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omments7.xml" ContentType="application/vnd.openxmlformats-officedocument.spreadsheetml.comments+xml"/>
  <Override PartName="/xl/drawings/drawing15.xml" ContentType="application/vnd.openxmlformats-officedocument.drawing+xml"/>
  <Override PartName="/xl/comments8.xml" ContentType="application/vnd.openxmlformats-officedocument.spreadsheetml.comments+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codeName="{3D1A710C-6663-3D7B-7F91-EC182F24A4BC}"/>
  <workbookPr showInkAnnotation="0" updateLinks="never" codeName="ThisWorkbook" hidePivotFieldList="1"/>
  <mc:AlternateContent xmlns:mc="http://schemas.openxmlformats.org/markup-compatibility/2006">
    <mc:Choice Requires="x15">
      <x15ac:absPath xmlns:x15ac="http://schemas.microsoft.com/office/spreadsheetml/2010/11/ac" url="S:\Fiscal Services Share\Stephanie\26.27 Grant Info\Title I\"/>
    </mc:Choice>
  </mc:AlternateContent>
  <xr:revisionPtr revIDLastSave="0" documentId="13_ncr:1_{A35BF2C8-F81E-4380-8F47-B4A0253F72F9}" xr6:coauthVersionLast="36" xr6:coauthVersionMax="47" xr10:uidLastSave="{00000000-0000-0000-0000-000000000000}"/>
  <workbookProtection workbookAlgorithmName="SHA-512" workbookHashValue="A/b8IHHXOzoBnG5XGcGSf69dP7b8i1oxOP13yQt8sCg7BsstRm5N6Epji6FdOCb1Dkdqn/AGiZsfJy1St0EcZQ==" workbookSaltValue="ka9FHokUzWqIgljvqQSjxg==" workbookSpinCount="100000" lockStructure="1"/>
  <bookViews>
    <workbookView xWindow="-120" yWindow="-120" windowWidth="29040" windowHeight="15720" tabRatio="929" xr2:uid="{00000000-000D-0000-FFFF-FFFF00000000}"/>
  </bookViews>
  <sheets>
    <sheet name="Main Page" sheetId="49" r:id="rId1"/>
    <sheet name="Budget Check" sheetId="71" r:id="rId2"/>
    <sheet name="Narrative" sheetId="69" r:id="rId3"/>
    <sheet name="Budget" sheetId="68" r:id="rId4"/>
    <sheet name="Transferability" sheetId="50" r:id="rId5"/>
    <sheet name="GEPA" sheetId="35" r:id="rId6"/>
    <sheet name="Program Requirements" sheetId="38" r:id="rId7"/>
    <sheet name="35% and Above Low-Income" sheetId="59" r:id="rId8"/>
    <sheet name="Below 35% Low-Income" sheetId="70" state="hidden" r:id="rId9"/>
    <sheet name="Private School" sheetId="34" r:id="rId10"/>
    <sheet name="School Improvement" sheetId="62" r:id="rId11"/>
    <sheet name="Skipped School Provision" sheetId="67" r:id="rId12"/>
    <sheet name="Neglected" sheetId="63" r:id="rId13"/>
    <sheet name="Foster Care and Homeless" sheetId="64" r:id="rId14"/>
    <sheet name="Early Childhood" sheetId="66" r:id="rId15"/>
    <sheet name="Expenditure Descriptions" sheetId="65" r:id="rId16"/>
    <sheet name="General Assurances" sheetId="45" r:id="rId17"/>
    <sheet name="Program Specific Assurances" sheetId="46" r:id="rId18"/>
    <sheet name="Division Schools" sheetId="3" state="hidden" r:id="rId19"/>
    <sheet name="Prefills" sheetId="56" state="hidden" r:id="rId20"/>
  </sheets>
  <definedNames>
    <definedName name="_xlnm._FilterDatabase" localSheetId="7" hidden="1">'35% and Above Low-Income'!$B$57:$R$255</definedName>
    <definedName name="_xlnm._FilterDatabase" localSheetId="8" hidden="1">'Below 35% Low-Income'!$B$57:$R$255</definedName>
    <definedName name="_xlnm._FilterDatabase" localSheetId="19" hidden="1">Prefills!$C$8:$I$8</definedName>
    <definedName name="_xlnm._FilterDatabase" localSheetId="6" hidden="1">'Program Requirements'!$B$102:$N$313</definedName>
    <definedName name="Accomack_County_Public_Schools">Prefills!$A$6:$A$144</definedName>
    <definedName name="IA_Categories" localSheetId="7">#REF!</definedName>
    <definedName name="IA_Categories" localSheetId="8">#REF!</definedName>
    <definedName name="IA_Categories">Prefills!$L$12:$L$19</definedName>
    <definedName name="IA_Categories_OC1000" localSheetId="7">#REF!</definedName>
    <definedName name="IA_Categories_OC1000" localSheetId="8">#REF!</definedName>
    <definedName name="IA_Categories_OC1000">Prefills!$N$12:$N$21</definedName>
    <definedName name="IA_Categories_OC2000" localSheetId="7">#REF!</definedName>
    <definedName name="IA_Categories_OC2000" localSheetId="8">#REF!</definedName>
    <definedName name="IA_Categories_OC2000">Prefills!$P$12:$P$21</definedName>
    <definedName name="IA_Educational_Services">Prefills!$L$24:$L$25</definedName>
    <definedName name="IA_Neglected_Categories" localSheetId="7">#REF!</definedName>
    <definedName name="IA_Neglected_Categories" localSheetId="8">#REF!</definedName>
    <definedName name="IA_Neglected_Categories" localSheetId="12">#REF!</definedName>
    <definedName name="IIA_Categories">#REF!</definedName>
    <definedName name="IIA_Categories_OC5000">#REF!</definedName>
    <definedName name="IVA_Categories">#REF!</definedName>
    <definedName name="IVA_Transferability">#REF!</definedName>
    <definedName name="junk">Prefills!$N$8:$N$9</definedName>
    <definedName name="_xlnm.Print_Area" localSheetId="7">'35% and Above Low-Income'!$B$1:$R$257</definedName>
    <definedName name="_xlnm.Print_Area" localSheetId="8">'Below 35% Low-Income'!$B$1:$R$257</definedName>
    <definedName name="_xlnm.Print_Area" localSheetId="3">Budget!$A$1:$R$320</definedName>
    <definedName name="_xlnm.Print_Area" localSheetId="1">'Budget Check'!$A$1:$E$38</definedName>
    <definedName name="_xlnm.Print_Area" localSheetId="14">'Early Childhood'!$A$1:$R$67</definedName>
    <definedName name="_xlnm.Print_Area" localSheetId="15">'Expenditure Descriptions'!$A:$R</definedName>
    <definedName name="_xlnm.Print_Area" localSheetId="13">'Foster Care and Homeless'!$A$1:$R$43</definedName>
    <definedName name="_xlnm.Print_Area" localSheetId="16">'General Assurances'!$A:$R</definedName>
    <definedName name="_xlnm.Print_Area" localSheetId="5">GEPA!$A:$R</definedName>
    <definedName name="_xlnm.Print_Area" localSheetId="0">'Main Page'!$A:$N</definedName>
    <definedName name="_xlnm.Print_Area" localSheetId="2">Narrative!$A$1:$R$255</definedName>
    <definedName name="_xlnm.Print_Area" localSheetId="12">Neglected!$A$1:$R$55</definedName>
    <definedName name="_xlnm.Print_Area" localSheetId="9">'Private School'!$A:$U</definedName>
    <definedName name="_xlnm.Print_Area" localSheetId="6">'Program Requirements'!$A:$R</definedName>
    <definedName name="_xlnm.Print_Area" localSheetId="17">'Program Specific Assurances'!$A:$R</definedName>
    <definedName name="_xlnm.Print_Area" localSheetId="10">'School Improvement'!$A:$R</definedName>
    <definedName name="_xlnm.Print_Area" localSheetId="11">'Skipped School Provision'!$A:$R</definedName>
    <definedName name="_xlnm.Print_Area" localSheetId="4">Transferability!$A:$R</definedName>
    <definedName name="School_Divisions" localSheetId="7">#REF!</definedName>
    <definedName name="School_Divisions" localSheetId="8">#REF!</definedName>
    <definedName name="School_Divisions" localSheetId="3">#REF!</definedName>
    <definedName name="School_Divisions" localSheetId="1">#REF!</definedName>
    <definedName name="School_Divisions" localSheetId="14">#REF!</definedName>
    <definedName name="School_Divisions" localSheetId="2">#REF!</definedName>
    <definedName name="School_Divisions" localSheetId="11">#REF!</definedName>
    <definedName name="School_Divisions">Prefills!$A$6:$A$144</definedName>
    <definedName name="Transferability" localSheetId="7">#REF!</definedName>
    <definedName name="Transferability" localSheetId="8">#REF!</definedName>
    <definedName name="Transferability" localSheetId="1">#REF!</definedName>
    <definedName name="Transferability">Prefills!$L$8:$L$9</definedName>
    <definedName name="Yes_No" localSheetId="7">#REF!</definedName>
    <definedName name="Yes_No" localSheetId="8">#REF!</definedName>
    <definedName name="Yes_No" localSheetId="1">#REF!</definedName>
    <definedName name="Yes_No">Prefills!$N$8:$N$9</definedName>
  </definedNames>
  <calcPr calcId="191029"/>
</workbook>
</file>

<file path=xl/calcChain.xml><?xml version="1.0" encoding="utf-8"?>
<calcChain xmlns="http://schemas.openxmlformats.org/spreadsheetml/2006/main">
  <c r="F14" i="49" l="1"/>
  <c r="B16" i="63" l="1"/>
  <c r="J52" i="59"/>
  <c r="I52" i="59"/>
  <c r="P87" i="68"/>
  <c r="I13" i="66" l="1"/>
  <c r="P22" i="59"/>
  <c r="P20" i="59"/>
  <c r="P20" i="70"/>
  <c r="K107" i="34" l="1"/>
  <c r="E107" i="34"/>
  <c r="S103" i="34"/>
  <c r="S102" i="34"/>
  <c r="S101" i="34"/>
  <c r="S100" i="34"/>
  <c r="S99" i="34"/>
  <c r="S98" i="34"/>
  <c r="S97" i="34"/>
  <c r="S96" i="34"/>
  <c r="S95" i="34"/>
  <c r="S94" i="34"/>
  <c r="S93" i="34"/>
  <c r="S92" i="34"/>
  <c r="S91" i="34"/>
  <c r="S90" i="34"/>
  <c r="S89" i="34"/>
  <c r="S88" i="34"/>
  <c r="S87" i="34"/>
  <c r="S86" i="34"/>
  <c r="S85" i="34"/>
  <c r="S84" i="34"/>
  <c r="S83" i="34"/>
  <c r="S82" i="34"/>
  <c r="S81" i="34"/>
  <c r="S80" i="34"/>
  <c r="S79" i="34"/>
  <c r="S78" i="34"/>
  <c r="S77" i="34"/>
  <c r="S76" i="34"/>
  <c r="S75" i="34"/>
  <c r="S74" i="34"/>
  <c r="S73" i="34"/>
  <c r="S72" i="34"/>
  <c r="S71" i="34"/>
  <c r="S70" i="34"/>
  <c r="S69" i="34"/>
  <c r="S68" i="34"/>
  <c r="S67" i="34"/>
  <c r="S66" i="34"/>
  <c r="S65" i="34"/>
  <c r="S64" i="34"/>
  <c r="S63" i="34"/>
  <c r="S62" i="34"/>
  <c r="S61" i="34"/>
  <c r="S60" i="34"/>
  <c r="S59" i="34"/>
  <c r="S58" i="34"/>
  <c r="P10" i="59"/>
  <c r="S104" i="34" l="1"/>
  <c r="K193" i="69"/>
  <c r="E193" i="69"/>
  <c r="K137" i="69"/>
  <c r="E137" i="69"/>
  <c r="E125" i="69"/>
  <c r="K125" i="69"/>
  <c r="E151" i="69"/>
  <c r="K151" i="69"/>
  <c r="H9" i="68" l="1"/>
  <c r="P12" i="70"/>
  <c r="P12" i="59"/>
  <c r="P35" i="70" l="1"/>
  <c r="P34" i="70"/>
  <c r="P33" i="70"/>
  <c r="P22" i="70"/>
  <c r="P10" i="70"/>
  <c r="P19" i="70"/>
  <c r="P18" i="70"/>
  <c r="P17" i="70"/>
  <c r="P16" i="70"/>
  <c r="P15" i="70"/>
  <c r="P14" i="70"/>
  <c r="P13" i="70"/>
  <c r="P35" i="59"/>
  <c r="P34" i="59"/>
  <c r="P33" i="59"/>
  <c r="P19" i="59"/>
  <c r="P18" i="59"/>
  <c r="P17" i="59"/>
  <c r="P16" i="59"/>
  <c r="P15" i="59"/>
  <c r="P14" i="59"/>
  <c r="P13" i="59"/>
  <c r="H40" i="68"/>
  <c r="H35" i="68"/>
  <c r="H30" i="68"/>
  <c r="H25" i="68"/>
  <c r="H20" i="68"/>
  <c r="H15" i="68"/>
  <c r="H10" i="68"/>
  <c r="R312" i="38"/>
  <c r="R311" i="38"/>
  <c r="R310" i="38"/>
  <c r="R309" i="38"/>
  <c r="R308" i="38"/>
  <c r="R307" i="38"/>
  <c r="R306" i="38"/>
  <c r="M306" i="38" s="1"/>
  <c r="R305" i="38"/>
  <c r="M305" i="38" s="1"/>
  <c r="R304" i="38"/>
  <c r="M304" i="38" s="1"/>
  <c r="R303" i="38"/>
  <c r="M303" i="38" s="1"/>
  <c r="R302" i="38"/>
  <c r="M302" i="38" s="1"/>
  <c r="R301" i="38"/>
  <c r="M301" i="38" s="1"/>
  <c r="R300" i="38"/>
  <c r="M300" i="38" s="1"/>
  <c r="R299" i="38"/>
  <c r="M299" i="38" s="1"/>
  <c r="R298" i="38"/>
  <c r="M298" i="38" s="1"/>
  <c r="R297" i="38"/>
  <c r="M297" i="38" s="1"/>
  <c r="R296" i="38"/>
  <c r="R295" i="38"/>
  <c r="R294" i="38"/>
  <c r="R293" i="38"/>
  <c r="R292" i="38"/>
  <c r="R291" i="38"/>
  <c r="R290" i="38"/>
  <c r="R289" i="38"/>
  <c r="R288" i="38"/>
  <c r="R287" i="38"/>
  <c r="R286" i="38"/>
  <c r="R285" i="38"/>
  <c r="R284" i="38"/>
  <c r="R283" i="38"/>
  <c r="R282" i="38"/>
  <c r="R281" i="38"/>
  <c r="R280" i="38"/>
  <c r="R279" i="38"/>
  <c r="R278" i="38"/>
  <c r="R277" i="38"/>
  <c r="R276" i="38"/>
  <c r="R275" i="38"/>
  <c r="R274" i="38"/>
  <c r="R273" i="38"/>
  <c r="R272" i="38"/>
  <c r="R271" i="38"/>
  <c r="R270" i="38"/>
  <c r="R269" i="38"/>
  <c r="R268" i="38"/>
  <c r="R267" i="38"/>
  <c r="R266" i="38"/>
  <c r="R265" i="38"/>
  <c r="R264" i="38"/>
  <c r="R263" i="38"/>
  <c r="R262" i="38"/>
  <c r="R261" i="38"/>
  <c r="R260" i="38"/>
  <c r="R259" i="38"/>
  <c r="R258" i="38"/>
  <c r="R257" i="38"/>
  <c r="R256" i="38"/>
  <c r="R255" i="38"/>
  <c r="R254" i="38"/>
  <c r="R253" i="38"/>
  <c r="R252" i="38"/>
  <c r="R251" i="38"/>
  <c r="R250" i="38"/>
  <c r="R249" i="38"/>
  <c r="R248" i="38"/>
  <c r="R247" i="38"/>
  <c r="R246" i="38"/>
  <c r="R245" i="38"/>
  <c r="R244" i="38"/>
  <c r="R243" i="38"/>
  <c r="R242" i="38"/>
  <c r="R241" i="38"/>
  <c r="R240" i="38"/>
  <c r="R239" i="38"/>
  <c r="R238" i="38"/>
  <c r="R237" i="38"/>
  <c r="R236" i="38"/>
  <c r="R235" i="38"/>
  <c r="R234" i="38"/>
  <c r="R233" i="38"/>
  <c r="R232" i="38"/>
  <c r="R231" i="38"/>
  <c r="R230" i="38"/>
  <c r="R229" i="38"/>
  <c r="R228" i="38"/>
  <c r="R227" i="38"/>
  <c r="R226" i="38"/>
  <c r="R225" i="38"/>
  <c r="R224" i="38"/>
  <c r="R223" i="38"/>
  <c r="R222" i="38"/>
  <c r="R221" i="38"/>
  <c r="R220" i="38"/>
  <c r="R219" i="38"/>
  <c r="R218" i="38"/>
  <c r="R217" i="38"/>
  <c r="R216" i="38"/>
  <c r="R215" i="38"/>
  <c r="R214" i="38"/>
  <c r="R213" i="38"/>
  <c r="R212" i="38"/>
  <c r="R211" i="38"/>
  <c r="R210" i="38"/>
  <c r="R209" i="38"/>
  <c r="R208" i="38"/>
  <c r="R207" i="38"/>
  <c r="R206" i="38"/>
  <c r="R205" i="38"/>
  <c r="R204" i="38"/>
  <c r="R203" i="38"/>
  <c r="R202" i="38"/>
  <c r="R201" i="38"/>
  <c r="R200" i="38"/>
  <c r="R199" i="38"/>
  <c r="R198" i="38"/>
  <c r="R197" i="38"/>
  <c r="R196" i="38"/>
  <c r="R195" i="38"/>
  <c r="R194" i="38"/>
  <c r="R193" i="38"/>
  <c r="R192" i="38"/>
  <c r="R191" i="38"/>
  <c r="R190" i="38"/>
  <c r="R189" i="38"/>
  <c r="R188" i="38"/>
  <c r="R187" i="38"/>
  <c r="R186" i="38"/>
  <c r="R185" i="38"/>
  <c r="R184" i="38"/>
  <c r="R183" i="38"/>
  <c r="R182" i="38"/>
  <c r="R181" i="38"/>
  <c r="R180" i="38"/>
  <c r="R179" i="38"/>
  <c r="R178" i="38"/>
  <c r="R177" i="38"/>
  <c r="R176" i="38"/>
  <c r="R175" i="38"/>
  <c r="R174" i="38"/>
  <c r="R173" i="38"/>
  <c r="R172" i="38"/>
  <c r="R171" i="38"/>
  <c r="R170" i="38"/>
  <c r="R169" i="38"/>
  <c r="R168" i="38"/>
  <c r="R167" i="38"/>
  <c r="R166" i="38"/>
  <c r="R165" i="38"/>
  <c r="R164" i="38"/>
  <c r="R163" i="38"/>
  <c r="R162" i="38"/>
  <c r="R161" i="38"/>
  <c r="R160" i="38"/>
  <c r="R159" i="38"/>
  <c r="R158" i="38"/>
  <c r="R157" i="38"/>
  <c r="R156" i="38"/>
  <c r="R155" i="38"/>
  <c r="R154" i="38"/>
  <c r="R153" i="38"/>
  <c r="R152" i="38"/>
  <c r="R151" i="38"/>
  <c r="R150" i="38"/>
  <c r="R149" i="38"/>
  <c r="R148" i="38"/>
  <c r="R147" i="38"/>
  <c r="R146" i="38"/>
  <c r="R145" i="38"/>
  <c r="R144" i="38"/>
  <c r="R143" i="38"/>
  <c r="R142" i="38"/>
  <c r="R141" i="38"/>
  <c r="R140" i="38"/>
  <c r="R139" i="38"/>
  <c r="R138" i="38"/>
  <c r="R137" i="38"/>
  <c r="R136" i="38"/>
  <c r="R135" i="38"/>
  <c r="R134" i="38"/>
  <c r="R133" i="38"/>
  <c r="R132" i="38"/>
  <c r="R131" i="38"/>
  <c r="R130" i="38"/>
  <c r="R129" i="38"/>
  <c r="R128" i="38"/>
  <c r="R127" i="38"/>
  <c r="R126" i="38"/>
  <c r="R125" i="38"/>
  <c r="R124" i="38"/>
  <c r="R123" i="38"/>
  <c r="R122" i="38"/>
  <c r="R121" i="38"/>
  <c r="R120" i="38"/>
  <c r="R119" i="38"/>
  <c r="R118" i="38"/>
  <c r="R117" i="38"/>
  <c r="R116" i="38"/>
  <c r="R115" i="38"/>
  <c r="R114" i="38"/>
  <c r="R113" i="38"/>
  <c r="R112" i="38"/>
  <c r="R111" i="38"/>
  <c r="R110" i="38"/>
  <c r="R109" i="38"/>
  <c r="R108" i="38"/>
  <c r="R107" i="38"/>
  <c r="R106" i="38"/>
  <c r="R105" i="38"/>
  <c r="R104" i="38"/>
  <c r="K321" i="38"/>
  <c r="N312" i="38"/>
  <c r="N311" i="38"/>
  <c r="N310" i="38"/>
  <c r="N309" i="38"/>
  <c r="N308" i="38"/>
  <c r="N307" i="38"/>
  <c r="N306" i="38"/>
  <c r="N305" i="38"/>
  <c r="N304" i="38"/>
  <c r="N303" i="38"/>
  <c r="N302" i="38"/>
  <c r="N301" i="38"/>
  <c r="N300" i="38"/>
  <c r="N299" i="38"/>
  <c r="N298" i="38"/>
  <c r="N297" i="38"/>
  <c r="N296" i="38"/>
  <c r="N295" i="38"/>
  <c r="N294" i="38"/>
  <c r="N293" i="38"/>
  <c r="N292" i="38"/>
  <c r="N291" i="38"/>
  <c r="N290" i="38"/>
  <c r="N289" i="38"/>
  <c r="N288" i="38"/>
  <c r="N287" i="38"/>
  <c r="N286" i="38"/>
  <c r="N285" i="38"/>
  <c r="N284" i="38"/>
  <c r="N283" i="38"/>
  <c r="N282" i="38"/>
  <c r="N281" i="38"/>
  <c r="N280" i="38"/>
  <c r="N279" i="38"/>
  <c r="N278" i="38"/>
  <c r="N277" i="38"/>
  <c r="N276" i="38"/>
  <c r="N275" i="38"/>
  <c r="N274" i="38"/>
  <c r="N273" i="38"/>
  <c r="N272" i="38"/>
  <c r="N271" i="38"/>
  <c r="N270" i="38"/>
  <c r="N269" i="38"/>
  <c r="N268" i="38"/>
  <c r="N267" i="38"/>
  <c r="N266" i="38"/>
  <c r="N265" i="38"/>
  <c r="N264" i="38"/>
  <c r="N263" i="38"/>
  <c r="N262" i="38"/>
  <c r="N261" i="38"/>
  <c r="N260" i="38"/>
  <c r="N259" i="38"/>
  <c r="N258" i="38"/>
  <c r="N257" i="38"/>
  <c r="N256" i="38"/>
  <c r="N255" i="38"/>
  <c r="N254" i="38"/>
  <c r="N253" i="38"/>
  <c r="N252" i="38"/>
  <c r="N251" i="38"/>
  <c r="N250" i="38"/>
  <c r="N249" i="38"/>
  <c r="N248" i="38"/>
  <c r="N247" i="38"/>
  <c r="N246" i="38"/>
  <c r="N245" i="38"/>
  <c r="N244" i="38"/>
  <c r="N243" i="38"/>
  <c r="N242" i="38"/>
  <c r="N241" i="38"/>
  <c r="N240" i="38"/>
  <c r="N239" i="38"/>
  <c r="N238" i="38"/>
  <c r="N237" i="38"/>
  <c r="N236" i="38"/>
  <c r="N235" i="38"/>
  <c r="N234" i="38"/>
  <c r="N233" i="38"/>
  <c r="N232" i="38"/>
  <c r="N231" i="38"/>
  <c r="N230" i="38"/>
  <c r="N229" i="38"/>
  <c r="N228" i="38"/>
  <c r="N227" i="38"/>
  <c r="N226" i="38"/>
  <c r="N225" i="38"/>
  <c r="N224" i="38"/>
  <c r="N223" i="38"/>
  <c r="N222" i="38"/>
  <c r="N221" i="38"/>
  <c r="N220" i="38"/>
  <c r="N219" i="38"/>
  <c r="N218" i="38"/>
  <c r="N217" i="38"/>
  <c r="N216" i="38"/>
  <c r="N215" i="38"/>
  <c r="N214" i="38"/>
  <c r="N213" i="38"/>
  <c r="N212" i="38"/>
  <c r="N211" i="38"/>
  <c r="N210" i="38"/>
  <c r="N209" i="38"/>
  <c r="N208" i="38"/>
  <c r="N207" i="38"/>
  <c r="N206" i="38"/>
  <c r="N205" i="38"/>
  <c r="N204" i="38"/>
  <c r="N203" i="38"/>
  <c r="N202" i="38"/>
  <c r="N201" i="38"/>
  <c r="N200" i="38"/>
  <c r="N199" i="38"/>
  <c r="N198" i="38"/>
  <c r="N197" i="38"/>
  <c r="N196" i="38"/>
  <c r="N195" i="38"/>
  <c r="N194" i="38"/>
  <c r="N193" i="38"/>
  <c r="N192" i="38"/>
  <c r="N191" i="38"/>
  <c r="N190" i="38"/>
  <c r="N189" i="38"/>
  <c r="N188" i="38"/>
  <c r="N187" i="38"/>
  <c r="N186" i="38"/>
  <c r="N185" i="38"/>
  <c r="N184" i="38"/>
  <c r="N183" i="38"/>
  <c r="N182" i="38"/>
  <c r="N181" i="38"/>
  <c r="N180" i="38"/>
  <c r="N179" i="38"/>
  <c r="N178" i="38"/>
  <c r="N177" i="38"/>
  <c r="N176" i="38"/>
  <c r="N175" i="38"/>
  <c r="N174" i="38"/>
  <c r="N173" i="38"/>
  <c r="N172" i="38"/>
  <c r="N171" i="38"/>
  <c r="N170" i="38"/>
  <c r="N169" i="38"/>
  <c r="N168" i="38"/>
  <c r="N167" i="38"/>
  <c r="N166" i="38"/>
  <c r="N165" i="38"/>
  <c r="N164" i="38"/>
  <c r="N163" i="38"/>
  <c r="N162" i="38"/>
  <c r="N161" i="38"/>
  <c r="N160" i="38"/>
  <c r="N159" i="38"/>
  <c r="N158" i="38"/>
  <c r="N157" i="38"/>
  <c r="N156" i="38"/>
  <c r="N155" i="38"/>
  <c r="N154" i="38"/>
  <c r="N153" i="38"/>
  <c r="N152" i="38"/>
  <c r="N151" i="38"/>
  <c r="N150" i="38"/>
  <c r="N149" i="38"/>
  <c r="N148" i="38"/>
  <c r="N147" i="38"/>
  <c r="N146" i="38"/>
  <c r="N145" i="38"/>
  <c r="N144" i="38"/>
  <c r="N143" i="38"/>
  <c r="N142" i="38"/>
  <c r="N141" i="38"/>
  <c r="N140" i="38"/>
  <c r="N139" i="38"/>
  <c r="N138" i="38"/>
  <c r="N137" i="38"/>
  <c r="N136" i="38"/>
  <c r="N135" i="38"/>
  <c r="N134" i="38"/>
  <c r="N133" i="38"/>
  <c r="N132" i="38"/>
  <c r="N131" i="38"/>
  <c r="N130" i="38"/>
  <c r="N129" i="38"/>
  <c r="J312" i="38"/>
  <c r="J311" i="38"/>
  <c r="J310" i="38"/>
  <c r="J309" i="38"/>
  <c r="J308" i="38"/>
  <c r="J307" i="38"/>
  <c r="J306" i="38"/>
  <c r="J305" i="38"/>
  <c r="J304" i="38"/>
  <c r="J303" i="38"/>
  <c r="J302" i="38"/>
  <c r="J301" i="38"/>
  <c r="J300" i="38"/>
  <c r="J299" i="38"/>
  <c r="J298" i="38"/>
  <c r="J297" i="38"/>
  <c r="J296" i="38"/>
  <c r="J295" i="38"/>
  <c r="J294" i="38"/>
  <c r="J293" i="38"/>
  <c r="J292" i="38"/>
  <c r="J291" i="38"/>
  <c r="J290" i="38"/>
  <c r="J289" i="38"/>
  <c r="J288" i="38"/>
  <c r="J287" i="38"/>
  <c r="J286" i="38"/>
  <c r="J285" i="38"/>
  <c r="J284" i="38"/>
  <c r="J283" i="38"/>
  <c r="J282" i="38"/>
  <c r="J281" i="38"/>
  <c r="J280" i="38"/>
  <c r="J279" i="38"/>
  <c r="J278" i="38"/>
  <c r="J277" i="38"/>
  <c r="J276" i="38"/>
  <c r="J275" i="38"/>
  <c r="J274" i="38"/>
  <c r="J273" i="38"/>
  <c r="J272" i="38"/>
  <c r="J271" i="38"/>
  <c r="J270" i="38"/>
  <c r="J269" i="38"/>
  <c r="J268" i="38"/>
  <c r="J267" i="38"/>
  <c r="J266" i="38"/>
  <c r="J265" i="38"/>
  <c r="J264" i="38"/>
  <c r="J263" i="38"/>
  <c r="J262" i="38"/>
  <c r="J261" i="38"/>
  <c r="J260" i="38"/>
  <c r="J259" i="38"/>
  <c r="J258" i="38"/>
  <c r="J257" i="38"/>
  <c r="J256" i="38"/>
  <c r="J255" i="38"/>
  <c r="J254" i="38"/>
  <c r="J253" i="38"/>
  <c r="J252" i="38"/>
  <c r="J251" i="38"/>
  <c r="J250" i="38"/>
  <c r="J249" i="38"/>
  <c r="J248" i="38"/>
  <c r="J247" i="38"/>
  <c r="J246" i="38"/>
  <c r="J245" i="38"/>
  <c r="J244" i="38"/>
  <c r="J243" i="38"/>
  <c r="J242" i="38"/>
  <c r="J241" i="38"/>
  <c r="J240" i="38"/>
  <c r="J239" i="38"/>
  <c r="J238" i="38"/>
  <c r="J237" i="38"/>
  <c r="J236" i="38"/>
  <c r="J235" i="38"/>
  <c r="J234" i="38"/>
  <c r="J233" i="38"/>
  <c r="J232" i="38"/>
  <c r="J231" i="38"/>
  <c r="J230" i="38"/>
  <c r="J229" i="38"/>
  <c r="J228" i="38"/>
  <c r="J227" i="38"/>
  <c r="J226" i="38"/>
  <c r="J225" i="38"/>
  <c r="J224" i="38"/>
  <c r="J223" i="38"/>
  <c r="J222" i="38"/>
  <c r="J221" i="38"/>
  <c r="J220" i="38"/>
  <c r="J219" i="38"/>
  <c r="J218" i="38"/>
  <c r="J217" i="38"/>
  <c r="J216" i="38"/>
  <c r="J215" i="38"/>
  <c r="J214" i="38"/>
  <c r="J213" i="38"/>
  <c r="J212" i="38"/>
  <c r="J211" i="38"/>
  <c r="J210" i="38"/>
  <c r="J209" i="38"/>
  <c r="J208" i="38"/>
  <c r="J207" i="38"/>
  <c r="J206" i="38"/>
  <c r="J205" i="38"/>
  <c r="J204" i="38"/>
  <c r="J203" i="38"/>
  <c r="J202" i="38"/>
  <c r="J201" i="38"/>
  <c r="J200" i="38"/>
  <c r="J199" i="38"/>
  <c r="J198" i="38"/>
  <c r="J197" i="38"/>
  <c r="J196" i="38"/>
  <c r="J195" i="38"/>
  <c r="J194" i="38"/>
  <c r="J193" i="38"/>
  <c r="J192" i="38"/>
  <c r="J191" i="38"/>
  <c r="J190" i="38"/>
  <c r="J189" i="38"/>
  <c r="J188" i="38"/>
  <c r="J187" i="38"/>
  <c r="J186" i="38"/>
  <c r="J185" i="38"/>
  <c r="J184" i="38"/>
  <c r="J183" i="38"/>
  <c r="J182" i="38"/>
  <c r="J181" i="38"/>
  <c r="J180" i="38"/>
  <c r="J179" i="38"/>
  <c r="J178" i="38"/>
  <c r="J177" i="38"/>
  <c r="J176" i="38"/>
  <c r="J175" i="38"/>
  <c r="J174" i="38"/>
  <c r="J173" i="38"/>
  <c r="J172" i="38"/>
  <c r="J171" i="38"/>
  <c r="J170" i="38"/>
  <c r="J169" i="38"/>
  <c r="J168" i="38"/>
  <c r="J167" i="38"/>
  <c r="J166" i="38"/>
  <c r="J165" i="38"/>
  <c r="J164" i="38"/>
  <c r="J163" i="38"/>
  <c r="J162" i="38"/>
  <c r="J161" i="38"/>
  <c r="J160" i="38"/>
  <c r="J159" i="38"/>
  <c r="J158" i="38"/>
  <c r="J157" i="38"/>
  <c r="J156" i="38"/>
  <c r="J155" i="38"/>
  <c r="J154" i="38"/>
  <c r="J153" i="38"/>
  <c r="J152" i="38"/>
  <c r="J151" i="38"/>
  <c r="J150" i="38"/>
  <c r="J149" i="38"/>
  <c r="J148" i="38"/>
  <c r="J147" i="38"/>
  <c r="J146" i="38"/>
  <c r="J145" i="38"/>
  <c r="J144" i="38"/>
  <c r="J143" i="38"/>
  <c r="J142" i="38"/>
  <c r="J141" i="38"/>
  <c r="J140" i="38"/>
  <c r="J139" i="38"/>
  <c r="J138" i="38"/>
  <c r="J137" i="38"/>
  <c r="J136" i="38"/>
  <c r="J135" i="38"/>
  <c r="J134" i="38"/>
  <c r="J133" i="38"/>
  <c r="J132" i="38"/>
  <c r="J131" i="38"/>
  <c r="J130" i="38"/>
  <c r="J129" i="38"/>
  <c r="J110" i="38"/>
  <c r="J103" i="38"/>
  <c r="J123" i="38"/>
  <c r="J125" i="38"/>
  <c r="J117" i="38"/>
  <c r="J115" i="38"/>
  <c r="J105" i="38"/>
  <c r="J107" i="38"/>
  <c r="J111" i="38"/>
  <c r="J128" i="38"/>
  <c r="J119" i="38"/>
  <c r="J114" i="38"/>
  <c r="J104" i="38"/>
  <c r="J112" i="38"/>
  <c r="J124" i="38"/>
  <c r="J109" i="38"/>
  <c r="J108" i="38"/>
  <c r="J126" i="38"/>
  <c r="J118" i="38"/>
  <c r="J121" i="38"/>
  <c r="J122" i="38"/>
  <c r="J120" i="38"/>
  <c r="J116" i="38"/>
  <c r="J113" i="38"/>
  <c r="J127" i="38"/>
  <c r="K342" i="38"/>
  <c r="H42" i="68"/>
  <c r="H41" i="68"/>
  <c r="H39" i="68"/>
  <c r="H37" i="68"/>
  <c r="H36" i="68"/>
  <c r="H34" i="68"/>
  <c r="H32" i="68"/>
  <c r="H31" i="68"/>
  <c r="H29" i="68"/>
  <c r="H27" i="68"/>
  <c r="H26" i="68"/>
  <c r="H24" i="68"/>
  <c r="H22" i="68"/>
  <c r="H21" i="68"/>
  <c r="H19" i="68"/>
  <c r="H17" i="68"/>
  <c r="H16" i="68"/>
  <c r="H14" i="68"/>
  <c r="H12" i="68"/>
  <c r="H11" i="68"/>
  <c r="L44" i="50"/>
  <c r="L43" i="50"/>
  <c r="L42" i="50"/>
  <c r="L41" i="50"/>
  <c r="L39" i="50"/>
  <c r="L38" i="50"/>
  <c r="L37" i="50"/>
  <c r="L36" i="50"/>
  <c r="L34" i="50"/>
  <c r="L33" i="50"/>
  <c r="L32" i="50"/>
  <c r="L31" i="50"/>
  <c r="H44" i="50"/>
  <c r="H43" i="50"/>
  <c r="H42" i="50"/>
  <c r="H41" i="50"/>
  <c r="H45" i="50" s="1"/>
  <c r="H39" i="50"/>
  <c r="H38" i="50"/>
  <c r="H37" i="50"/>
  <c r="H36" i="50"/>
  <c r="H34" i="50"/>
  <c r="H33" i="50"/>
  <c r="H32" i="50"/>
  <c r="H35" i="50" s="1"/>
  <c r="H31" i="50"/>
  <c r="L29" i="50"/>
  <c r="L28" i="50"/>
  <c r="L27" i="50"/>
  <c r="L26" i="50"/>
  <c r="L30" i="50" s="1"/>
  <c r="L24" i="50"/>
  <c r="L23" i="50"/>
  <c r="L22" i="50"/>
  <c r="L21" i="50"/>
  <c r="L25" i="50" s="1"/>
  <c r="L19" i="50"/>
  <c r="L18" i="50"/>
  <c r="L17" i="50"/>
  <c r="L16" i="50"/>
  <c r="H29" i="50"/>
  <c r="H28" i="50"/>
  <c r="H27" i="50"/>
  <c r="H30" i="50" s="1"/>
  <c r="H26" i="50"/>
  <c r="H24" i="50"/>
  <c r="H23" i="50"/>
  <c r="H22" i="50"/>
  <c r="H21" i="50"/>
  <c r="H25" i="50" s="1"/>
  <c r="H19" i="50"/>
  <c r="H18" i="50"/>
  <c r="H17" i="50"/>
  <c r="H16" i="50"/>
  <c r="L14" i="50"/>
  <c r="L13" i="50"/>
  <c r="L12" i="50"/>
  <c r="L15" i="50" s="1"/>
  <c r="L11" i="50"/>
  <c r="H14" i="50"/>
  <c r="H13" i="50"/>
  <c r="H12" i="50"/>
  <c r="H11" i="50"/>
  <c r="O104" i="34"/>
  <c r="I104" i="34"/>
  <c r="G104" i="34"/>
  <c r="H40" i="50" l="1"/>
  <c r="H15" i="50"/>
  <c r="L20" i="50"/>
  <c r="H20" i="50"/>
  <c r="I14" i="66"/>
  <c r="H13" i="68"/>
  <c r="L45" i="50"/>
  <c r="L40" i="50"/>
  <c r="L35" i="50"/>
  <c r="J107" i="34" l="1"/>
  <c r="J193" i="69"/>
  <c r="J125" i="69"/>
  <c r="J137" i="69"/>
  <c r="J151" i="69"/>
  <c r="L46" i="50"/>
  <c r="P277" i="50"/>
  <c r="I15" i="66"/>
  <c r="P53" i="59"/>
  <c r="D12" i="71"/>
  <c r="R256" i="70"/>
  <c r="L256" i="70"/>
  <c r="K256" i="70"/>
  <c r="F256" i="70"/>
  <c r="B256" i="70"/>
  <c r="R255" i="70"/>
  <c r="L255" i="70"/>
  <c r="K255" i="70"/>
  <c r="F255" i="70"/>
  <c r="B255" i="70"/>
  <c r="R254" i="70"/>
  <c r="L254" i="70"/>
  <c r="K254" i="70"/>
  <c r="F254" i="70"/>
  <c r="B254" i="70"/>
  <c r="R253" i="70"/>
  <c r="L253" i="70"/>
  <c r="K253" i="70"/>
  <c r="F253" i="70"/>
  <c r="B253" i="70"/>
  <c r="R252" i="70"/>
  <c r="L252" i="70"/>
  <c r="K252" i="70"/>
  <c r="F252" i="70"/>
  <c r="B252" i="70"/>
  <c r="R251" i="70"/>
  <c r="L251" i="70"/>
  <c r="K251" i="70"/>
  <c r="F251" i="70"/>
  <c r="B251" i="70"/>
  <c r="R250" i="70"/>
  <c r="L250" i="70"/>
  <c r="K250" i="70"/>
  <c r="F250" i="70"/>
  <c r="B250" i="70"/>
  <c r="R249" i="70"/>
  <c r="L249" i="70"/>
  <c r="K249" i="70"/>
  <c r="F249" i="70"/>
  <c r="B249" i="70"/>
  <c r="R248" i="70"/>
  <c r="L248" i="70"/>
  <c r="K248" i="70"/>
  <c r="F248" i="70"/>
  <c r="B248" i="70"/>
  <c r="R247" i="70"/>
  <c r="L247" i="70"/>
  <c r="K247" i="70"/>
  <c r="F247" i="70"/>
  <c r="B247" i="70"/>
  <c r="R246" i="70"/>
  <c r="L246" i="70"/>
  <c r="K246" i="70"/>
  <c r="F246" i="70"/>
  <c r="B246" i="70"/>
  <c r="R245" i="70"/>
  <c r="L245" i="70"/>
  <c r="K245" i="70"/>
  <c r="F245" i="70"/>
  <c r="B245" i="70"/>
  <c r="R244" i="70"/>
  <c r="L244" i="70"/>
  <c r="K244" i="70"/>
  <c r="F244" i="70"/>
  <c r="B244" i="70"/>
  <c r="R243" i="70"/>
  <c r="L243" i="70"/>
  <c r="K243" i="70"/>
  <c r="F243" i="70"/>
  <c r="B243" i="70"/>
  <c r="R242" i="70"/>
  <c r="L242" i="70"/>
  <c r="K242" i="70"/>
  <c r="F242" i="70"/>
  <c r="B242" i="70"/>
  <c r="R241" i="70"/>
  <c r="L241" i="70"/>
  <c r="K241" i="70"/>
  <c r="F241" i="70"/>
  <c r="B241" i="70"/>
  <c r="R240" i="70"/>
  <c r="L240" i="70"/>
  <c r="K240" i="70"/>
  <c r="F240" i="70"/>
  <c r="B240" i="70"/>
  <c r="R239" i="70"/>
  <c r="L239" i="70"/>
  <c r="K239" i="70"/>
  <c r="F239" i="70"/>
  <c r="B239" i="70"/>
  <c r="R238" i="70"/>
  <c r="L238" i="70"/>
  <c r="K238" i="70"/>
  <c r="F238" i="70"/>
  <c r="B238" i="70"/>
  <c r="R237" i="70"/>
  <c r="L237" i="70"/>
  <c r="K237" i="70"/>
  <c r="F237" i="70"/>
  <c r="B237" i="70"/>
  <c r="R236" i="70"/>
  <c r="L236" i="70"/>
  <c r="K236" i="70"/>
  <c r="F236" i="70"/>
  <c r="B236" i="70"/>
  <c r="R235" i="70"/>
  <c r="L235" i="70"/>
  <c r="K235" i="70"/>
  <c r="F235" i="70"/>
  <c r="B235" i="70"/>
  <c r="R234" i="70"/>
  <c r="L234" i="70"/>
  <c r="K234" i="70"/>
  <c r="F234" i="70"/>
  <c r="B234" i="70"/>
  <c r="R233" i="70"/>
  <c r="L233" i="70"/>
  <c r="K233" i="70"/>
  <c r="F233" i="70"/>
  <c r="B233" i="70"/>
  <c r="R232" i="70"/>
  <c r="L232" i="70"/>
  <c r="K232" i="70"/>
  <c r="F232" i="70"/>
  <c r="B232" i="70"/>
  <c r="R231" i="70"/>
  <c r="L231" i="70"/>
  <c r="K231" i="70"/>
  <c r="F231" i="70"/>
  <c r="B231" i="70"/>
  <c r="R230" i="70"/>
  <c r="L230" i="70"/>
  <c r="K230" i="70"/>
  <c r="F230" i="70"/>
  <c r="B230" i="70"/>
  <c r="R229" i="70"/>
  <c r="L229" i="70"/>
  <c r="K229" i="70"/>
  <c r="F229" i="70"/>
  <c r="B229" i="70"/>
  <c r="R228" i="70"/>
  <c r="L228" i="70"/>
  <c r="K228" i="70"/>
  <c r="F228" i="70"/>
  <c r="B228" i="70"/>
  <c r="R227" i="70"/>
  <c r="L227" i="70"/>
  <c r="K227" i="70"/>
  <c r="F227" i="70"/>
  <c r="B227" i="70"/>
  <c r="R226" i="70"/>
  <c r="L226" i="70"/>
  <c r="K226" i="70"/>
  <c r="F226" i="70"/>
  <c r="B226" i="70"/>
  <c r="R225" i="70"/>
  <c r="L225" i="70"/>
  <c r="K225" i="70"/>
  <c r="F225" i="70"/>
  <c r="B225" i="70"/>
  <c r="R224" i="70"/>
  <c r="L224" i="70"/>
  <c r="K224" i="70"/>
  <c r="F224" i="70"/>
  <c r="B224" i="70"/>
  <c r="R223" i="70"/>
  <c r="L223" i="70"/>
  <c r="K223" i="70"/>
  <c r="F223" i="70"/>
  <c r="B223" i="70"/>
  <c r="R222" i="70"/>
  <c r="L222" i="70"/>
  <c r="K222" i="70"/>
  <c r="F222" i="70"/>
  <c r="B222" i="70"/>
  <c r="R221" i="70"/>
  <c r="L221" i="70"/>
  <c r="K221" i="70"/>
  <c r="F221" i="70"/>
  <c r="B221" i="70"/>
  <c r="R220" i="70"/>
  <c r="L220" i="70"/>
  <c r="K220" i="70"/>
  <c r="F220" i="70"/>
  <c r="B220" i="70"/>
  <c r="R219" i="70"/>
  <c r="L219" i="70"/>
  <c r="K219" i="70"/>
  <c r="F219" i="70"/>
  <c r="B219" i="70"/>
  <c r="R218" i="70"/>
  <c r="L218" i="70"/>
  <c r="K218" i="70"/>
  <c r="F218" i="70"/>
  <c r="B218" i="70"/>
  <c r="R217" i="70"/>
  <c r="L217" i="70"/>
  <c r="K217" i="70"/>
  <c r="F217" i="70"/>
  <c r="B217" i="70"/>
  <c r="R216" i="70"/>
  <c r="L216" i="70"/>
  <c r="K216" i="70"/>
  <c r="F216" i="70"/>
  <c r="B216" i="70"/>
  <c r="R215" i="70"/>
  <c r="L215" i="70"/>
  <c r="K215" i="70"/>
  <c r="F215" i="70"/>
  <c r="B215" i="70"/>
  <c r="R214" i="70"/>
  <c r="L214" i="70"/>
  <c r="K214" i="70"/>
  <c r="F214" i="70"/>
  <c r="B214" i="70"/>
  <c r="R213" i="70"/>
  <c r="L213" i="70"/>
  <c r="K213" i="70"/>
  <c r="F213" i="70"/>
  <c r="B213" i="70"/>
  <c r="R212" i="70"/>
  <c r="L212" i="70"/>
  <c r="K212" i="70"/>
  <c r="F212" i="70"/>
  <c r="B212" i="70"/>
  <c r="R211" i="70"/>
  <c r="L211" i="70"/>
  <c r="K211" i="70"/>
  <c r="F211" i="70"/>
  <c r="B211" i="70"/>
  <c r="R210" i="70"/>
  <c r="L210" i="70"/>
  <c r="K210" i="70"/>
  <c r="F210" i="70"/>
  <c r="B210" i="70"/>
  <c r="R209" i="70"/>
  <c r="L209" i="70"/>
  <c r="K209" i="70"/>
  <c r="F209" i="70"/>
  <c r="B209" i="70"/>
  <c r="R208" i="70"/>
  <c r="L208" i="70"/>
  <c r="K208" i="70"/>
  <c r="F208" i="70"/>
  <c r="B208" i="70"/>
  <c r="R207" i="70"/>
  <c r="L207" i="70"/>
  <c r="K207" i="70"/>
  <c r="F207" i="70"/>
  <c r="B207" i="70"/>
  <c r="R206" i="70"/>
  <c r="L206" i="70"/>
  <c r="K206" i="70"/>
  <c r="F206" i="70"/>
  <c r="B206" i="70"/>
  <c r="R205" i="70"/>
  <c r="L205" i="70"/>
  <c r="K205" i="70"/>
  <c r="F205" i="70"/>
  <c r="B205" i="70"/>
  <c r="R204" i="70"/>
  <c r="L204" i="70"/>
  <c r="K204" i="70"/>
  <c r="F204" i="70"/>
  <c r="B204" i="70"/>
  <c r="R203" i="70"/>
  <c r="L203" i="70"/>
  <c r="K203" i="70"/>
  <c r="F203" i="70"/>
  <c r="B203" i="70"/>
  <c r="R202" i="70"/>
  <c r="L202" i="70"/>
  <c r="K202" i="70"/>
  <c r="F202" i="70"/>
  <c r="B202" i="70"/>
  <c r="R201" i="70"/>
  <c r="L201" i="70"/>
  <c r="K201" i="70"/>
  <c r="F201" i="70"/>
  <c r="B201" i="70"/>
  <c r="R200" i="70"/>
  <c r="L200" i="70"/>
  <c r="K200" i="70"/>
  <c r="F200" i="70"/>
  <c r="B200" i="70"/>
  <c r="R199" i="70"/>
  <c r="L199" i="70"/>
  <c r="K199" i="70"/>
  <c r="F199" i="70"/>
  <c r="B199" i="70"/>
  <c r="R198" i="70"/>
  <c r="L198" i="70"/>
  <c r="K198" i="70"/>
  <c r="F198" i="70"/>
  <c r="B198" i="70"/>
  <c r="R197" i="70"/>
  <c r="L197" i="70"/>
  <c r="K197" i="70"/>
  <c r="F197" i="70"/>
  <c r="B197" i="70"/>
  <c r="R196" i="70"/>
  <c r="L196" i="70"/>
  <c r="K196" i="70"/>
  <c r="F196" i="70"/>
  <c r="B196" i="70"/>
  <c r="R195" i="70"/>
  <c r="L195" i="70"/>
  <c r="K195" i="70"/>
  <c r="F195" i="70"/>
  <c r="B195" i="70"/>
  <c r="R194" i="70"/>
  <c r="L194" i="70"/>
  <c r="K194" i="70"/>
  <c r="F194" i="70"/>
  <c r="B194" i="70"/>
  <c r="R193" i="70"/>
  <c r="L193" i="70"/>
  <c r="K193" i="70"/>
  <c r="F193" i="70"/>
  <c r="B193" i="70"/>
  <c r="R192" i="70"/>
  <c r="L192" i="70"/>
  <c r="K192" i="70"/>
  <c r="F192" i="70"/>
  <c r="B192" i="70"/>
  <c r="R191" i="70"/>
  <c r="L191" i="70"/>
  <c r="K191" i="70"/>
  <c r="F191" i="70"/>
  <c r="B191" i="70"/>
  <c r="R190" i="70"/>
  <c r="L190" i="70"/>
  <c r="K190" i="70"/>
  <c r="F190" i="70"/>
  <c r="B190" i="70"/>
  <c r="R189" i="70"/>
  <c r="L189" i="70"/>
  <c r="K189" i="70"/>
  <c r="F189" i="70"/>
  <c r="B189" i="70"/>
  <c r="R188" i="70"/>
  <c r="L188" i="70"/>
  <c r="K188" i="70"/>
  <c r="F188" i="70"/>
  <c r="B188" i="70"/>
  <c r="R187" i="70"/>
  <c r="L187" i="70"/>
  <c r="K187" i="70"/>
  <c r="F187" i="70"/>
  <c r="B187" i="70"/>
  <c r="R186" i="70"/>
  <c r="L186" i="70"/>
  <c r="K186" i="70"/>
  <c r="F186" i="70"/>
  <c r="B186" i="70"/>
  <c r="R185" i="70"/>
  <c r="L185" i="70"/>
  <c r="K185" i="70"/>
  <c r="F185" i="70"/>
  <c r="B185" i="70"/>
  <c r="R184" i="70"/>
  <c r="L184" i="70"/>
  <c r="K184" i="70"/>
  <c r="F184" i="70"/>
  <c r="B184" i="70"/>
  <c r="R183" i="70"/>
  <c r="L183" i="70"/>
  <c r="K183" i="70"/>
  <c r="F183" i="70"/>
  <c r="B183" i="70"/>
  <c r="R182" i="70"/>
  <c r="L182" i="70"/>
  <c r="K182" i="70"/>
  <c r="F182" i="70"/>
  <c r="B182" i="70"/>
  <c r="R181" i="70"/>
  <c r="L181" i="70"/>
  <c r="K181" i="70"/>
  <c r="F181" i="70"/>
  <c r="B181" i="70"/>
  <c r="R180" i="70"/>
  <c r="L180" i="70"/>
  <c r="K180" i="70"/>
  <c r="F180" i="70"/>
  <c r="B180" i="70"/>
  <c r="R179" i="70"/>
  <c r="L179" i="70"/>
  <c r="K179" i="70"/>
  <c r="F179" i="70"/>
  <c r="B179" i="70"/>
  <c r="R178" i="70"/>
  <c r="L178" i="70"/>
  <c r="K178" i="70"/>
  <c r="F178" i="70"/>
  <c r="B178" i="70"/>
  <c r="R177" i="70"/>
  <c r="L177" i="70"/>
  <c r="K177" i="70"/>
  <c r="F177" i="70"/>
  <c r="B177" i="70"/>
  <c r="R176" i="70"/>
  <c r="L176" i="70"/>
  <c r="K176" i="70"/>
  <c r="F176" i="70"/>
  <c r="B176" i="70"/>
  <c r="R175" i="70"/>
  <c r="L175" i="70"/>
  <c r="K175" i="70"/>
  <c r="F175" i="70"/>
  <c r="B175" i="70"/>
  <c r="R174" i="70"/>
  <c r="L174" i="70"/>
  <c r="K174" i="70"/>
  <c r="F174" i="70"/>
  <c r="B174" i="70"/>
  <c r="R173" i="70"/>
  <c r="L173" i="70"/>
  <c r="K173" i="70"/>
  <c r="F173" i="70"/>
  <c r="B173" i="70"/>
  <c r="R172" i="70"/>
  <c r="L172" i="70"/>
  <c r="K172" i="70"/>
  <c r="F172" i="70"/>
  <c r="B172" i="70"/>
  <c r="R171" i="70"/>
  <c r="L171" i="70"/>
  <c r="K171" i="70"/>
  <c r="F171" i="70"/>
  <c r="B171" i="70"/>
  <c r="R170" i="70"/>
  <c r="L170" i="70"/>
  <c r="K170" i="70"/>
  <c r="F170" i="70"/>
  <c r="B170" i="70"/>
  <c r="R169" i="70"/>
  <c r="L169" i="70"/>
  <c r="K169" i="70"/>
  <c r="F169" i="70"/>
  <c r="B169" i="70"/>
  <c r="R168" i="70"/>
  <c r="L168" i="70"/>
  <c r="K168" i="70"/>
  <c r="F168" i="70"/>
  <c r="B168" i="70"/>
  <c r="R167" i="70"/>
  <c r="L167" i="70"/>
  <c r="K167" i="70"/>
  <c r="F167" i="70"/>
  <c r="B167" i="70"/>
  <c r="R166" i="70"/>
  <c r="L166" i="70"/>
  <c r="K166" i="70"/>
  <c r="F166" i="70"/>
  <c r="B166" i="70"/>
  <c r="R165" i="70"/>
  <c r="L165" i="70"/>
  <c r="K165" i="70"/>
  <c r="F165" i="70"/>
  <c r="B165" i="70"/>
  <c r="R164" i="70"/>
  <c r="L164" i="70"/>
  <c r="K164" i="70"/>
  <c r="F164" i="70"/>
  <c r="B164" i="70"/>
  <c r="R163" i="70"/>
  <c r="L163" i="70"/>
  <c r="K163" i="70"/>
  <c r="F163" i="70"/>
  <c r="B163" i="70"/>
  <c r="R162" i="70"/>
  <c r="L162" i="70"/>
  <c r="K162" i="70"/>
  <c r="F162" i="70"/>
  <c r="B162" i="70"/>
  <c r="R161" i="70"/>
  <c r="L161" i="70"/>
  <c r="K161" i="70"/>
  <c r="F161" i="70"/>
  <c r="B161" i="70"/>
  <c r="R160" i="70"/>
  <c r="L160" i="70"/>
  <c r="K160" i="70"/>
  <c r="F160" i="70"/>
  <c r="B160" i="70"/>
  <c r="R159" i="70"/>
  <c r="L159" i="70"/>
  <c r="K159" i="70"/>
  <c r="F159" i="70"/>
  <c r="B159" i="70"/>
  <c r="R158" i="70"/>
  <c r="L158" i="70"/>
  <c r="K158" i="70"/>
  <c r="F158" i="70"/>
  <c r="B158" i="70"/>
  <c r="R157" i="70"/>
  <c r="L157" i="70"/>
  <c r="K157" i="70"/>
  <c r="F157" i="70"/>
  <c r="B157" i="70"/>
  <c r="R156" i="70"/>
  <c r="L156" i="70"/>
  <c r="K156" i="70"/>
  <c r="F156" i="70"/>
  <c r="B156" i="70"/>
  <c r="R155" i="70"/>
  <c r="L155" i="70"/>
  <c r="K155" i="70"/>
  <c r="F155" i="70"/>
  <c r="B155" i="70"/>
  <c r="R154" i="70"/>
  <c r="L154" i="70"/>
  <c r="K154" i="70"/>
  <c r="F154" i="70"/>
  <c r="B154" i="70"/>
  <c r="R153" i="70"/>
  <c r="L153" i="70"/>
  <c r="K153" i="70"/>
  <c r="F153" i="70"/>
  <c r="B153" i="70"/>
  <c r="R152" i="70"/>
  <c r="L152" i="70"/>
  <c r="K152" i="70"/>
  <c r="F152" i="70"/>
  <c r="B152" i="70"/>
  <c r="R151" i="70"/>
  <c r="L151" i="70"/>
  <c r="K151" i="70"/>
  <c r="F151" i="70"/>
  <c r="B151" i="70"/>
  <c r="R150" i="70"/>
  <c r="L150" i="70"/>
  <c r="K150" i="70"/>
  <c r="F150" i="70"/>
  <c r="B150" i="70"/>
  <c r="R149" i="70"/>
  <c r="L149" i="70"/>
  <c r="K149" i="70"/>
  <c r="F149" i="70"/>
  <c r="B149" i="70"/>
  <c r="R148" i="70"/>
  <c r="L148" i="70"/>
  <c r="K148" i="70"/>
  <c r="F148" i="70"/>
  <c r="B148" i="70"/>
  <c r="R147" i="70"/>
  <c r="L147" i="70"/>
  <c r="K147" i="70"/>
  <c r="F147" i="70"/>
  <c r="B147" i="70"/>
  <c r="R146" i="70"/>
  <c r="L146" i="70"/>
  <c r="K146" i="70"/>
  <c r="F146" i="70"/>
  <c r="B146" i="70"/>
  <c r="R145" i="70"/>
  <c r="L145" i="70"/>
  <c r="K145" i="70"/>
  <c r="F145" i="70"/>
  <c r="B145" i="70"/>
  <c r="R144" i="70"/>
  <c r="L144" i="70"/>
  <c r="K144" i="70"/>
  <c r="F144" i="70"/>
  <c r="B144" i="70"/>
  <c r="R143" i="70"/>
  <c r="L143" i="70"/>
  <c r="K143" i="70"/>
  <c r="F143" i="70"/>
  <c r="B143" i="70"/>
  <c r="R142" i="70"/>
  <c r="L142" i="70"/>
  <c r="K142" i="70"/>
  <c r="F142" i="70"/>
  <c r="B142" i="70"/>
  <c r="R141" i="70"/>
  <c r="L141" i="70"/>
  <c r="K141" i="70"/>
  <c r="F141" i="70"/>
  <c r="B141" i="70"/>
  <c r="R140" i="70"/>
  <c r="L140" i="70"/>
  <c r="K140" i="70"/>
  <c r="F140" i="70"/>
  <c r="B140" i="70"/>
  <c r="R139" i="70"/>
  <c r="L139" i="70"/>
  <c r="K139" i="70"/>
  <c r="F139" i="70"/>
  <c r="B139" i="70"/>
  <c r="R138" i="70"/>
  <c r="L138" i="70"/>
  <c r="K138" i="70"/>
  <c r="F138" i="70"/>
  <c r="B138" i="70"/>
  <c r="R137" i="70"/>
  <c r="L137" i="70"/>
  <c r="K137" i="70"/>
  <c r="F137" i="70"/>
  <c r="B137" i="70"/>
  <c r="R136" i="70"/>
  <c r="L136" i="70"/>
  <c r="K136" i="70"/>
  <c r="F136" i="70"/>
  <c r="B136" i="70"/>
  <c r="R135" i="70"/>
  <c r="L135" i="70"/>
  <c r="K135" i="70"/>
  <c r="F135" i="70"/>
  <c r="B135" i="70"/>
  <c r="R134" i="70"/>
  <c r="L134" i="70"/>
  <c r="K134" i="70"/>
  <c r="F134" i="70"/>
  <c r="B134" i="70"/>
  <c r="R133" i="70"/>
  <c r="L133" i="70"/>
  <c r="K133" i="70"/>
  <c r="F133" i="70"/>
  <c r="B133" i="70"/>
  <c r="R132" i="70"/>
  <c r="L132" i="70"/>
  <c r="K132" i="70"/>
  <c r="F132" i="70"/>
  <c r="B132" i="70"/>
  <c r="R131" i="70"/>
  <c r="L131" i="70"/>
  <c r="K131" i="70"/>
  <c r="F131" i="70"/>
  <c r="B131" i="70"/>
  <c r="R130" i="70"/>
  <c r="L130" i="70"/>
  <c r="K130" i="70"/>
  <c r="F130" i="70"/>
  <c r="B130" i="70"/>
  <c r="R129" i="70"/>
  <c r="L129" i="70"/>
  <c r="K129" i="70"/>
  <c r="F129" i="70"/>
  <c r="B129" i="70"/>
  <c r="R128" i="70"/>
  <c r="L128" i="70"/>
  <c r="K128" i="70"/>
  <c r="F128" i="70"/>
  <c r="B128" i="70"/>
  <c r="R127" i="70"/>
  <c r="L127" i="70"/>
  <c r="K127" i="70"/>
  <c r="F127" i="70"/>
  <c r="B127" i="70"/>
  <c r="R126" i="70"/>
  <c r="L126" i="70"/>
  <c r="K126" i="70"/>
  <c r="F126" i="70"/>
  <c r="B126" i="70"/>
  <c r="R125" i="70"/>
  <c r="L125" i="70"/>
  <c r="K125" i="70"/>
  <c r="F125" i="70"/>
  <c r="B125" i="70"/>
  <c r="R124" i="70"/>
  <c r="L124" i="70"/>
  <c r="K124" i="70"/>
  <c r="F124" i="70"/>
  <c r="B124" i="70"/>
  <c r="R123" i="70"/>
  <c r="L123" i="70"/>
  <c r="K123" i="70"/>
  <c r="F123" i="70"/>
  <c r="B123" i="70"/>
  <c r="R122" i="70"/>
  <c r="L122" i="70"/>
  <c r="K122" i="70"/>
  <c r="F122" i="70"/>
  <c r="B122" i="70"/>
  <c r="R121" i="70"/>
  <c r="L121" i="70"/>
  <c r="K121" i="70"/>
  <c r="F121" i="70"/>
  <c r="B121" i="70"/>
  <c r="R120" i="70"/>
  <c r="L120" i="70"/>
  <c r="K120" i="70"/>
  <c r="F120" i="70"/>
  <c r="B120" i="70"/>
  <c r="R119" i="70"/>
  <c r="L119" i="70"/>
  <c r="K119" i="70"/>
  <c r="F119" i="70"/>
  <c r="B119" i="70"/>
  <c r="R118" i="70"/>
  <c r="L118" i="70"/>
  <c r="K118" i="70"/>
  <c r="F118" i="70"/>
  <c r="B118" i="70"/>
  <c r="R117" i="70"/>
  <c r="L117" i="70"/>
  <c r="K117" i="70"/>
  <c r="F117" i="70"/>
  <c r="B117" i="70"/>
  <c r="R116" i="70"/>
  <c r="L116" i="70"/>
  <c r="K116" i="70"/>
  <c r="F116" i="70"/>
  <c r="B116" i="70"/>
  <c r="R115" i="70"/>
  <c r="L115" i="70"/>
  <c r="K115" i="70"/>
  <c r="F115" i="70"/>
  <c r="B115" i="70"/>
  <c r="R114" i="70"/>
  <c r="L114" i="70"/>
  <c r="K114" i="70"/>
  <c r="F114" i="70"/>
  <c r="B114" i="70"/>
  <c r="R113" i="70"/>
  <c r="L113" i="70"/>
  <c r="K113" i="70"/>
  <c r="F113" i="70"/>
  <c r="B113" i="70"/>
  <c r="R112" i="70"/>
  <c r="L112" i="70"/>
  <c r="K112" i="70"/>
  <c r="F112" i="70"/>
  <c r="B112" i="70"/>
  <c r="R111" i="70"/>
  <c r="L111" i="70"/>
  <c r="K111" i="70"/>
  <c r="F111" i="70"/>
  <c r="B111" i="70"/>
  <c r="R110" i="70"/>
  <c r="L110" i="70"/>
  <c r="K110" i="70"/>
  <c r="F110" i="70"/>
  <c r="B110" i="70"/>
  <c r="R109" i="70"/>
  <c r="L109" i="70"/>
  <c r="K109" i="70"/>
  <c r="F109" i="70"/>
  <c r="B109" i="70"/>
  <c r="R108" i="70"/>
  <c r="L108" i="70"/>
  <c r="K108" i="70"/>
  <c r="F108" i="70"/>
  <c r="B108" i="70"/>
  <c r="R107" i="70"/>
  <c r="L107" i="70"/>
  <c r="K107" i="70"/>
  <c r="F107" i="70"/>
  <c r="B107" i="70"/>
  <c r="R106" i="70"/>
  <c r="L106" i="70"/>
  <c r="K106" i="70"/>
  <c r="F106" i="70"/>
  <c r="B106" i="70"/>
  <c r="R105" i="70"/>
  <c r="L105" i="70"/>
  <c r="K105" i="70"/>
  <c r="F105" i="70"/>
  <c r="B105" i="70"/>
  <c r="R104" i="70"/>
  <c r="L104" i="70"/>
  <c r="K104" i="70"/>
  <c r="F104" i="70"/>
  <c r="B104" i="70"/>
  <c r="R103" i="70"/>
  <c r="L103" i="70"/>
  <c r="K103" i="70"/>
  <c r="F103" i="70"/>
  <c r="B103" i="70"/>
  <c r="R102" i="70"/>
  <c r="L102" i="70"/>
  <c r="K102" i="70"/>
  <c r="F102" i="70"/>
  <c r="B102" i="70"/>
  <c r="R101" i="70"/>
  <c r="L101" i="70"/>
  <c r="K101" i="70"/>
  <c r="F101" i="70"/>
  <c r="B101" i="70"/>
  <c r="R100" i="70"/>
  <c r="L100" i="70"/>
  <c r="K100" i="70"/>
  <c r="F100" i="70"/>
  <c r="B100" i="70"/>
  <c r="R99" i="70"/>
  <c r="L99" i="70"/>
  <c r="K99" i="70"/>
  <c r="F99" i="70"/>
  <c r="B99" i="70"/>
  <c r="R98" i="70"/>
  <c r="L98" i="70"/>
  <c r="K98" i="70"/>
  <c r="F98" i="70"/>
  <c r="B98" i="70"/>
  <c r="R97" i="70"/>
  <c r="L97" i="70"/>
  <c r="K97" i="70"/>
  <c r="F97" i="70"/>
  <c r="B97" i="70"/>
  <c r="R96" i="70"/>
  <c r="L96" i="70"/>
  <c r="K96" i="70"/>
  <c r="F96" i="70"/>
  <c r="B96" i="70"/>
  <c r="R95" i="70"/>
  <c r="L95" i="70"/>
  <c r="K95" i="70"/>
  <c r="F95" i="70"/>
  <c r="B95" i="70"/>
  <c r="R94" i="70"/>
  <c r="L94" i="70"/>
  <c r="K94" i="70"/>
  <c r="F94" i="70"/>
  <c r="B94" i="70"/>
  <c r="R93" i="70"/>
  <c r="L93" i="70"/>
  <c r="K93" i="70"/>
  <c r="F93" i="70"/>
  <c r="B93" i="70"/>
  <c r="R92" i="70"/>
  <c r="L92" i="70"/>
  <c r="K92" i="70"/>
  <c r="F92" i="70"/>
  <c r="B92" i="70"/>
  <c r="R91" i="70"/>
  <c r="L91" i="70"/>
  <c r="K91" i="70"/>
  <c r="F91" i="70"/>
  <c r="B91" i="70"/>
  <c r="R90" i="70"/>
  <c r="L90" i="70"/>
  <c r="K90" i="70"/>
  <c r="F90" i="70"/>
  <c r="B90" i="70"/>
  <c r="R89" i="70"/>
  <c r="L89" i="70"/>
  <c r="K89" i="70"/>
  <c r="F89" i="70"/>
  <c r="B89" i="70"/>
  <c r="R88" i="70"/>
  <c r="L88" i="70"/>
  <c r="K88" i="70"/>
  <c r="F88" i="70"/>
  <c r="B88" i="70"/>
  <c r="R87" i="70"/>
  <c r="L87" i="70"/>
  <c r="K87" i="70"/>
  <c r="F87" i="70"/>
  <c r="B87" i="70"/>
  <c r="R86" i="70"/>
  <c r="L86" i="70"/>
  <c r="K86" i="70"/>
  <c r="F86" i="70"/>
  <c r="B86" i="70"/>
  <c r="R85" i="70"/>
  <c r="L85" i="70"/>
  <c r="K85" i="70"/>
  <c r="F85" i="70"/>
  <c r="B85" i="70"/>
  <c r="R84" i="70"/>
  <c r="L84" i="70"/>
  <c r="K84" i="70"/>
  <c r="F84" i="70"/>
  <c r="B84" i="70"/>
  <c r="R83" i="70"/>
  <c r="L83" i="70"/>
  <c r="K83" i="70"/>
  <c r="F83" i="70"/>
  <c r="B83" i="70"/>
  <c r="R82" i="70"/>
  <c r="L82" i="70"/>
  <c r="K82" i="70"/>
  <c r="F82" i="70"/>
  <c r="B82" i="70"/>
  <c r="R81" i="70"/>
  <c r="L81" i="70"/>
  <c r="K81" i="70"/>
  <c r="F81" i="70"/>
  <c r="B81" i="70"/>
  <c r="R80" i="70"/>
  <c r="L80" i="70"/>
  <c r="K80" i="70"/>
  <c r="F80" i="70"/>
  <c r="B80" i="70"/>
  <c r="R79" i="70"/>
  <c r="L79" i="70"/>
  <c r="K79" i="70"/>
  <c r="F79" i="70"/>
  <c r="B79" i="70"/>
  <c r="R78" i="70"/>
  <c r="L78" i="70"/>
  <c r="K78" i="70"/>
  <c r="F78" i="70"/>
  <c r="B78" i="70"/>
  <c r="R77" i="70"/>
  <c r="L77" i="70"/>
  <c r="K77" i="70"/>
  <c r="F77" i="70"/>
  <c r="B77" i="70"/>
  <c r="R76" i="70"/>
  <c r="L76" i="70"/>
  <c r="K76" i="70"/>
  <c r="F76" i="70"/>
  <c r="B76" i="70"/>
  <c r="R75" i="70"/>
  <c r="L75" i="70"/>
  <c r="K75" i="70"/>
  <c r="F75" i="70"/>
  <c r="B75" i="70"/>
  <c r="R74" i="70"/>
  <c r="L74" i="70"/>
  <c r="K74" i="70"/>
  <c r="F74" i="70"/>
  <c r="B74" i="70"/>
  <c r="R73" i="70"/>
  <c r="L73" i="70"/>
  <c r="K73" i="70"/>
  <c r="F73" i="70"/>
  <c r="B73" i="70"/>
  <c r="R72" i="70"/>
  <c r="L72" i="70"/>
  <c r="K72" i="70"/>
  <c r="F72" i="70"/>
  <c r="B72" i="70"/>
  <c r="R71" i="70"/>
  <c r="L71" i="70"/>
  <c r="K71" i="70"/>
  <c r="F71" i="70"/>
  <c r="B71" i="70"/>
  <c r="R70" i="70"/>
  <c r="L70" i="70"/>
  <c r="K70" i="70"/>
  <c r="F70" i="70"/>
  <c r="B70" i="70"/>
  <c r="R69" i="70"/>
  <c r="L69" i="70"/>
  <c r="K69" i="70"/>
  <c r="F69" i="70"/>
  <c r="B69" i="70"/>
  <c r="R68" i="70"/>
  <c r="L68" i="70"/>
  <c r="K68" i="70"/>
  <c r="F68" i="70"/>
  <c r="B68" i="70"/>
  <c r="R67" i="70"/>
  <c r="L67" i="70"/>
  <c r="K67" i="70"/>
  <c r="F67" i="70"/>
  <c r="B67" i="70"/>
  <c r="R66" i="70"/>
  <c r="L66" i="70"/>
  <c r="K66" i="70"/>
  <c r="F66" i="70"/>
  <c r="B66" i="70"/>
  <c r="R65" i="70"/>
  <c r="L65" i="70"/>
  <c r="K65" i="70"/>
  <c r="F65" i="70"/>
  <c r="B65" i="70"/>
  <c r="R64" i="70"/>
  <c r="L64" i="70"/>
  <c r="K64" i="70"/>
  <c r="F64" i="70"/>
  <c r="B64" i="70"/>
  <c r="R63" i="70"/>
  <c r="L63" i="70"/>
  <c r="K63" i="70"/>
  <c r="F63" i="70"/>
  <c r="B63" i="70"/>
  <c r="R62" i="70"/>
  <c r="L62" i="70"/>
  <c r="K62" i="70"/>
  <c r="F62" i="70"/>
  <c r="B62" i="70"/>
  <c r="R61" i="70"/>
  <c r="L61" i="70"/>
  <c r="K61" i="70"/>
  <c r="F61" i="70"/>
  <c r="B61" i="70"/>
  <c r="R60" i="70"/>
  <c r="L60" i="70"/>
  <c r="K60" i="70"/>
  <c r="F60" i="70"/>
  <c r="B60" i="70"/>
  <c r="R59" i="70"/>
  <c r="L59" i="70"/>
  <c r="K59" i="70"/>
  <c r="F59" i="70"/>
  <c r="B59" i="70"/>
  <c r="R58" i="70"/>
  <c r="L58" i="70"/>
  <c r="K58" i="70"/>
  <c r="F58" i="70"/>
  <c r="B58" i="70"/>
  <c r="P53" i="70"/>
  <c r="J53" i="70"/>
  <c r="I53" i="70"/>
  <c r="K38" i="70"/>
  <c r="E38" i="70"/>
  <c r="K1" i="70"/>
  <c r="E1" i="70"/>
  <c r="P131" i="68"/>
  <c r="P169" i="68"/>
  <c r="P208" i="68"/>
  <c r="P244" i="68"/>
  <c r="O87" i="68"/>
  <c r="P280" i="68"/>
  <c r="P316" i="68"/>
  <c r="H45" i="68"/>
  <c r="L9" i="50"/>
  <c r="H9" i="50"/>
  <c r="P138" i="50"/>
  <c r="P183" i="50"/>
  <c r="P231" i="50"/>
  <c r="P89" i="50"/>
  <c r="O89" i="50"/>
  <c r="P321" i="50"/>
  <c r="P364" i="50"/>
  <c r="K323" i="50"/>
  <c r="E323" i="50"/>
  <c r="K279" i="50"/>
  <c r="E279" i="50"/>
  <c r="K233" i="50"/>
  <c r="E233" i="50"/>
  <c r="K186" i="50"/>
  <c r="E186" i="50"/>
  <c r="K140" i="50"/>
  <c r="E140" i="50"/>
  <c r="K92" i="50"/>
  <c r="E92" i="50"/>
  <c r="K52" i="50"/>
  <c r="E52" i="50"/>
  <c r="K1" i="50"/>
  <c r="E1" i="50"/>
  <c r="K282" i="68"/>
  <c r="E282" i="68"/>
  <c r="K246" i="68"/>
  <c r="E246" i="68"/>
  <c r="K210" i="68"/>
  <c r="E210" i="68"/>
  <c r="K172" i="68"/>
  <c r="E172" i="68"/>
  <c r="K133" i="68"/>
  <c r="E133" i="68"/>
  <c r="K90" i="68"/>
  <c r="E90" i="68"/>
  <c r="K50" i="68"/>
  <c r="E50" i="68"/>
  <c r="N7" i="68"/>
  <c r="M23" i="34" s="1"/>
  <c r="H46" i="68"/>
  <c r="H43" i="68"/>
  <c r="H38" i="68"/>
  <c r="H33" i="68"/>
  <c r="O33" i="68" s="1"/>
  <c r="D20" i="71" s="1"/>
  <c r="H28" i="68"/>
  <c r="H23" i="68"/>
  <c r="H18" i="68"/>
  <c r="K1" i="68"/>
  <c r="E1" i="68"/>
  <c r="K233" i="69"/>
  <c r="E233" i="69"/>
  <c r="K213" i="69"/>
  <c r="E213" i="69"/>
  <c r="K173" i="69"/>
  <c r="E173" i="69"/>
  <c r="K106" i="69"/>
  <c r="E106" i="69"/>
  <c r="K65" i="69"/>
  <c r="E65" i="69"/>
  <c r="O51" i="69"/>
  <c r="O50" i="69"/>
  <c r="D47" i="69"/>
  <c r="B47" i="69"/>
  <c r="K44" i="69"/>
  <c r="E44" i="69"/>
  <c r="B40" i="69"/>
  <c r="B39" i="69"/>
  <c r="B19" i="69"/>
  <c r="D13" i="69"/>
  <c r="D8" i="69"/>
  <c r="O38" i="68" l="1"/>
  <c r="D21" i="71" s="1"/>
  <c r="O43" i="68"/>
  <c r="D22" i="71" s="1"/>
  <c r="L53" i="70"/>
  <c r="K53" i="70"/>
  <c r="O52" i="69"/>
  <c r="G43" i="70" s="1"/>
  <c r="I45" i="70" s="1"/>
  <c r="M35" i="34"/>
  <c r="O28" i="68"/>
  <c r="D19" i="71" s="1"/>
  <c r="O23" i="68"/>
  <c r="D18" i="71" s="1"/>
  <c r="H44" i="68"/>
  <c r="I53" i="68" s="1"/>
  <c r="D25" i="71" s="1"/>
  <c r="O18" i="68"/>
  <c r="D17" i="71" s="1"/>
  <c r="O13" i="68"/>
  <c r="D16" i="71" s="1"/>
  <c r="T53" i="70" l="1"/>
  <c r="M25" i="34" s="1"/>
  <c r="M32" i="34" s="1"/>
  <c r="P6" i="59"/>
  <c r="P6" i="70"/>
  <c r="G43" i="59"/>
  <c r="M27" i="59"/>
  <c r="M27" i="70"/>
  <c r="P47" i="68"/>
  <c r="H47" i="68"/>
  <c r="D23" i="71" s="1"/>
  <c r="K1" i="67"/>
  <c r="E1" i="67"/>
  <c r="K33" i="66"/>
  <c r="E33" i="66"/>
  <c r="K1" i="66"/>
  <c r="E1" i="66"/>
  <c r="M37" i="34" l="1"/>
  <c r="M39" i="34"/>
  <c r="M27" i="34"/>
  <c r="M28" i="70"/>
  <c r="M31" i="70" s="1"/>
  <c r="P23" i="70"/>
  <c r="P24" i="70" s="1"/>
  <c r="K1" i="65"/>
  <c r="E1" i="65"/>
  <c r="I68" i="38"/>
  <c r="B68" i="38"/>
  <c r="M29" i="70" l="1"/>
  <c r="P28" i="70"/>
  <c r="P36" i="70" s="1"/>
  <c r="M30" i="70"/>
  <c r="K28" i="64"/>
  <c r="E28" i="64"/>
  <c r="K1" i="64"/>
  <c r="E1" i="64"/>
  <c r="G45" i="70" l="1"/>
  <c r="G47" i="70" s="1"/>
  <c r="N144" i="70" s="1"/>
  <c r="Q144" i="70" s="1"/>
  <c r="K32" i="63"/>
  <c r="E32" i="63"/>
  <c r="K1" i="63"/>
  <c r="E1" i="63"/>
  <c r="N90" i="70" l="1"/>
  <c r="Q90" i="70" s="1"/>
  <c r="N251" i="70"/>
  <c r="Q251" i="70" s="1"/>
  <c r="N135" i="70"/>
  <c r="Q135" i="70" s="1"/>
  <c r="N123" i="70"/>
  <c r="Q123" i="70" s="1"/>
  <c r="N205" i="70"/>
  <c r="Q205" i="70" s="1"/>
  <c r="N238" i="70"/>
  <c r="Q238" i="70" s="1"/>
  <c r="N168" i="70"/>
  <c r="Q168" i="70" s="1"/>
  <c r="N59" i="70"/>
  <c r="Q59" i="70" s="1"/>
  <c r="N242" i="70"/>
  <c r="Q242" i="70" s="1"/>
  <c r="N226" i="70"/>
  <c r="Q226" i="70" s="1"/>
  <c r="N236" i="70"/>
  <c r="Q236" i="70" s="1"/>
  <c r="N254" i="70"/>
  <c r="Q254" i="70" s="1"/>
  <c r="N239" i="70"/>
  <c r="Q239" i="70" s="1"/>
  <c r="N120" i="70"/>
  <c r="Q120" i="70" s="1"/>
  <c r="N181" i="70"/>
  <c r="Q181" i="70" s="1"/>
  <c r="N103" i="70"/>
  <c r="Q103" i="70" s="1"/>
  <c r="N72" i="70"/>
  <c r="Q72" i="70" s="1"/>
  <c r="N151" i="70"/>
  <c r="Q151" i="70" s="1"/>
  <c r="N113" i="70"/>
  <c r="Q113" i="70" s="1"/>
  <c r="N149" i="70"/>
  <c r="Q149" i="70" s="1"/>
  <c r="N96" i="70"/>
  <c r="Q96" i="70" s="1"/>
  <c r="N152" i="70"/>
  <c r="Q152" i="70" s="1"/>
  <c r="N188" i="70"/>
  <c r="Q188" i="70" s="1"/>
  <c r="N229" i="70"/>
  <c r="Q229" i="70" s="1"/>
  <c r="N166" i="70"/>
  <c r="Q166" i="70" s="1"/>
  <c r="N139" i="70"/>
  <c r="Q139" i="70" s="1"/>
  <c r="N211" i="70"/>
  <c r="Q211" i="70" s="1"/>
  <c r="N157" i="70"/>
  <c r="Q157" i="70" s="1"/>
  <c r="N175" i="70"/>
  <c r="Q175" i="70" s="1"/>
  <c r="N158" i="70"/>
  <c r="Q158" i="70" s="1"/>
  <c r="N140" i="70"/>
  <c r="Q140" i="70" s="1"/>
  <c r="N60" i="70"/>
  <c r="Q60" i="70" s="1"/>
  <c r="N243" i="70"/>
  <c r="Q243" i="70" s="1"/>
  <c r="N100" i="70"/>
  <c r="Q100" i="70" s="1"/>
  <c r="N134" i="70"/>
  <c r="Q134" i="70" s="1"/>
  <c r="N71" i="70"/>
  <c r="Q71" i="70" s="1"/>
  <c r="N89" i="70"/>
  <c r="Q89" i="70" s="1"/>
  <c r="N84" i="70"/>
  <c r="Q84" i="70" s="1"/>
  <c r="N223" i="70"/>
  <c r="Q223" i="70" s="1"/>
  <c r="N165" i="70"/>
  <c r="Q165" i="70" s="1"/>
  <c r="N214" i="70"/>
  <c r="Q214" i="70" s="1"/>
  <c r="O53" i="70"/>
  <c r="N108" i="70"/>
  <c r="Q108" i="70" s="1"/>
  <c r="N192" i="70"/>
  <c r="Q192" i="70" s="1"/>
  <c r="N122" i="70"/>
  <c r="Q122" i="70" s="1"/>
  <c r="N85" i="70"/>
  <c r="Q85" i="70" s="1"/>
  <c r="N159" i="70"/>
  <c r="Q159" i="70" s="1"/>
  <c r="N142" i="70"/>
  <c r="Q142" i="70" s="1"/>
  <c r="N184" i="70"/>
  <c r="Q184" i="70" s="1"/>
  <c r="N62" i="70"/>
  <c r="Q62" i="70" s="1"/>
  <c r="N248" i="70"/>
  <c r="Q248" i="70" s="1"/>
  <c r="N126" i="70"/>
  <c r="Q126" i="70" s="1"/>
  <c r="N180" i="70"/>
  <c r="Q180" i="70" s="1"/>
  <c r="N219" i="70"/>
  <c r="Q219" i="70" s="1"/>
  <c r="N186" i="70"/>
  <c r="Q186" i="70" s="1"/>
  <c r="N65" i="70"/>
  <c r="Q65" i="70" s="1"/>
  <c r="N116" i="70"/>
  <c r="Q116" i="70" s="1"/>
  <c r="N64" i="70"/>
  <c r="Q64" i="70" s="1"/>
  <c r="N218" i="70"/>
  <c r="Q218" i="70" s="1"/>
  <c r="N213" i="70"/>
  <c r="Q213" i="70" s="1"/>
  <c r="N197" i="70"/>
  <c r="Q197" i="70" s="1"/>
  <c r="N130" i="70"/>
  <c r="Q130" i="70" s="1"/>
  <c r="N156" i="70"/>
  <c r="Q156" i="70" s="1"/>
  <c r="N119" i="70"/>
  <c r="Q119" i="70" s="1"/>
  <c r="N145" i="70"/>
  <c r="Q145" i="70" s="1"/>
  <c r="N227" i="70"/>
  <c r="Q227" i="70" s="1"/>
  <c r="N106" i="70"/>
  <c r="Q106" i="70" s="1"/>
  <c r="N132" i="70"/>
  <c r="Q132" i="70" s="1"/>
  <c r="N107" i="70"/>
  <c r="Q107" i="70" s="1"/>
  <c r="N224" i="70"/>
  <c r="Q224" i="70" s="1"/>
  <c r="N104" i="70"/>
  <c r="Q104" i="70" s="1"/>
  <c r="N163" i="70"/>
  <c r="Q163" i="70" s="1"/>
  <c r="N198" i="70"/>
  <c r="Q198" i="70" s="1"/>
  <c r="N245" i="70"/>
  <c r="Q245" i="70" s="1"/>
  <c r="N131" i="70"/>
  <c r="Q131" i="70" s="1"/>
  <c r="N121" i="70"/>
  <c r="Q121" i="70" s="1"/>
  <c r="N97" i="70"/>
  <c r="Q97" i="70" s="1"/>
  <c r="N182" i="70"/>
  <c r="Q182" i="70" s="1"/>
  <c r="N154" i="70"/>
  <c r="Q154" i="70" s="1"/>
  <c r="N212" i="70"/>
  <c r="Q212" i="70" s="1"/>
  <c r="N68" i="70"/>
  <c r="Q68" i="70" s="1"/>
  <c r="N161" i="70"/>
  <c r="Q161" i="70" s="1"/>
  <c r="N189" i="70"/>
  <c r="Q189" i="70" s="1"/>
  <c r="N80" i="70"/>
  <c r="Q80" i="70" s="1"/>
  <c r="N129" i="70"/>
  <c r="Q129" i="70" s="1"/>
  <c r="N234" i="70"/>
  <c r="Q234" i="70" s="1"/>
  <c r="N237" i="70"/>
  <c r="Q237" i="70" s="1"/>
  <c r="O52" i="70"/>
  <c r="N114" i="70"/>
  <c r="Q114" i="70" s="1"/>
  <c r="N249" i="70"/>
  <c r="Q249" i="70" s="1"/>
  <c r="N172" i="70"/>
  <c r="Q172" i="70" s="1"/>
  <c r="N225" i="70"/>
  <c r="Q225" i="70" s="1"/>
  <c r="N148" i="70"/>
  <c r="Q148" i="70" s="1"/>
  <c r="N101" i="70"/>
  <c r="Q101" i="70" s="1"/>
  <c r="N69" i="70"/>
  <c r="Q69" i="70" s="1"/>
  <c r="N241" i="70"/>
  <c r="Q241" i="70" s="1"/>
  <c r="N150" i="70"/>
  <c r="Q150" i="70" s="1"/>
  <c r="N232" i="70"/>
  <c r="Q232" i="70" s="1"/>
  <c r="N178" i="70"/>
  <c r="Q178" i="70" s="1"/>
  <c r="N61" i="70"/>
  <c r="Q61" i="70" s="1"/>
  <c r="N136" i="70"/>
  <c r="Q136" i="70" s="1"/>
  <c r="N183" i="70"/>
  <c r="Q183" i="70" s="1"/>
  <c r="N77" i="70"/>
  <c r="Q77" i="70" s="1"/>
  <c r="N87" i="70"/>
  <c r="Q87" i="70" s="1"/>
  <c r="N75" i="70"/>
  <c r="Q75" i="70" s="1"/>
  <c r="N208" i="70"/>
  <c r="Q208" i="70" s="1"/>
  <c r="N252" i="70"/>
  <c r="Q252" i="70" s="1"/>
  <c r="N115" i="70"/>
  <c r="Q115" i="70" s="1"/>
  <c r="N203" i="70"/>
  <c r="Q203" i="70" s="1"/>
  <c r="N153" i="70"/>
  <c r="Q153" i="70" s="1"/>
  <c r="N174" i="70"/>
  <c r="Q174" i="70" s="1"/>
  <c r="N247" i="70"/>
  <c r="Q247" i="70" s="1"/>
  <c r="N83" i="70"/>
  <c r="Q83" i="70" s="1"/>
  <c r="N137" i="70"/>
  <c r="Q137" i="70" s="1"/>
  <c r="N191" i="70"/>
  <c r="Q191" i="70" s="1"/>
  <c r="N194" i="70"/>
  <c r="Q194" i="70" s="1"/>
  <c r="N67" i="70"/>
  <c r="Q67" i="70" s="1"/>
  <c r="N246" i="70"/>
  <c r="Q246" i="70" s="1"/>
  <c r="N179" i="70"/>
  <c r="Q179" i="70" s="1"/>
  <c r="N99" i="70"/>
  <c r="Q99" i="70" s="1"/>
  <c r="N231" i="70"/>
  <c r="Q231" i="70" s="1"/>
  <c r="N164" i="70"/>
  <c r="Q164" i="70" s="1"/>
  <c r="N233" i="70"/>
  <c r="Q233" i="70" s="1"/>
  <c r="N162" i="70"/>
  <c r="Q162" i="70" s="1"/>
  <c r="N91" i="70"/>
  <c r="Q91" i="70" s="1"/>
  <c r="N215" i="70"/>
  <c r="Q215" i="70" s="1"/>
  <c r="N235" i="70"/>
  <c r="Q235" i="70" s="1"/>
  <c r="N240" i="70"/>
  <c r="Q240" i="70" s="1"/>
  <c r="N207" i="70"/>
  <c r="Q207" i="70" s="1"/>
  <c r="N170" i="70"/>
  <c r="Q170" i="70" s="1"/>
  <c r="N210" i="70"/>
  <c r="Q210" i="70" s="1"/>
  <c r="N81" i="70"/>
  <c r="Q81" i="70" s="1"/>
  <c r="N196" i="70"/>
  <c r="Q196" i="70" s="1"/>
  <c r="N228" i="70"/>
  <c r="Q228" i="70" s="1"/>
  <c r="N217" i="70"/>
  <c r="Q217" i="70" s="1"/>
  <c r="N125" i="70"/>
  <c r="Q125" i="70" s="1"/>
  <c r="N206" i="70"/>
  <c r="Q206" i="70" s="1"/>
  <c r="N93" i="70"/>
  <c r="Q93" i="70" s="1"/>
  <c r="N201" i="70"/>
  <c r="Q201" i="70" s="1"/>
  <c r="N109" i="70"/>
  <c r="Q109" i="70" s="1"/>
  <c r="N98" i="70"/>
  <c r="Q98" i="70" s="1"/>
  <c r="N244" i="70"/>
  <c r="Q244" i="70" s="1"/>
  <c r="N202" i="70"/>
  <c r="Q202" i="70" s="1"/>
  <c r="N79" i="70"/>
  <c r="Q79" i="70" s="1"/>
  <c r="N255" i="70"/>
  <c r="Q255" i="70" s="1"/>
  <c r="N230" i="70"/>
  <c r="Q230" i="70" s="1"/>
  <c r="N195" i="70"/>
  <c r="Q195" i="70" s="1"/>
  <c r="N171" i="70"/>
  <c r="Q171" i="70" s="1"/>
  <c r="N105" i="70"/>
  <c r="Q105" i="70" s="1"/>
  <c r="N124" i="70"/>
  <c r="Q124" i="70" s="1"/>
  <c r="N250" i="70"/>
  <c r="Q250" i="70" s="1"/>
  <c r="N173" i="70"/>
  <c r="Q173" i="70" s="1"/>
  <c r="N199" i="70"/>
  <c r="Q199" i="70" s="1"/>
  <c r="N133" i="70"/>
  <c r="Q133" i="70" s="1"/>
  <c r="N155" i="70"/>
  <c r="Q155" i="70" s="1"/>
  <c r="N102" i="70"/>
  <c r="Q102" i="70" s="1"/>
  <c r="N220" i="70"/>
  <c r="Q220" i="70" s="1"/>
  <c r="N204" i="70"/>
  <c r="Q204" i="70" s="1"/>
  <c r="N209" i="70"/>
  <c r="Q209" i="70" s="1"/>
  <c r="N147" i="70"/>
  <c r="Q147" i="70" s="1"/>
  <c r="N66" i="70"/>
  <c r="Q66" i="70" s="1"/>
  <c r="N138" i="70"/>
  <c r="Q138" i="70" s="1"/>
  <c r="N73" i="70"/>
  <c r="Q73" i="70" s="1"/>
  <c r="N76" i="70"/>
  <c r="Q76" i="70" s="1"/>
  <c r="N167" i="70"/>
  <c r="Q167" i="70" s="1"/>
  <c r="N253" i="70"/>
  <c r="Q253" i="70" s="1"/>
  <c r="N58" i="70"/>
  <c r="Q58" i="70" s="1"/>
  <c r="N110" i="70"/>
  <c r="Q110" i="70" s="1"/>
  <c r="N160" i="70"/>
  <c r="Q160" i="70" s="1"/>
  <c r="N63" i="70"/>
  <c r="Q63" i="70" s="1"/>
  <c r="N82" i="70"/>
  <c r="Q82" i="70" s="1"/>
  <c r="N141" i="70"/>
  <c r="Q141" i="70" s="1"/>
  <c r="N117" i="70"/>
  <c r="Q117" i="70" s="1"/>
  <c r="N200" i="70"/>
  <c r="Q200" i="70" s="1"/>
  <c r="N92" i="70"/>
  <c r="Q92" i="70" s="1"/>
  <c r="N112" i="70"/>
  <c r="Q112" i="70" s="1"/>
  <c r="N187" i="70"/>
  <c r="Q187" i="70" s="1"/>
  <c r="N256" i="70"/>
  <c r="Q256" i="70" s="1"/>
  <c r="N118" i="70"/>
  <c r="Q118" i="70" s="1"/>
  <c r="N88" i="70"/>
  <c r="Q88" i="70" s="1"/>
  <c r="N74" i="70"/>
  <c r="Q74" i="70" s="1"/>
  <c r="N169" i="70"/>
  <c r="Q169" i="70" s="1"/>
  <c r="N176" i="70"/>
  <c r="Q176" i="70" s="1"/>
  <c r="N222" i="70"/>
  <c r="Q222" i="70" s="1"/>
  <c r="N78" i="70"/>
  <c r="Q78" i="70" s="1"/>
  <c r="N190" i="70"/>
  <c r="Q190" i="70" s="1"/>
  <c r="N95" i="70"/>
  <c r="Q95" i="70" s="1"/>
  <c r="N146" i="70"/>
  <c r="Q146" i="70" s="1"/>
  <c r="N127" i="70"/>
  <c r="Q127" i="70" s="1"/>
  <c r="N221" i="70"/>
  <c r="Q221" i="70" s="1"/>
  <c r="N70" i="70"/>
  <c r="Q70" i="70" s="1"/>
  <c r="N193" i="70"/>
  <c r="Q193" i="70" s="1"/>
  <c r="N185" i="70"/>
  <c r="Q185" i="70" s="1"/>
  <c r="N94" i="70"/>
  <c r="Q94" i="70" s="1"/>
  <c r="N111" i="70"/>
  <c r="Q111" i="70" s="1"/>
  <c r="N128" i="70"/>
  <c r="Q128" i="70" s="1"/>
  <c r="N143" i="70"/>
  <c r="Q143" i="70" s="1"/>
  <c r="N177" i="70"/>
  <c r="Q177" i="70" s="1"/>
  <c r="N86" i="70"/>
  <c r="Q86" i="70" s="1"/>
  <c r="N216" i="70"/>
  <c r="Q216" i="70" s="1"/>
  <c r="E1" i="62"/>
  <c r="K1" i="62"/>
  <c r="N53" i="70" l="1"/>
  <c r="Q53" i="70"/>
  <c r="Q54" i="70" s="1"/>
  <c r="O58" i="70" s="1"/>
  <c r="O59" i="70" s="1"/>
  <c r="O60" i="70" s="1"/>
  <c r="O61" i="70" s="1"/>
  <c r="O62" i="70" s="1"/>
  <c r="O63" i="70" s="1"/>
  <c r="O64" i="70" s="1"/>
  <c r="O65" i="70" s="1"/>
  <c r="O66" i="70" s="1"/>
  <c r="O67" i="70" s="1"/>
  <c r="O68" i="70" s="1"/>
  <c r="O69" i="70" s="1"/>
  <c r="O70" i="70" s="1"/>
  <c r="O71" i="70" s="1"/>
  <c r="O72" i="70" s="1"/>
  <c r="O73" i="70" s="1"/>
  <c r="O74" i="70" s="1"/>
  <c r="O75" i="70" s="1"/>
  <c r="O76" i="70" s="1"/>
  <c r="O77" i="70" s="1"/>
  <c r="O78" i="70" s="1"/>
  <c r="O79" i="70" s="1"/>
  <c r="O80" i="70" s="1"/>
  <c r="O81" i="70" s="1"/>
  <c r="O82" i="70" s="1"/>
  <c r="O83" i="70" s="1"/>
  <c r="O84" i="70" s="1"/>
  <c r="O85" i="70" s="1"/>
  <c r="O86" i="70" s="1"/>
  <c r="O87" i="70" s="1"/>
  <c r="O88" i="70" s="1"/>
  <c r="O89" i="70" s="1"/>
  <c r="O90" i="70" s="1"/>
  <c r="O91" i="70" s="1"/>
  <c r="O92" i="70" s="1"/>
  <c r="O93" i="70" s="1"/>
  <c r="O94" i="70" s="1"/>
  <c r="O95" i="70" s="1"/>
  <c r="O96" i="70" s="1"/>
  <c r="O97" i="70" s="1"/>
  <c r="O98" i="70" s="1"/>
  <c r="O99" i="70" s="1"/>
  <c r="O100" i="70" s="1"/>
  <c r="O101" i="70" s="1"/>
  <c r="O102" i="70" s="1"/>
  <c r="O103" i="70" s="1"/>
  <c r="O104" i="70" s="1"/>
  <c r="O105" i="70" s="1"/>
  <c r="O106" i="70" s="1"/>
  <c r="O107" i="70" s="1"/>
  <c r="O108" i="70" s="1"/>
  <c r="O109" i="70" s="1"/>
  <c r="O110" i="70" s="1"/>
  <c r="O111" i="70" s="1"/>
  <c r="O112" i="70" s="1"/>
  <c r="O113" i="70" s="1"/>
  <c r="O114" i="70" s="1"/>
  <c r="O115" i="70" s="1"/>
  <c r="O116" i="70" s="1"/>
  <c r="O117" i="70" s="1"/>
  <c r="O118" i="70" s="1"/>
  <c r="O119" i="70" s="1"/>
  <c r="O120" i="70" s="1"/>
  <c r="O121" i="70" s="1"/>
  <c r="O122" i="70" s="1"/>
  <c r="O123" i="70" s="1"/>
  <c r="O124" i="70" s="1"/>
  <c r="O125" i="70" s="1"/>
  <c r="O126" i="70" s="1"/>
  <c r="O127" i="70" s="1"/>
  <c r="O128" i="70" s="1"/>
  <c r="O129" i="70" s="1"/>
  <c r="O130" i="70" s="1"/>
  <c r="O131" i="70" s="1"/>
  <c r="O132" i="70" s="1"/>
  <c r="O133" i="70" s="1"/>
  <c r="O134" i="70" s="1"/>
  <c r="O135" i="70" s="1"/>
  <c r="O136" i="70" s="1"/>
  <c r="O137" i="70" s="1"/>
  <c r="O138" i="70" s="1"/>
  <c r="O139" i="70" s="1"/>
  <c r="O140" i="70" s="1"/>
  <c r="O141" i="70" s="1"/>
  <c r="O142" i="70" s="1"/>
  <c r="O143" i="70" s="1"/>
  <c r="O144" i="70" s="1"/>
  <c r="O145" i="70" s="1"/>
  <c r="O146" i="70" s="1"/>
  <c r="O147" i="70" s="1"/>
  <c r="O148" i="70" s="1"/>
  <c r="O149" i="70" s="1"/>
  <c r="O150" i="70" s="1"/>
  <c r="O151" i="70" s="1"/>
  <c r="O152" i="70" s="1"/>
  <c r="O153" i="70" s="1"/>
  <c r="O154" i="70" s="1"/>
  <c r="O155" i="70" s="1"/>
  <c r="O156" i="70" s="1"/>
  <c r="O157" i="70" s="1"/>
  <c r="O158" i="70" s="1"/>
  <c r="O159" i="70" s="1"/>
  <c r="O160" i="70" s="1"/>
  <c r="O161" i="70" s="1"/>
  <c r="O162" i="70" s="1"/>
  <c r="O163" i="70" s="1"/>
  <c r="O164" i="70" s="1"/>
  <c r="O165" i="70" s="1"/>
  <c r="O166" i="70" s="1"/>
  <c r="O167" i="70" s="1"/>
  <c r="O168" i="70" s="1"/>
  <c r="O169" i="70" s="1"/>
  <c r="O170" i="70" s="1"/>
  <c r="O171" i="70" s="1"/>
  <c r="O172" i="70" s="1"/>
  <c r="O173" i="70" s="1"/>
  <c r="O174" i="70" s="1"/>
  <c r="O175" i="70" s="1"/>
  <c r="O176" i="70" s="1"/>
  <c r="O177" i="70" s="1"/>
  <c r="O178" i="70" s="1"/>
  <c r="O179" i="70" s="1"/>
  <c r="O180" i="70" s="1"/>
  <c r="O181" i="70" s="1"/>
  <c r="O182" i="70" s="1"/>
  <c r="O183" i="70" s="1"/>
  <c r="O184" i="70" s="1"/>
  <c r="O185" i="70" s="1"/>
  <c r="O186" i="70" s="1"/>
  <c r="O187" i="70" s="1"/>
  <c r="O188" i="70" s="1"/>
  <c r="O189" i="70" s="1"/>
  <c r="O190" i="70" s="1"/>
  <c r="O191" i="70" s="1"/>
  <c r="O192" i="70" s="1"/>
  <c r="O193" i="70" s="1"/>
  <c r="O194" i="70" s="1"/>
  <c r="O195" i="70" s="1"/>
  <c r="O196" i="70" s="1"/>
  <c r="O197" i="70" s="1"/>
  <c r="O198" i="70" s="1"/>
  <c r="O199" i="70" s="1"/>
  <c r="O200" i="70" s="1"/>
  <c r="O201" i="70" s="1"/>
  <c r="O202" i="70" s="1"/>
  <c r="O203" i="70" s="1"/>
  <c r="O204" i="70" s="1"/>
  <c r="O205" i="70" s="1"/>
  <c r="O206" i="70" s="1"/>
  <c r="O207" i="70" s="1"/>
  <c r="O208" i="70" s="1"/>
  <c r="O209" i="70" s="1"/>
  <c r="O210" i="70" s="1"/>
  <c r="O211" i="70" s="1"/>
  <c r="O212" i="70" s="1"/>
  <c r="O213" i="70" s="1"/>
  <c r="O214" i="70" s="1"/>
  <c r="O215" i="70" s="1"/>
  <c r="O216" i="70" s="1"/>
  <c r="O217" i="70" s="1"/>
  <c r="O218" i="70" s="1"/>
  <c r="O219" i="70" s="1"/>
  <c r="O220" i="70" s="1"/>
  <c r="O221" i="70" s="1"/>
  <c r="O222" i="70" s="1"/>
  <c r="O223" i="70" s="1"/>
  <c r="O224" i="70" s="1"/>
  <c r="O225" i="70" s="1"/>
  <c r="O226" i="70" s="1"/>
  <c r="O227" i="70" s="1"/>
  <c r="O228" i="70" s="1"/>
  <c r="O229" i="70" s="1"/>
  <c r="O230" i="70" s="1"/>
  <c r="O231" i="70" s="1"/>
  <c r="O232" i="70" s="1"/>
  <c r="O233" i="70" s="1"/>
  <c r="O234" i="70" s="1"/>
  <c r="O235" i="70" s="1"/>
  <c r="O236" i="70" s="1"/>
  <c r="O237" i="70" s="1"/>
  <c r="O238" i="70" s="1"/>
  <c r="O239" i="70" s="1"/>
  <c r="O240" i="70" s="1"/>
  <c r="O241" i="70" s="1"/>
  <c r="O242" i="70" s="1"/>
  <c r="O243" i="70" s="1"/>
  <c r="O244" i="70" s="1"/>
  <c r="O245" i="70" s="1"/>
  <c r="O246" i="70" s="1"/>
  <c r="O247" i="70" s="1"/>
  <c r="O248" i="70" s="1"/>
  <c r="O249" i="70" s="1"/>
  <c r="O250" i="70" s="1"/>
  <c r="O251" i="70" s="1"/>
  <c r="O252" i="70" s="1"/>
  <c r="O253" i="70" s="1"/>
  <c r="O254" i="70" s="1"/>
  <c r="O255" i="70" s="1"/>
  <c r="O256" i="70" s="1"/>
  <c r="B3" i="56"/>
  <c r="H1" i="56"/>
  <c r="H2" i="56" s="1"/>
  <c r="D1" i="56"/>
  <c r="D2" i="56" s="1"/>
  <c r="E1" i="3"/>
  <c r="K22" i="46"/>
  <c r="E22" i="46"/>
  <c r="K1" i="46"/>
  <c r="E1" i="46"/>
  <c r="K1" i="45"/>
  <c r="E1" i="45"/>
  <c r="K47" i="34"/>
  <c r="E47" i="34"/>
  <c r="K1" i="34"/>
  <c r="E1" i="34"/>
  <c r="R256" i="59"/>
  <c r="N256" i="59"/>
  <c r="Q256" i="59" s="1"/>
  <c r="L256" i="59"/>
  <c r="K256" i="59"/>
  <c r="F256" i="59"/>
  <c r="B256" i="59"/>
  <c r="R255" i="59"/>
  <c r="N255" i="59"/>
  <c r="Q255" i="59" s="1"/>
  <c r="L255" i="59"/>
  <c r="K255" i="59"/>
  <c r="F255" i="59"/>
  <c r="B255" i="59"/>
  <c r="R254" i="59"/>
  <c r="N254" i="59"/>
  <c r="Q254" i="59" s="1"/>
  <c r="L254" i="59"/>
  <c r="K254" i="59"/>
  <c r="F254" i="59"/>
  <c r="B254" i="59"/>
  <c r="R253" i="59"/>
  <c r="N253" i="59"/>
  <c r="Q253" i="59" s="1"/>
  <c r="L253" i="59"/>
  <c r="K253" i="59"/>
  <c r="F253" i="59"/>
  <c r="B253" i="59"/>
  <c r="R252" i="59"/>
  <c r="N252" i="59"/>
  <c r="Q252" i="59" s="1"/>
  <c r="L252" i="59"/>
  <c r="K252" i="59"/>
  <c r="F252" i="59"/>
  <c r="B252" i="59"/>
  <c r="R251" i="59"/>
  <c r="N251" i="59"/>
  <c r="Q251" i="59" s="1"/>
  <c r="L251" i="59"/>
  <c r="K251" i="59"/>
  <c r="F251" i="59"/>
  <c r="B251" i="59"/>
  <c r="R250" i="59"/>
  <c r="N250" i="59"/>
  <c r="Q250" i="59" s="1"/>
  <c r="L250" i="59"/>
  <c r="K250" i="59"/>
  <c r="F250" i="59"/>
  <c r="B250" i="59"/>
  <c r="R249" i="59"/>
  <c r="N249" i="59"/>
  <c r="Q249" i="59" s="1"/>
  <c r="L249" i="59"/>
  <c r="K249" i="59"/>
  <c r="F249" i="59"/>
  <c r="B249" i="59"/>
  <c r="R248" i="59"/>
  <c r="N248" i="59"/>
  <c r="Q248" i="59" s="1"/>
  <c r="L248" i="59"/>
  <c r="K248" i="59"/>
  <c r="F248" i="59"/>
  <c r="B248" i="59"/>
  <c r="R247" i="59"/>
  <c r="N247" i="59"/>
  <c r="Q247" i="59" s="1"/>
  <c r="L247" i="59"/>
  <c r="K247" i="59"/>
  <c r="F247" i="59"/>
  <c r="B247" i="59"/>
  <c r="R246" i="59"/>
  <c r="N246" i="59"/>
  <c r="Q246" i="59" s="1"/>
  <c r="L246" i="59"/>
  <c r="K246" i="59"/>
  <c r="F246" i="59"/>
  <c r="B246" i="59"/>
  <c r="R245" i="59"/>
  <c r="N245" i="59"/>
  <c r="Q245" i="59" s="1"/>
  <c r="L245" i="59"/>
  <c r="K245" i="59"/>
  <c r="F245" i="59"/>
  <c r="B245" i="59"/>
  <c r="R244" i="59"/>
  <c r="N244" i="59"/>
  <c r="Q244" i="59" s="1"/>
  <c r="L244" i="59"/>
  <c r="K244" i="59"/>
  <c r="F244" i="59"/>
  <c r="B244" i="59"/>
  <c r="R243" i="59"/>
  <c r="N243" i="59"/>
  <c r="Q243" i="59" s="1"/>
  <c r="L243" i="59"/>
  <c r="K243" i="59"/>
  <c r="F243" i="59"/>
  <c r="B243" i="59"/>
  <c r="R242" i="59"/>
  <c r="N242" i="59"/>
  <c r="Q242" i="59" s="1"/>
  <c r="L242" i="59"/>
  <c r="K242" i="59"/>
  <c r="F242" i="59"/>
  <c r="B242" i="59"/>
  <c r="R241" i="59"/>
  <c r="N241" i="59"/>
  <c r="Q241" i="59" s="1"/>
  <c r="L241" i="59"/>
  <c r="K241" i="59"/>
  <c r="F241" i="59"/>
  <c r="B241" i="59"/>
  <c r="R240" i="59"/>
  <c r="N240" i="59"/>
  <c r="Q240" i="59" s="1"/>
  <c r="L240" i="59"/>
  <c r="K240" i="59"/>
  <c r="F240" i="59"/>
  <c r="B240" i="59"/>
  <c r="R239" i="59"/>
  <c r="N239" i="59"/>
  <c r="Q239" i="59" s="1"/>
  <c r="L239" i="59"/>
  <c r="K239" i="59"/>
  <c r="F239" i="59"/>
  <c r="B239" i="59"/>
  <c r="R238" i="59"/>
  <c r="N238" i="59"/>
  <c r="Q238" i="59" s="1"/>
  <c r="L238" i="59"/>
  <c r="K238" i="59"/>
  <c r="F238" i="59"/>
  <c r="B238" i="59"/>
  <c r="R237" i="59"/>
  <c r="N237" i="59"/>
  <c r="Q237" i="59" s="1"/>
  <c r="L237" i="59"/>
  <c r="K237" i="59"/>
  <c r="F237" i="59"/>
  <c r="B237" i="59"/>
  <c r="R236" i="59"/>
  <c r="N236" i="59"/>
  <c r="Q236" i="59" s="1"/>
  <c r="L236" i="59"/>
  <c r="K236" i="59"/>
  <c r="F236" i="59"/>
  <c r="B236" i="59"/>
  <c r="R235" i="59"/>
  <c r="N235" i="59"/>
  <c r="Q235" i="59" s="1"/>
  <c r="L235" i="59"/>
  <c r="K235" i="59"/>
  <c r="F235" i="59"/>
  <c r="B235" i="59"/>
  <c r="R234" i="59"/>
  <c r="N234" i="59"/>
  <c r="Q234" i="59" s="1"/>
  <c r="L234" i="59"/>
  <c r="K234" i="59"/>
  <c r="F234" i="59"/>
  <c r="B234" i="59"/>
  <c r="R233" i="59"/>
  <c r="N233" i="59"/>
  <c r="Q233" i="59" s="1"/>
  <c r="L233" i="59"/>
  <c r="K233" i="59"/>
  <c r="F233" i="59"/>
  <c r="B233" i="59"/>
  <c r="R232" i="59"/>
  <c r="N232" i="59"/>
  <c r="Q232" i="59" s="1"/>
  <c r="L232" i="59"/>
  <c r="K232" i="59"/>
  <c r="F232" i="59"/>
  <c r="B232" i="59"/>
  <c r="R231" i="59"/>
  <c r="N231" i="59"/>
  <c r="Q231" i="59" s="1"/>
  <c r="L231" i="59"/>
  <c r="K231" i="59"/>
  <c r="F231" i="59"/>
  <c r="B231" i="59"/>
  <c r="R230" i="59"/>
  <c r="N230" i="59"/>
  <c r="Q230" i="59" s="1"/>
  <c r="L230" i="59"/>
  <c r="K230" i="59"/>
  <c r="F230" i="59"/>
  <c r="B230" i="59"/>
  <c r="R229" i="59"/>
  <c r="N229" i="59"/>
  <c r="Q229" i="59" s="1"/>
  <c r="L229" i="59"/>
  <c r="K229" i="59"/>
  <c r="F229" i="59"/>
  <c r="B229" i="59"/>
  <c r="R228" i="59"/>
  <c r="N228" i="59"/>
  <c r="Q228" i="59" s="1"/>
  <c r="L228" i="59"/>
  <c r="K228" i="59"/>
  <c r="F228" i="59"/>
  <c r="B228" i="59"/>
  <c r="R227" i="59"/>
  <c r="N227" i="59"/>
  <c r="Q227" i="59" s="1"/>
  <c r="L227" i="59"/>
  <c r="K227" i="59"/>
  <c r="F227" i="59"/>
  <c r="B227" i="59"/>
  <c r="R226" i="59"/>
  <c r="N226" i="59"/>
  <c r="Q226" i="59" s="1"/>
  <c r="L226" i="59"/>
  <c r="K226" i="59"/>
  <c r="F226" i="59"/>
  <c r="B226" i="59"/>
  <c r="R225" i="59"/>
  <c r="N225" i="59"/>
  <c r="Q225" i="59" s="1"/>
  <c r="L225" i="59"/>
  <c r="K225" i="59"/>
  <c r="F225" i="59"/>
  <c r="B225" i="59"/>
  <c r="R224" i="59"/>
  <c r="N224" i="59"/>
  <c r="Q224" i="59" s="1"/>
  <c r="L224" i="59"/>
  <c r="K224" i="59"/>
  <c r="F224" i="59"/>
  <c r="B224" i="59"/>
  <c r="R223" i="59"/>
  <c r="N223" i="59"/>
  <c r="Q223" i="59" s="1"/>
  <c r="L223" i="59"/>
  <c r="K223" i="59"/>
  <c r="F223" i="59"/>
  <c r="B223" i="59"/>
  <c r="R222" i="59"/>
  <c r="N222" i="59"/>
  <c r="Q222" i="59" s="1"/>
  <c r="L222" i="59"/>
  <c r="K222" i="59"/>
  <c r="F222" i="59"/>
  <c r="B222" i="59"/>
  <c r="R221" i="59"/>
  <c r="N221" i="59"/>
  <c r="Q221" i="59" s="1"/>
  <c r="L221" i="59"/>
  <c r="K221" i="59"/>
  <c r="F221" i="59"/>
  <c r="B221" i="59"/>
  <c r="R220" i="59"/>
  <c r="N220" i="59"/>
  <c r="Q220" i="59" s="1"/>
  <c r="L220" i="59"/>
  <c r="K220" i="59"/>
  <c r="F220" i="59"/>
  <c r="B220" i="59"/>
  <c r="R219" i="59"/>
  <c r="N219" i="59"/>
  <c r="Q219" i="59" s="1"/>
  <c r="L219" i="59"/>
  <c r="K219" i="59"/>
  <c r="F219" i="59"/>
  <c r="B219" i="59"/>
  <c r="R218" i="59"/>
  <c r="N218" i="59"/>
  <c r="Q218" i="59" s="1"/>
  <c r="L218" i="59"/>
  <c r="K218" i="59"/>
  <c r="F218" i="59"/>
  <c r="B218" i="59"/>
  <c r="R217" i="59"/>
  <c r="N217" i="59"/>
  <c r="Q217" i="59" s="1"/>
  <c r="L217" i="59"/>
  <c r="K217" i="59"/>
  <c r="F217" i="59"/>
  <c r="B217" i="59"/>
  <c r="R216" i="59"/>
  <c r="N216" i="59"/>
  <c r="Q216" i="59" s="1"/>
  <c r="L216" i="59"/>
  <c r="K216" i="59"/>
  <c r="F216" i="59"/>
  <c r="B216" i="59"/>
  <c r="R215" i="59"/>
  <c r="N215" i="59"/>
  <c r="Q215" i="59" s="1"/>
  <c r="L215" i="59"/>
  <c r="K215" i="59"/>
  <c r="F215" i="59"/>
  <c r="B215" i="59"/>
  <c r="R214" i="59"/>
  <c r="N214" i="59"/>
  <c r="Q214" i="59" s="1"/>
  <c r="L214" i="59"/>
  <c r="K214" i="59"/>
  <c r="F214" i="59"/>
  <c r="B214" i="59"/>
  <c r="R213" i="59"/>
  <c r="N213" i="59"/>
  <c r="Q213" i="59" s="1"/>
  <c r="L213" i="59"/>
  <c r="K213" i="59"/>
  <c r="F213" i="59"/>
  <c r="B213" i="59"/>
  <c r="R212" i="59"/>
  <c r="N212" i="59"/>
  <c r="Q212" i="59" s="1"/>
  <c r="L212" i="59"/>
  <c r="K212" i="59"/>
  <c r="F212" i="59"/>
  <c r="B212" i="59"/>
  <c r="R211" i="59"/>
  <c r="N211" i="59"/>
  <c r="Q211" i="59" s="1"/>
  <c r="L211" i="59"/>
  <c r="K211" i="59"/>
  <c r="F211" i="59"/>
  <c r="B211" i="59"/>
  <c r="R210" i="59"/>
  <c r="N210" i="59"/>
  <c r="Q210" i="59" s="1"/>
  <c r="L210" i="59"/>
  <c r="K210" i="59"/>
  <c r="F210" i="59"/>
  <c r="B210" i="59"/>
  <c r="R209" i="59"/>
  <c r="N209" i="59"/>
  <c r="Q209" i="59" s="1"/>
  <c r="L209" i="59"/>
  <c r="K209" i="59"/>
  <c r="F209" i="59"/>
  <c r="B209" i="59"/>
  <c r="R208" i="59"/>
  <c r="N208" i="59"/>
  <c r="Q208" i="59" s="1"/>
  <c r="L208" i="59"/>
  <c r="K208" i="59"/>
  <c r="F208" i="59"/>
  <c r="B208" i="59"/>
  <c r="R207" i="59"/>
  <c r="N207" i="59"/>
  <c r="Q207" i="59" s="1"/>
  <c r="L207" i="59"/>
  <c r="K207" i="59"/>
  <c r="F207" i="59"/>
  <c r="B207" i="59"/>
  <c r="R206" i="59"/>
  <c r="N206" i="59"/>
  <c r="Q206" i="59" s="1"/>
  <c r="L206" i="59"/>
  <c r="K206" i="59"/>
  <c r="F206" i="59"/>
  <c r="B206" i="59"/>
  <c r="R205" i="59"/>
  <c r="N205" i="59"/>
  <c r="Q205" i="59" s="1"/>
  <c r="L205" i="59"/>
  <c r="K205" i="59"/>
  <c r="F205" i="59"/>
  <c r="B205" i="59"/>
  <c r="R204" i="59"/>
  <c r="N204" i="59"/>
  <c r="Q204" i="59" s="1"/>
  <c r="L204" i="59"/>
  <c r="K204" i="59"/>
  <c r="F204" i="59"/>
  <c r="B204" i="59"/>
  <c r="R203" i="59"/>
  <c r="N203" i="59"/>
  <c r="Q203" i="59" s="1"/>
  <c r="L203" i="59"/>
  <c r="K203" i="59"/>
  <c r="F203" i="59"/>
  <c r="B203" i="59"/>
  <c r="R202" i="59"/>
  <c r="N202" i="59"/>
  <c r="Q202" i="59" s="1"/>
  <c r="L202" i="59"/>
  <c r="K202" i="59"/>
  <c r="F202" i="59"/>
  <c r="B202" i="59"/>
  <c r="R201" i="59"/>
  <c r="N201" i="59"/>
  <c r="Q201" i="59" s="1"/>
  <c r="L201" i="59"/>
  <c r="K201" i="59"/>
  <c r="F201" i="59"/>
  <c r="B201" i="59"/>
  <c r="R200" i="59"/>
  <c r="N200" i="59"/>
  <c r="Q200" i="59" s="1"/>
  <c r="L200" i="59"/>
  <c r="K200" i="59"/>
  <c r="F200" i="59"/>
  <c r="B200" i="59"/>
  <c r="R199" i="59"/>
  <c r="N199" i="59"/>
  <c r="Q199" i="59" s="1"/>
  <c r="L199" i="59"/>
  <c r="K199" i="59"/>
  <c r="F199" i="59"/>
  <c r="B199" i="59"/>
  <c r="R198" i="59"/>
  <c r="N198" i="59"/>
  <c r="Q198" i="59" s="1"/>
  <c r="L198" i="59"/>
  <c r="K198" i="59"/>
  <c r="F198" i="59"/>
  <c r="B198" i="59"/>
  <c r="R197" i="59"/>
  <c r="N197" i="59"/>
  <c r="Q197" i="59" s="1"/>
  <c r="L197" i="59"/>
  <c r="K197" i="59"/>
  <c r="F197" i="59"/>
  <c r="B197" i="59"/>
  <c r="R196" i="59"/>
  <c r="N196" i="59"/>
  <c r="Q196" i="59" s="1"/>
  <c r="L196" i="59"/>
  <c r="K196" i="59"/>
  <c r="F196" i="59"/>
  <c r="B196" i="59"/>
  <c r="R195" i="59"/>
  <c r="N195" i="59"/>
  <c r="Q195" i="59" s="1"/>
  <c r="L195" i="59"/>
  <c r="K195" i="59"/>
  <c r="F195" i="59"/>
  <c r="B195" i="59"/>
  <c r="R194" i="59"/>
  <c r="N194" i="59"/>
  <c r="Q194" i="59" s="1"/>
  <c r="L194" i="59"/>
  <c r="K194" i="59"/>
  <c r="F194" i="59"/>
  <c r="B194" i="59"/>
  <c r="R193" i="59"/>
  <c r="N193" i="59"/>
  <c r="Q193" i="59" s="1"/>
  <c r="L193" i="59"/>
  <c r="K193" i="59"/>
  <c r="F193" i="59"/>
  <c r="B193" i="59"/>
  <c r="R192" i="59"/>
  <c r="N192" i="59"/>
  <c r="Q192" i="59" s="1"/>
  <c r="L192" i="59"/>
  <c r="K192" i="59"/>
  <c r="F192" i="59"/>
  <c r="B192" i="59"/>
  <c r="R191" i="59"/>
  <c r="N191" i="59"/>
  <c r="Q191" i="59" s="1"/>
  <c r="L191" i="59"/>
  <c r="K191" i="59"/>
  <c r="F191" i="59"/>
  <c r="B191" i="59"/>
  <c r="R190" i="59"/>
  <c r="N190" i="59"/>
  <c r="Q190" i="59" s="1"/>
  <c r="L190" i="59"/>
  <c r="K190" i="59"/>
  <c r="F190" i="59"/>
  <c r="B190" i="59"/>
  <c r="R189" i="59"/>
  <c r="N189" i="59"/>
  <c r="Q189" i="59" s="1"/>
  <c r="L189" i="59"/>
  <c r="K189" i="59"/>
  <c r="F189" i="59"/>
  <c r="B189" i="59"/>
  <c r="R188" i="59"/>
  <c r="N188" i="59"/>
  <c r="Q188" i="59" s="1"/>
  <c r="L188" i="59"/>
  <c r="K188" i="59"/>
  <c r="F188" i="59"/>
  <c r="B188" i="59"/>
  <c r="R187" i="59"/>
  <c r="N187" i="59"/>
  <c r="Q187" i="59" s="1"/>
  <c r="L187" i="59"/>
  <c r="K187" i="59"/>
  <c r="F187" i="59"/>
  <c r="B187" i="59"/>
  <c r="R186" i="59"/>
  <c r="N186" i="59"/>
  <c r="Q186" i="59" s="1"/>
  <c r="L186" i="59"/>
  <c r="K186" i="59"/>
  <c r="F186" i="59"/>
  <c r="B186" i="59"/>
  <c r="R185" i="59"/>
  <c r="N185" i="59"/>
  <c r="Q185" i="59" s="1"/>
  <c r="L185" i="59"/>
  <c r="K185" i="59"/>
  <c r="F185" i="59"/>
  <c r="B185" i="59"/>
  <c r="R184" i="59"/>
  <c r="N184" i="59"/>
  <c r="Q184" i="59" s="1"/>
  <c r="L184" i="59"/>
  <c r="K184" i="59"/>
  <c r="F184" i="59"/>
  <c r="B184" i="59"/>
  <c r="R183" i="59"/>
  <c r="N183" i="59"/>
  <c r="Q183" i="59" s="1"/>
  <c r="L183" i="59"/>
  <c r="K183" i="59"/>
  <c r="F183" i="59"/>
  <c r="B183" i="59"/>
  <c r="R182" i="59"/>
  <c r="N182" i="59"/>
  <c r="Q182" i="59" s="1"/>
  <c r="L182" i="59"/>
  <c r="K182" i="59"/>
  <c r="F182" i="59"/>
  <c r="B182" i="59"/>
  <c r="R181" i="59"/>
  <c r="N181" i="59"/>
  <c r="Q181" i="59" s="1"/>
  <c r="L181" i="59"/>
  <c r="K181" i="59"/>
  <c r="F181" i="59"/>
  <c r="B181" i="59"/>
  <c r="R180" i="59"/>
  <c r="N180" i="59"/>
  <c r="Q180" i="59" s="1"/>
  <c r="L180" i="59"/>
  <c r="K180" i="59"/>
  <c r="F180" i="59"/>
  <c r="B180" i="59"/>
  <c r="R179" i="59"/>
  <c r="N179" i="59"/>
  <c r="Q179" i="59" s="1"/>
  <c r="L179" i="59"/>
  <c r="K179" i="59"/>
  <c r="F179" i="59"/>
  <c r="B179" i="59"/>
  <c r="R178" i="59"/>
  <c r="N178" i="59"/>
  <c r="Q178" i="59" s="1"/>
  <c r="L178" i="59"/>
  <c r="K178" i="59"/>
  <c r="F178" i="59"/>
  <c r="B178" i="59"/>
  <c r="R177" i="59"/>
  <c r="N177" i="59"/>
  <c r="Q177" i="59" s="1"/>
  <c r="L177" i="59"/>
  <c r="K177" i="59"/>
  <c r="F177" i="59"/>
  <c r="B177" i="59"/>
  <c r="R176" i="59"/>
  <c r="N176" i="59"/>
  <c r="Q176" i="59" s="1"/>
  <c r="L176" i="59"/>
  <c r="K176" i="59"/>
  <c r="F176" i="59"/>
  <c r="B176" i="59"/>
  <c r="R175" i="59"/>
  <c r="N175" i="59"/>
  <c r="Q175" i="59" s="1"/>
  <c r="L175" i="59"/>
  <c r="K175" i="59"/>
  <c r="F175" i="59"/>
  <c r="B175" i="59"/>
  <c r="R174" i="59"/>
  <c r="N174" i="59"/>
  <c r="Q174" i="59" s="1"/>
  <c r="L174" i="59"/>
  <c r="K174" i="59"/>
  <c r="F174" i="59"/>
  <c r="B174" i="59"/>
  <c r="R173" i="59"/>
  <c r="N173" i="59"/>
  <c r="Q173" i="59" s="1"/>
  <c r="L173" i="59"/>
  <c r="K173" i="59"/>
  <c r="F173" i="59"/>
  <c r="B173" i="59"/>
  <c r="R172" i="59"/>
  <c r="N172" i="59"/>
  <c r="Q172" i="59" s="1"/>
  <c r="L172" i="59"/>
  <c r="K172" i="59"/>
  <c r="F172" i="59"/>
  <c r="B172" i="59"/>
  <c r="R171" i="59"/>
  <c r="N171" i="59"/>
  <c r="Q171" i="59" s="1"/>
  <c r="L171" i="59"/>
  <c r="K171" i="59"/>
  <c r="F171" i="59"/>
  <c r="B171" i="59"/>
  <c r="R170" i="59"/>
  <c r="N170" i="59"/>
  <c r="Q170" i="59" s="1"/>
  <c r="L170" i="59"/>
  <c r="K170" i="59"/>
  <c r="F170" i="59"/>
  <c r="B170" i="59"/>
  <c r="R169" i="59"/>
  <c r="N169" i="59"/>
  <c r="Q169" i="59" s="1"/>
  <c r="L169" i="59"/>
  <c r="K169" i="59"/>
  <c r="F169" i="59"/>
  <c r="B169" i="59"/>
  <c r="R168" i="59"/>
  <c r="N168" i="59"/>
  <c r="Q168" i="59" s="1"/>
  <c r="L168" i="59"/>
  <c r="K168" i="59"/>
  <c r="F168" i="59"/>
  <c r="B168" i="59"/>
  <c r="R167" i="59"/>
  <c r="N167" i="59"/>
  <c r="Q167" i="59" s="1"/>
  <c r="L167" i="59"/>
  <c r="K167" i="59"/>
  <c r="F167" i="59"/>
  <c r="B167" i="59"/>
  <c r="R166" i="59"/>
  <c r="N166" i="59"/>
  <c r="Q166" i="59" s="1"/>
  <c r="L166" i="59"/>
  <c r="K166" i="59"/>
  <c r="F166" i="59"/>
  <c r="B166" i="59"/>
  <c r="R165" i="59"/>
  <c r="N165" i="59"/>
  <c r="Q165" i="59" s="1"/>
  <c r="L165" i="59"/>
  <c r="K165" i="59"/>
  <c r="F165" i="59"/>
  <c r="B165" i="59"/>
  <c r="R164" i="59"/>
  <c r="N164" i="59"/>
  <c r="Q164" i="59" s="1"/>
  <c r="L164" i="59"/>
  <c r="K164" i="59"/>
  <c r="F164" i="59"/>
  <c r="B164" i="59"/>
  <c r="R163" i="59"/>
  <c r="N163" i="59"/>
  <c r="Q163" i="59" s="1"/>
  <c r="L163" i="59"/>
  <c r="K163" i="59"/>
  <c r="F163" i="59"/>
  <c r="B163" i="59"/>
  <c r="R162" i="59"/>
  <c r="N162" i="59"/>
  <c r="Q162" i="59" s="1"/>
  <c r="L162" i="59"/>
  <c r="K162" i="59"/>
  <c r="F162" i="59"/>
  <c r="B162" i="59"/>
  <c r="R161" i="59"/>
  <c r="N161" i="59"/>
  <c r="Q161" i="59" s="1"/>
  <c r="L161" i="59"/>
  <c r="K161" i="59"/>
  <c r="F161" i="59"/>
  <c r="B161" i="59"/>
  <c r="R160" i="59"/>
  <c r="N160" i="59"/>
  <c r="Q160" i="59" s="1"/>
  <c r="L160" i="59"/>
  <c r="K160" i="59"/>
  <c r="F160" i="59"/>
  <c r="B160" i="59"/>
  <c r="R159" i="59"/>
  <c r="N159" i="59"/>
  <c r="Q159" i="59" s="1"/>
  <c r="L159" i="59"/>
  <c r="K159" i="59"/>
  <c r="F159" i="59"/>
  <c r="B159" i="59"/>
  <c r="R158" i="59"/>
  <c r="N158" i="59"/>
  <c r="Q158" i="59" s="1"/>
  <c r="L158" i="59"/>
  <c r="K158" i="59"/>
  <c r="F158" i="59"/>
  <c r="B158" i="59"/>
  <c r="R157" i="59"/>
  <c r="N157" i="59"/>
  <c r="Q157" i="59" s="1"/>
  <c r="L157" i="59"/>
  <c r="K157" i="59"/>
  <c r="F157" i="59"/>
  <c r="B157" i="59"/>
  <c r="R156" i="59"/>
  <c r="N156" i="59"/>
  <c r="Q156" i="59" s="1"/>
  <c r="L156" i="59"/>
  <c r="K156" i="59"/>
  <c r="F156" i="59"/>
  <c r="B156" i="59"/>
  <c r="R155" i="59"/>
  <c r="N155" i="59"/>
  <c r="Q155" i="59" s="1"/>
  <c r="L155" i="59"/>
  <c r="K155" i="59"/>
  <c r="F155" i="59"/>
  <c r="B155" i="59"/>
  <c r="R154" i="59"/>
  <c r="N154" i="59"/>
  <c r="Q154" i="59" s="1"/>
  <c r="L154" i="59"/>
  <c r="K154" i="59"/>
  <c r="F154" i="59"/>
  <c r="B154" i="59"/>
  <c r="R153" i="59"/>
  <c r="N153" i="59"/>
  <c r="Q153" i="59" s="1"/>
  <c r="L153" i="59"/>
  <c r="K153" i="59"/>
  <c r="F153" i="59"/>
  <c r="B153" i="59"/>
  <c r="R152" i="59"/>
  <c r="N152" i="59"/>
  <c r="Q152" i="59" s="1"/>
  <c r="L152" i="59"/>
  <c r="K152" i="59"/>
  <c r="F152" i="59"/>
  <c r="B152" i="59"/>
  <c r="R151" i="59"/>
  <c r="N151" i="59"/>
  <c r="Q151" i="59" s="1"/>
  <c r="L151" i="59"/>
  <c r="K151" i="59"/>
  <c r="F151" i="59"/>
  <c r="B151" i="59"/>
  <c r="R150" i="59"/>
  <c r="N150" i="59"/>
  <c r="Q150" i="59" s="1"/>
  <c r="L150" i="59"/>
  <c r="K150" i="59"/>
  <c r="F150" i="59"/>
  <c r="B150" i="59"/>
  <c r="R149" i="59"/>
  <c r="N149" i="59"/>
  <c r="Q149" i="59" s="1"/>
  <c r="L149" i="59"/>
  <c r="K149" i="59"/>
  <c r="F149" i="59"/>
  <c r="B149" i="59"/>
  <c r="R148" i="59"/>
  <c r="N148" i="59"/>
  <c r="Q148" i="59" s="1"/>
  <c r="L148" i="59"/>
  <c r="K148" i="59"/>
  <c r="F148" i="59"/>
  <c r="B148" i="59"/>
  <c r="R147" i="59"/>
  <c r="N147" i="59"/>
  <c r="Q147" i="59" s="1"/>
  <c r="L147" i="59"/>
  <c r="K147" i="59"/>
  <c r="F147" i="59"/>
  <c r="B147" i="59"/>
  <c r="R146" i="59"/>
  <c r="N146" i="59"/>
  <c r="Q146" i="59" s="1"/>
  <c r="L146" i="59"/>
  <c r="K146" i="59"/>
  <c r="F146" i="59"/>
  <c r="B146" i="59"/>
  <c r="R145" i="59"/>
  <c r="N145" i="59"/>
  <c r="Q145" i="59" s="1"/>
  <c r="L145" i="59"/>
  <c r="K145" i="59"/>
  <c r="F145" i="59"/>
  <c r="B145" i="59"/>
  <c r="R144" i="59"/>
  <c r="N144" i="59"/>
  <c r="Q144" i="59" s="1"/>
  <c r="L144" i="59"/>
  <c r="K144" i="59"/>
  <c r="F144" i="59"/>
  <c r="B144" i="59"/>
  <c r="R143" i="59"/>
  <c r="N143" i="59"/>
  <c r="Q143" i="59" s="1"/>
  <c r="L143" i="59"/>
  <c r="K143" i="59"/>
  <c r="F143" i="59"/>
  <c r="B143" i="59"/>
  <c r="R142" i="59"/>
  <c r="N142" i="59"/>
  <c r="Q142" i="59" s="1"/>
  <c r="L142" i="59"/>
  <c r="K142" i="59"/>
  <c r="F142" i="59"/>
  <c r="B142" i="59"/>
  <c r="R141" i="59"/>
  <c r="N141" i="59"/>
  <c r="Q141" i="59" s="1"/>
  <c r="L141" i="59"/>
  <c r="K141" i="59"/>
  <c r="F141" i="59"/>
  <c r="B141" i="59"/>
  <c r="R140" i="59"/>
  <c r="N140" i="59"/>
  <c r="Q140" i="59" s="1"/>
  <c r="L140" i="59"/>
  <c r="K140" i="59"/>
  <c r="F140" i="59"/>
  <c r="B140" i="59"/>
  <c r="R139" i="59"/>
  <c r="N139" i="59"/>
  <c r="Q139" i="59" s="1"/>
  <c r="L139" i="59"/>
  <c r="K139" i="59"/>
  <c r="F139" i="59"/>
  <c r="B139" i="59"/>
  <c r="R138" i="59"/>
  <c r="N138" i="59"/>
  <c r="Q138" i="59" s="1"/>
  <c r="L138" i="59"/>
  <c r="K138" i="59"/>
  <c r="F138" i="59"/>
  <c r="B138" i="59"/>
  <c r="R137" i="59"/>
  <c r="N137" i="59"/>
  <c r="Q137" i="59" s="1"/>
  <c r="L137" i="59"/>
  <c r="K137" i="59"/>
  <c r="F137" i="59"/>
  <c r="B137" i="59"/>
  <c r="R136" i="59"/>
  <c r="N136" i="59"/>
  <c r="Q136" i="59" s="1"/>
  <c r="L136" i="59"/>
  <c r="K136" i="59"/>
  <c r="F136" i="59"/>
  <c r="B136" i="59"/>
  <c r="R135" i="59"/>
  <c r="N135" i="59"/>
  <c r="Q135" i="59" s="1"/>
  <c r="L135" i="59"/>
  <c r="K135" i="59"/>
  <c r="F135" i="59"/>
  <c r="B135" i="59"/>
  <c r="R134" i="59"/>
  <c r="N134" i="59"/>
  <c r="Q134" i="59" s="1"/>
  <c r="L134" i="59"/>
  <c r="K134" i="59"/>
  <c r="F134" i="59"/>
  <c r="B134" i="59"/>
  <c r="R133" i="59"/>
  <c r="N133" i="59"/>
  <c r="Q133" i="59" s="1"/>
  <c r="L133" i="59"/>
  <c r="K133" i="59"/>
  <c r="F133" i="59"/>
  <c r="B133" i="59"/>
  <c r="R132" i="59"/>
  <c r="N132" i="59"/>
  <c r="Q132" i="59" s="1"/>
  <c r="L132" i="59"/>
  <c r="K132" i="59"/>
  <c r="F132" i="59"/>
  <c r="B132" i="59"/>
  <c r="R131" i="59"/>
  <c r="N131" i="59"/>
  <c r="Q131" i="59" s="1"/>
  <c r="L131" i="59"/>
  <c r="K131" i="59"/>
  <c r="F131" i="59"/>
  <c r="B131" i="59"/>
  <c r="R130" i="59"/>
  <c r="N130" i="59"/>
  <c r="Q130" i="59" s="1"/>
  <c r="L130" i="59"/>
  <c r="K130" i="59"/>
  <c r="F130" i="59"/>
  <c r="B130" i="59"/>
  <c r="R129" i="59"/>
  <c r="N129" i="59"/>
  <c r="Q129" i="59" s="1"/>
  <c r="L129" i="59"/>
  <c r="K129" i="59"/>
  <c r="F129" i="59"/>
  <c r="B129" i="59"/>
  <c r="R128" i="59"/>
  <c r="N128" i="59"/>
  <c r="Q128" i="59" s="1"/>
  <c r="L128" i="59"/>
  <c r="K128" i="59"/>
  <c r="F128" i="59"/>
  <c r="B128" i="59"/>
  <c r="R127" i="59"/>
  <c r="N127" i="59"/>
  <c r="Q127" i="59" s="1"/>
  <c r="L127" i="59"/>
  <c r="K127" i="59"/>
  <c r="F127" i="59"/>
  <c r="B127" i="59"/>
  <c r="R126" i="59"/>
  <c r="N126" i="59"/>
  <c r="Q126" i="59" s="1"/>
  <c r="L126" i="59"/>
  <c r="K126" i="59"/>
  <c r="F126" i="59"/>
  <c r="B126" i="59"/>
  <c r="R125" i="59"/>
  <c r="N125" i="59"/>
  <c r="Q125" i="59" s="1"/>
  <c r="L125" i="59"/>
  <c r="K125" i="59"/>
  <c r="F125" i="59"/>
  <c r="B125" i="59"/>
  <c r="R124" i="59"/>
  <c r="N124" i="59"/>
  <c r="Q124" i="59" s="1"/>
  <c r="L124" i="59"/>
  <c r="K124" i="59"/>
  <c r="F124" i="59"/>
  <c r="B124" i="59"/>
  <c r="R123" i="59"/>
  <c r="N123" i="59"/>
  <c r="Q123" i="59" s="1"/>
  <c r="L123" i="59"/>
  <c r="K123" i="59"/>
  <c r="F123" i="59"/>
  <c r="B123" i="59"/>
  <c r="R122" i="59"/>
  <c r="N122" i="59"/>
  <c r="Q122" i="59" s="1"/>
  <c r="L122" i="59"/>
  <c r="K122" i="59"/>
  <c r="F122" i="59"/>
  <c r="B122" i="59"/>
  <c r="R121" i="59"/>
  <c r="N121" i="59"/>
  <c r="Q121" i="59" s="1"/>
  <c r="L121" i="59"/>
  <c r="K121" i="59"/>
  <c r="F121" i="59"/>
  <c r="B121" i="59"/>
  <c r="R120" i="59"/>
  <c r="N120" i="59"/>
  <c r="Q120" i="59" s="1"/>
  <c r="L120" i="59"/>
  <c r="K120" i="59"/>
  <c r="F120" i="59"/>
  <c r="B120" i="59"/>
  <c r="R119" i="59"/>
  <c r="N119" i="59"/>
  <c r="Q119" i="59" s="1"/>
  <c r="L119" i="59"/>
  <c r="K119" i="59"/>
  <c r="F119" i="59"/>
  <c r="B119" i="59"/>
  <c r="R118" i="59"/>
  <c r="N118" i="59"/>
  <c r="Q118" i="59" s="1"/>
  <c r="L118" i="59"/>
  <c r="K118" i="59"/>
  <c r="F118" i="59"/>
  <c r="B118" i="59"/>
  <c r="R117" i="59"/>
  <c r="N117" i="59"/>
  <c r="Q117" i="59" s="1"/>
  <c r="L117" i="59"/>
  <c r="K117" i="59"/>
  <c r="F117" i="59"/>
  <c r="B117" i="59"/>
  <c r="R116" i="59"/>
  <c r="N116" i="59"/>
  <c r="Q116" i="59" s="1"/>
  <c r="L116" i="59"/>
  <c r="K116" i="59"/>
  <c r="F116" i="59"/>
  <c r="B116" i="59"/>
  <c r="R115" i="59"/>
  <c r="N115" i="59"/>
  <c r="Q115" i="59" s="1"/>
  <c r="L115" i="59"/>
  <c r="K115" i="59"/>
  <c r="F115" i="59"/>
  <c r="B115" i="59"/>
  <c r="R114" i="59"/>
  <c r="N114" i="59"/>
  <c r="Q114" i="59" s="1"/>
  <c r="L114" i="59"/>
  <c r="K114" i="59"/>
  <c r="F114" i="59"/>
  <c r="B114" i="59"/>
  <c r="R113" i="59"/>
  <c r="N113" i="59"/>
  <c r="Q113" i="59" s="1"/>
  <c r="L113" i="59"/>
  <c r="K113" i="59"/>
  <c r="F113" i="59"/>
  <c r="B113" i="59"/>
  <c r="R112" i="59"/>
  <c r="N112" i="59"/>
  <c r="Q112" i="59" s="1"/>
  <c r="L112" i="59"/>
  <c r="K112" i="59"/>
  <c r="F112" i="59"/>
  <c r="B112" i="59"/>
  <c r="R111" i="59"/>
  <c r="N111" i="59"/>
  <c r="Q111" i="59" s="1"/>
  <c r="L111" i="59"/>
  <c r="K111" i="59"/>
  <c r="F111" i="59"/>
  <c r="B111" i="59"/>
  <c r="R110" i="59"/>
  <c r="N110" i="59"/>
  <c r="Q110" i="59" s="1"/>
  <c r="L110" i="59"/>
  <c r="K110" i="59"/>
  <c r="F110" i="59"/>
  <c r="B110" i="59"/>
  <c r="R109" i="59"/>
  <c r="N109" i="59"/>
  <c r="Q109" i="59" s="1"/>
  <c r="L109" i="59"/>
  <c r="K109" i="59"/>
  <c r="F109" i="59"/>
  <c r="B109" i="59"/>
  <c r="R108" i="59"/>
  <c r="N108" i="59"/>
  <c r="Q108" i="59" s="1"/>
  <c r="L108" i="59"/>
  <c r="K108" i="59"/>
  <c r="F108" i="59"/>
  <c r="B108" i="59"/>
  <c r="R107" i="59"/>
  <c r="N107" i="59"/>
  <c r="Q107" i="59" s="1"/>
  <c r="L107" i="59"/>
  <c r="K107" i="59"/>
  <c r="F107" i="59"/>
  <c r="B107" i="59"/>
  <c r="R106" i="59"/>
  <c r="N106" i="59"/>
  <c r="Q106" i="59" s="1"/>
  <c r="L106" i="59"/>
  <c r="K106" i="59"/>
  <c r="F106" i="59"/>
  <c r="B106" i="59"/>
  <c r="R105" i="59"/>
  <c r="N105" i="59"/>
  <c r="Q105" i="59" s="1"/>
  <c r="L105" i="59"/>
  <c r="K105" i="59"/>
  <c r="F105" i="59"/>
  <c r="B105" i="59"/>
  <c r="R104" i="59"/>
  <c r="N104" i="59"/>
  <c r="Q104" i="59" s="1"/>
  <c r="L104" i="59"/>
  <c r="K104" i="59"/>
  <c r="F104" i="59"/>
  <c r="B104" i="59"/>
  <c r="R103" i="59"/>
  <c r="N103" i="59"/>
  <c r="Q103" i="59" s="1"/>
  <c r="L103" i="59"/>
  <c r="K103" i="59"/>
  <c r="F103" i="59"/>
  <c r="B103" i="59"/>
  <c r="R102" i="59"/>
  <c r="N102" i="59"/>
  <c r="Q102" i="59" s="1"/>
  <c r="L102" i="59"/>
  <c r="K102" i="59"/>
  <c r="F102" i="59"/>
  <c r="B102" i="59"/>
  <c r="R101" i="59"/>
  <c r="N101" i="59"/>
  <c r="Q101" i="59" s="1"/>
  <c r="L101" i="59"/>
  <c r="K101" i="59"/>
  <c r="F101" i="59"/>
  <c r="B101" i="59"/>
  <c r="R100" i="59"/>
  <c r="N100" i="59"/>
  <c r="Q100" i="59" s="1"/>
  <c r="L100" i="59"/>
  <c r="K100" i="59"/>
  <c r="F100" i="59"/>
  <c r="B100" i="59"/>
  <c r="R99" i="59"/>
  <c r="N99" i="59"/>
  <c r="Q99" i="59" s="1"/>
  <c r="L99" i="59"/>
  <c r="K99" i="59"/>
  <c r="F99" i="59"/>
  <c r="B99" i="59"/>
  <c r="R98" i="59"/>
  <c r="N98" i="59"/>
  <c r="Q98" i="59" s="1"/>
  <c r="L98" i="59"/>
  <c r="K98" i="59"/>
  <c r="F98" i="59"/>
  <c r="B98" i="59"/>
  <c r="R97" i="59"/>
  <c r="N97" i="59"/>
  <c r="Q97" i="59" s="1"/>
  <c r="L97" i="59"/>
  <c r="K97" i="59"/>
  <c r="F97" i="59"/>
  <c r="B97" i="59"/>
  <c r="R96" i="59"/>
  <c r="N96" i="59"/>
  <c r="Q96" i="59" s="1"/>
  <c r="L96" i="59"/>
  <c r="K96" i="59"/>
  <c r="F96" i="59"/>
  <c r="B96" i="59"/>
  <c r="R95" i="59"/>
  <c r="N95" i="59"/>
  <c r="Q95" i="59" s="1"/>
  <c r="L95" i="59"/>
  <c r="K95" i="59"/>
  <c r="F95" i="59"/>
  <c r="B95" i="59"/>
  <c r="R94" i="59"/>
  <c r="N94" i="59"/>
  <c r="Q94" i="59" s="1"/>
  <c r="L94" i="59"/>
  <c r="K94" i="59"/>
  <c r="F94" i="59"/>
  <c r="B94" i="59"/>
  <c r="R93" i="59"/>
  <c r="N93" i="59"/>
  <c r="Q93" i="59" s="1"/>
  <c r="L93" i="59"/>
  <c r="K93" i="59"/>
  <c r="F93" i="59"/>
  <c r="B93" i="59"/>
  <c r="R92" i="59"/>
  <c r="N92" i="59"/>
  <c r="Q92" i="59" s="1"/>
  <c r="L92" i="59"/>
  <c r="K92" i="59"/>
  <c r="F92" i="59"/>
  <c r="B92" i="59"/>
  <c r="R91" i="59"/>
  <c r="N91" i="59"/>
  <c r="Q91" i="59" s="1"/>
  <c r="L91" i="59"/>
  <c r="K91" i="59"/>
  <c r="F91" i="59"/>
  <c r="B91" i="59"/>
  <c r="R90" i="59"/>
  <c r="N90" i="59"/>
  <c r="Q90" i="59" s="1"/>
  <c r="L90" i="59"/>
  <c r="K90" i="59"/>
  <c r="F90" i="59"/>
  <c r="B90" i="59"/>
  <c r="R89" i="59"/>
  <c r="N89" i="59"/>
  <c r="Q89" i="59" s="1"/>
  <c r="L89" i="59"/>
  <c r="K89" i="59"/>
  <c r="F89" i="59"/>
  <c r="B89" i="59"/>
  <c r="R88" i="59"/>
  <c r="N88" i="59"/>
  <c r="Q88" i="59" s="1"/>
  <c r="L88" i="59"/>
  <c r="K88" i="59"/>
  <c r="F88" i="59"/>
  <c r="B88" i="59"/>
  <c r="R87" i="59"/>
  <c r="N87" i="59"/>
  <c r="Q87" i="59" s="1"/>
  <c r="L87" i="59"/>
  <c r="K87" i="59"/>
  <c r="F87" i="59"/>
  <c r="B87" i="59"/>
  <c r="R86" i="59"/>
  <c r="N86" i="59"/>
  <c r="Q86" i="59" s="1"/>
  <c r="L86" i="59"/>
  <c r="K86" i="59"/>
  <c r="F86" i="59"/>
  <c r="B86" i="59"/>
  <c r="R85" i="59"/>
  <c r="N85" i="59"/>
  <c r="Q85" i="59" s="1"/>
  <c r="L85" i="59"/>
  <c r="K85" i="59"/>
  <c r="F85" i="59"/>
  <c r="B85" i="59"/>
  <c r="R84" i="59"/>
  <c r="N84" i="59"/>
  <c r="Q84" i="59" s="1"/>
  <c r="L84" i="59"/>
  <c r="K84" i="59"/>
  <c r="F84" i="59"/>
  <c r="B84" i="59"/>
  <c r="R83" i="59"/>
  <c r="N83" i="59"/>
  <c r="Q83" i="59" s="1"/>
  <c r="L83" i="59"/>
  <c r="K83" i="59"/>
  <c r="F83" i="59"/>
  <c r="B83" i="59"/>
  <c r="R82" i="59"/>
  <c r="N82" i="59"/>
  <c r="Q82" i="59" s="1"/>
  <c r="L82" i="59"/>
  <c r="K82" i="59"/>
  <c r="F82" i="59"/>
  <c r="B82" i="59"/>
  <c r="R81" i="59"/>
  <c r="N81" i="59"/>
  <c r="Q81" i="59" s="1"/>
  <c r="L81" i="59"/>
  <c r="K81" i="59"/>
  <c r="F81" i="59"/>
  <c r="B81" i="59"/>
  <c r="R80" i="59"/>
  <c r="N80" i="59"/>
  <c r="Q80" i="59" s="1"/>
  <c r="L80" i="59"/>
  <c r="K80" i="59"/>
  <c r="F80" i="59"/>
  <c r="B80" i="59"/>
  <c r="R79" i="59"/>
  <c r="N79" i="59"/>
  <c r="Q79" i="59" s="1"/>
  <c r="L79" i="59"/>
  <c r="K79" i="59"/>
  <c r="F79" i="59"/>
  <c r="B79" i="59"/>
  <c r="R78" i="59"/>
  <c r="N78" i="59"/>
  <c r="Q78" i="59" s="1"/>
  <c r="L78" i="59"/>
  <c r="K78" i="59"/>
  <c r="F78" i="59"/>
  <c r="B78" i="59"/>
  <c r="R77" i="59"/>
  <c r="N77" i="59"/>
  <c r="Q77" i="59" s="1"/>
  <c r="L77" i="59"/>
  <c r="K77" i="59"/>
  <c r="F77" i="59"/>
  <c r="B77" i="59"/>
  <c r="R76" i="59"/>
  <c r="N76" i="59"/>
  <c r="Q76" i="59" s="1"/>
  <c r="L76" i="59"/>
  <c r="K76" i="59"/>
  <c r="F76" i="59"/>
  <c r="B76" i="59"/>
  <c r="R75" i="59"/>
  <c r="N75" i="59"/>
  <c r="Q75" i="59" s="1"/>
  <c r="L75" i="59"/>
  <c r="K75" i="59"/>
  <c r="F75" i="59"/>
  <c r="B75" i="59"/>
  <c r="R74" i="59"/>
  <c r="N74" i="59"/>
  <c r="Q74" i="59" s="1"/>
  <c r="L74" i="59"/>
  <c r="K74" i="59"/>
  <c r="F74" i="59"/>
  <c r="B74" i="59"/>
  <c r="R73" i="59"/>
  <c r="N73" i="59"/>
  <c r="Q73" i="59" s="1"/>
  <c r="L73" i="59"/>
  <c r="K73" i="59"/>
  <c r="F73" i="59"/>
  <c r="B73" i="59"/>
  <c r="R72" i="59"/>
  <c r="N72" i="59"/>
  <c r="Q72" i="59" s="1"/>
  <c r="L72" i="59"/>
  <c r="K72" i="59"/>
  <c r="F72" i="59"/>
  <c r="B72" i="59"/>
  <c r="R71" i="59"/>
  <c r="N71" i="59"/>
  <c r="Q71" i="59" s="1"/>
  <c r="L71" i="59"/>
  <c r="K71" i="59"/>
  <c r="F71" i="59"/>
  <c r="B71" i="59"/>
  <c r="R70" i="59"/>
  <c r="N70" i="59"/>
  <c r="Q70" i="59" s="1"/>
  <c r="L70" i="59"/>
  <c r="K70" i="59"/>
  <c r="F70" i="59"/>
  <c r="B70" i="59"/>
  <c r="R69" i="59"/>
  <c r="N69" i="59"/>
  <c r="Q69" i="59" s="1"/>
  <c r="L69" i="59"/>
  <c r="K69" i="59"/>
  <c r="F69" i="59"/>
  <c r="B69" i="59"/>
  <c r="K68" i="59"/>
  <c r="F68" i="59"/>
  <c r="B68" i="59"/>
  <c r="R67" i="59"/>
  <c r="N67" i="59"/>
  <c r="Q67" i="59" s="1"/>
  <c r="L67" i="59"/>
  <c r="K67" i="59"/>
  <c r="F67" i="59"/>
  <c r="B67" i="59"/>
  <c r="K66" i="59"/>
  <c r="F66" i="59"/>
  <c r="B66" i="59"/>
  <c r="K65" i="59"/>
  <c r="F65" i="59"/>
  <c r="B65" i="59"/>
  <c r="K64" i="59"/>
  <c r="F64" i="59"/>
  <c r="B64" i="59"/>
  <c r="R63" i="59"/>
  <c r="N63" i="59"/>
  <c r="Q63" i="59" s="1"/>
  <c r="L63" i="59"/>
  <c r="K63" i="59"/>
  <c r="F63" i="59"/>
  <c r="B63" i="59"/>
  <c r="K62" i="59"/>
  <c r="F62" i="59"/>
  <c r="B62" i="59"/>
  <c r="K61" i="59"/>
  <c r="F61" i="59"/>
  <c r="B61" i="59"/>
  <c r="K60" i="59"/>
  <c r="F60" i="59"/>
  <c r="B60" i="59"/>
  <c r="K59" i="59"/>
  <c r="F59" i="59"/>
  <c r="B59" i="59"/>
  <c r="K58" i="59"/>
  <c r="F58" i="59"/>
  <c r="B58" i="59"/>
  <c r="J53" i="59"/>
  <c r="I53" i="59"/>
  <c r="K38" i="59"/>
  <c r="E38" i="59"/>
  <c r="K1" i="59"/>
  <c r="E1" i="59"/>
  <c r="K375" i="38"/>
  <c r="K374" i="38"/>
  <c r="K372" i="38"/>
  <c r="K371" i="38"/>
  <c r="K370" i="38"/>
  <c r="K369" i="38"/>
  <c r="K368" i="38"/>
  <c r="K367" i="38"/>
  <c r="K366" i="38"/>
  <c r="K365" i="38"/>
  <c r="K364" i="38"/>
  <c r="K361" i="38"/>
  <c r="K360" i="38"/>
  <c r="K359" i="38"/>
  <c r="K358" i="38"/>
  <c r="K357" i="38"/>
  <c r="K356" i="38"/>
  <c r="K355" i="38"/>
  <c r="K354" i="38"/>
  <c r="K353" i="38"/>
  <c r="K352" i="38"/>
  <c r="K351" i="38"/>
  <c r="K350" i="38"/>
  <c r="K348" i="38"/>
  <c r="K347" i="38"/>
  <c r="K346" i="38"/>
  <c r="K345" i="38"/>
  <c r="K344" i="38"/>
  <c r="K343" i="38"/>
  <c r="K341" i="38"/>
  <c r="K339" i="38"/>
  <c r="K338" i="38"/>
  <c r="K337" i="38"/>
  <c r="K335" i="38"/>
  <c r="K334" i="38"/>
  <c r="K333" i="38"/>
  <c r="K332" i="38"/>
  <c r="K331" i="38"/>
  <c r="K330" i="38"/>
  <c r="K329" i="38"/>
  <c r="K328" i="38"/>
  <c r="K326" i="38"/>
  <c r="K325" i="38"/>
  <c r="K323" i="38"/>
  <c r="K322" i="38"/>
  <c r="K317" i="38"/>
  <c r="E317" i="38"/>
  <c r="I313" i="38"/>
  <c r="L45" i="70" s="1"/>
  <c r="O45" i="70" s="1"/>
  <c r="I49" i="70" s="1"/>
  <c r="O49" i="70" s="1"/>
  <c r="H313" i="38"/>
  <c r="G313" i="38"/>
  <c r="M312" i="38"/>
  <c r="M311" i="38"/>
  <c r="M256" i="70"/>
  <c r="M310" i="38"/>
  <c r="M255" i="70"/>
  <c r="M309" i="38"/>
  <c r="M254" i="70"/>
  <c r="M308" i="38"/>
  <c r="M253" i="70"/>
  <c r="M307" i="38"/>
  <c r="M252" i="70"/>
  <c r="M296" i="38"/>
  <c r="M251" i="70"/>
  <c r="M295" i="38"/>
  <c r="M250" i="70"/>
  <c r="M294" i="38"/>
  <c r="M249" i="70"/>
  <c r="M293" i="38"/>
  <c r="M248" i="70"/>
  <c r="M292" i="38"/>
  <c r="M247" i="70"/>
  <c r="M291" i="38"/>
  <c r="M246" i="70"/>
  <c r="M290" i="38"/>
  <c r="M245" i="70"/>
  <c r="M289" i="38"/>
  <c r="M244" i="70"/>
  <c r="M288" i="38"/>
  <c r="M243" i="70"/>
  <c r="M287" i="38"/>
  <c r="M242" i="70"/>
  <c r="M286" i="38"/>
  <c r="M241" i="70"/>
  <c r="M285" i="38"/>
  <c r="M240" i="70"/>
  <c r="M284" i="38"/>
  <c r="M239" i="70"/>
  <c r="M283" i="38"/>
  <c r="M238" i="70"/>
  <c r="M282" i="38"/>
  <c r="M237" i="70"/>
  <c r="M281" i="38"/>
  <c r="M236" i="70"/>
  <c r="M280" i="38"/>
  <c r="M235" i="70"/>
  <c r="M279" i="38"/>
  <c r="M234" i="70"/>
  <c r="M278" i="38"/>
  <c r="M233" i="70"/>
  <c r="M277" i="38"/>
  <c r="M232" i="70"/>
  <c r="M276" i="38"/>
  <c r="M231" i="70"/>
  <c r="M275" i="38"/>
  <c r="M230" i="70"/>
  <c r="M274" i="38"/>
  <c r="M229" i="70"/>
  <c r="M273" i="38"/>
  <c r="M228" i="70"/>
  <c r="M272" i="38"/>
  <c r="M227" i="70"/>
  <c r="M271" i="38"/>
  <c r="M226" i="70"/>
  <c r="M270" i="38"/>
  <c r="M225" i="70"/>
  <c r="M269" i="38"/>
  <c r="M224" i="70"/>
  <c r="M268" i="38"/>
  <c r="M223" i="70"/>
  <c r="M267" i="38"/>
  <c r="M222" i="70"/>
  <c r="M266" i="38"/>
  <c r="M221" i="70"/>
  <c r="M265" i="38"/>
  <c r="M220" i="70"/>
  <c r="M264" i="38"/>
  <c r="M219" i="70"/>
  <c r="M263" i="38"/>
  <c r="M218" i="70"/>
  <c r="M262" i="38"/>
  <c r="M217" i="70"/>
  <c r="M261" i="38"/>
  <c r="M216" i="70"/>
  <c r="M260" i="38"/>
  <c r="M215" i="70"/>
  <c r="M259" i="38"/>
  <c r="M214" i="70"/>
  <c r="M258" i="38"/>
  <c r="M213" i="70"/>
  <c r="M257" i="38"/>
  <c r="M212" i="70"/>
  <c r="M256" i="38"/>
  <c r="M211" i="70"/>
  <c r="M255" i="38"/>
  <c r="M210" i="70"/>
  <c r="M254" i="38"/>
  <c r="M209" i="70"/>
  <c r="M253" i="38"/>
  <c r="M208" i="70"/>
  <c r="M252" i="38"/>
  <c r="M207" i="70"/>
  <c r="M251" i="38"/>
  <c r="M206" i="70"/>
  <c r="M250" i="38"/>
  <c r="M205" i="70"/>
  <c r="M249" i="38"/>
  <c r="M204" i="70"/>
  <c r="M248" i="38"/>
  <c r="M203" i="70"/>
  <c r="M247" i="38"/>
  <c r="M202" i="70"/>
  <c r="M246" i="38"/>
  <c r="M201" i="70"/>
  <c r="M245" i="38"/>
  <c r="M200" i="70"/>
  <c r="M244" i="38"/>
  <c r="M199" i="70"/>
  <c r="M243" i="38"/>
  <c r="M198" i="70"/>
  <c r="M242" i="38"/>
  <c r="M197" i="70"/>
  <c r="M241" i="38"/>
  <c r="M196" i="70"/>
  <c r="M240" i="38"/>
  <c r="M195" i="70"/>
  <c r="M239" i="38"/>
  <c r="M194" i="70"/>
  <c r="M238" i="38"/>
  <c r="M193" i="70"/>
  <c r="M237" i="38"/>
  <c r="M192" i="70"/>
  <c r="M236" i="38"/>
  <c r="M191" i="70"/>
  <c r="M235" i="38"/>
  <c r="M190" i="70"/>
  <c r="M234" i="38"/>
  <c r="M189" i="70"/>
  <c r="M233" i="38"/>
  <c r="M188" i="70"/>
  <c r="M232" i="38"/>
  <c r="M187" i="70"/>
  <c r="M231" i="38"/>
  <c r="M186" i="70"/>
  <c r="M230" i="38"/>
  <c r="M185" i="70"/>
  <c r="M229" i="38"/>
  <c r="M184" i="70"/>
  <c r="M228" i="38"/>
  <c r="M183" i="70"/>
  <c r="M227" i="38"/>
  <c r="M182" i="70"/>
  <c r="M226" i="38"/>
  <c r="M181" i="70"/>
  <c r="M225" i="38"/>
  <c r="M180" i="70"/>
  <c r="M224" i="38"/>
  <c r="M179" i="70"/>
  <c r="M223" i="38"/>
  <c r="M178" i="70"/>
  <c r="M222" i="38"/>
  <c r="M177" i="70"/>
  <c r="M221" i="38"/>
  <c r="M176" i="70"/>
  <c r="M220" i="38"/>
  <c r="M175" i="70"/>
  <c r="M219" i="38"/>
  <c r="M174" i="70"/>
  <c r="M218" i="38"/>
  <c r="M173" i="70"/>
  <c r="M217" i="38"/>
  <c r="M172" i="70"/>
  <c r="M216" i="38"/>
  <c r="M171" i="70"/>
  <c r="M215" i="38"/>
  <c r="M170" i="70"/>
  <c r="M214" i="38"/>
  <c r="M169" i="70"/>
  <c r="M213" i="38"/>
  <c r="M168" i="70"/>
  <c r="M212" i="38"/>
  <c r="M167" i="70"/>
  <c r="M211" i="38"/>
  <c r="M166" i="70"/>
  <c r="M210" i="38"/>
  <c r="M165" i="70"/>
  <c r="M209" i="38"/>
  <c r="M164" i="70"/>
  <c r="M208" i="38"/>
  <c r="M163" i="70"/>
  <c r="M207" i="38"/>
  <c r="M162" i="70"/>
  <c r="M206" i="38"/>
  <c r="M161" i="70"/>
  <c r="M205" i="38"/>
  <c r="M160" i="70"/>
  <c r="M204" i="38"/>
  <c r="M159" i="70"/>
  <c r="M203" i="38"/>
  <c r="M158" i="70"/>
  <c r="M202" i="38"/>
  <c r="M157" i="70"/>
  <c r="M201" i="38"/>
  <c r="M156" i="70"/>
  <c r="M200" i="38"/>
  <c r="M155" i="70"/>
  <c r="M199" i="38"/>
  <c r="M154" i="70"/>
  <c r="M198" i="38"/>
  <c r="M153" i="70"/>
  <c r="M197" i="38"/>
  <c r="M152" i="70"/>
  <c r="M196" i="38"/>
  <c r="M151" i="70"/>
  <c r="M195" i="38"/>
  <c r="M150" i="70"/>
  <c r="M194" i="38"/>
  <c r="M149" i="70"/>
  <c r="M193" i="38"/>
  <c r="M148" i="70"/>
  <c r="M192" i="38"/>
  <c r="M147" i="70"/>
  <c r="M191" i="38"/>
  <c r="M146" i="70"/>
  <c r="M190" i="38"/>
  <c r="M145" i="70"/>
  <c r="M189" i="38"/>
  <c r="M144" i="70"/>
  <c r="M188" i="38"/>
  <c r="M143" i="70"/>
  <c r="M187" i="38"/>
  <c r="M142" i="70"/>
  <c r="M186" i="38"/>
  <c r="M141" i="70"/>
  <c r="M185" i="38"/>
  <c r="M140" i="70"/>
  <c r="M184" i="38"/>
  <c r="M139" i="70"/>
  <c r="M183" i="38"/>
  <c r="M138" i="70"/>
  <c r="M182" i="38"/>
  <c r="M137" i="70"/>
  <c r="M181" i="38"/>
  <c r="M136" i="70"/>
  <c r="M180" i="38"/>
  <c r="M135" i="70"/>
  <c r="M179" i="38"/>
  <c r="M134" i="70"/>
  <c r="M178" i="38"/>
  <c r="M133" i="70"/>
  <c r="M177" i="38"/>
  <c r="M132" i="70"/>
  <c r="M176" i="38"/>
  <c r="M131" i="70"/>
  <c r="M175" i="38"/>
  <c r="M130" i="70"/>
  <c r="M174" i="38"/>
  <c r="M129" i="70"/>
  <c r="M173" i="38"/>
  <c r="M128" i="70"/>
  <c r="M172" i="38"/>
  <c r="M127" i="70"/>
  <c r="M171" i="38"/>
  <c r="M126" i="70"/>
  <c r="M170" i="38"/>
  <c r="M125" i="70"/>
  <c r="M169" i="38"/>
  <c r="M124" i="70"/>
  <c r="M168" i="38"/>
  <c r="M123" i="70"/>
  <c r="M167" i="38"/>
  <c r="M122" i="70"/>
  <c r="M166" i="38"/>
  <c r="M121" i="70"/>
  <c r="M165" i="38"/>
  <c r="M120" i="70"/>
  <c r="M164" i="38"/>
  <c r="M119" i="70"/>
  <c r="M163" i="38"/>
  <c r="M118" i="70"/>
  <c r="M162" i="38"/>
  <c r="M117" i="70"/>
  <c r="M161" i="38"/>
  <c r="M116" i="70"/>
  <c r="M160" i="38"/>
  <c r="M115" i="70"/>
  <c r="M159" i="38"/>
  <c r="M114" i="70"/>
  <c r="M158" i="38"/>
  <c r="M113" i="70"/>
  <c r="M157" i="38"/>
  <c r="M112" i="70"/>
  <c r="M156" i="38"/>
  <c r="M111" i="70"/>
  <c r="M155" i="38"/>
  <c r="M110" i="70"/>
  <c r="M154" i="38"/>
  <c r="M109" i="70"/>
  <c r="M153" i="38"/>
  <c r="M108" i="70"/>
  <c r="M152" i="38"/>
  <c r="M107" i="70"/>
  <c r="M151" i="38"/>
  <c r="M106" i="70"/>
  <c r="M150" i="38"/>
  <c r="M105" i="70"/>
  <c r="M149" i="38"/>
  <c r="M104" i="70"/>
  <c r="M148" i="38"/>
  <c r="M103" i="70"/>
  <c r="M147" i="38"/>
  <c r="M102" i="70"/>
  <c r="M146" i="38"/>
  <c r="M101" i="70"/>
  <c r="M145" i="38"/>
  <c r="M100" i="70"/>
  <c r="M144" i="38"/>
  <c r="M99" i="70"/>
  <c r="M143" i="38"/>
  <c r="M98" i="70"/>
  <c r="M142" i="38"/>
  <c r="M97" i="70"/>
  <c r="M141" i="38"/>
  <c r="M96" i="70"/>
  <c r="M140" i="38"/>
  <c r="M95" i="70"/>
  <c r="M139" i="38"/>
  <c r="M94" i="70"/>
  <c r="M138" i="38"/>
  <c r="M93" i="70"/>
  <c r="M137" i="38"/>
  <c r="M92" i="70"/>
  <c r="M136" i="38"/>
  <c r="M91" i="70"/>
  <c r="M135" i="38"/>
  <c r="M90" i="70"/>
  <c r="M134" i="38"/>
  <c r="M89" i="70"/>
  <c r="M133" i="38"/>
  <c r="M88" i="70"/>
  <c r="M132" i="38"/>
  <c r="M87" i="70"/>
  <c r="M131" i="38"/>
  <c r="M86" i="70"/>
  <c r="M130" i="38"/>
  <c r="M85" i="70"/>
  <c r="M129" i="38"/>
  <c r="M84" i="70"/>
  <c r="M110" i="38"/>
  <c r="L65" i="59" s="1"/>
  <c r="M123" i="38"/>
  <c r="N123" i="38" s="1"/>
  <c r="M78" i="70" s="1"/>
  <c r="M125" i="38"/>
  <c r="N125" i="38" s="1"/>
  <c r="M117" i="38"/>
  <c r="N117" i="38" s="1"/>
  <c r="M115" i="38"/>
  <c r="N115" i="38" s="1"/>
  <c r="M70" i="70" s="1"/>
  <c r="M105" i="38"/>
  <c r="N105" i="38" s="1"/>
  <c r="M60" i="70" s="1"/>
  <c r="M77" i="70"/>
  <c r="M107" i="38"/>
  <c r="N107" i="38" s="1"/>
  <c r="M62" i="70" s="1"/>
  <c r="M111" i="38"/>
  <c r="M128" i="38"/>
  <c r="N128" i="38" s="1"/>
  <c r="M119" i="38"/>
  <c r="N119" i="38" s="1"/>
  <c r="M74" i="70" s="1"/>
  <c r="M114" i="38"/>
  <c r="N114" i="38" s="1"/>
  <c r="M69" i="70" s="1"/>
  <c r="M72" i="70"/>
  <c r="M104" i="38"/>
  <c r="N104" i="38" s="1"/>
  <c r="M59" i="70" s="1"/>
  <c r="M112" i="38"/>
  <c r="N112" i="38" s="1"/>
  <c r="M67" i="70" s="1"/>
  <c r="M124" i="38"/>
  <c r="N124" i="38" s="1"/>
  <c r="M79" i="70" s="1"/>
  <c r="M108" i="38"/>
  <c r="N108" i="38" s="1"/>
  <c r="M63" i="70" s="1"/>
  <c r="M118" i="38"/>
  <c r="N118" i="38" s="1"/>
  <c r="M73" i="70" s="1"/>
  <c r="M122" i="38"/>
  <c r="N122" i="38" s="1"/>
  <c r="M120" i="38"/>
  <c r="N120" i="38" s="1"/>
  <c r="M75" i="70" s="1"/>
  <c r="M116" i="38"/>
  <c r="N116" i="38" s="1"/>
  <c r="M71" i="70" s="1"/>
  <c r="M113" i="38"/>
  <c r="N113" i="38" s="1"/>
  <c r="M68" i="70" s="1"/>
  <c r="M127" i="38"/>
  <c r="N127" i="38" s="1"/>
  <c r="M83" i="70" s="1"/>
  <c r="J106" i="38"/>
  <c r="R103" i="38"/>
  <c r="M103" i="38" s="1"/>
  <c r="N103" i="38" s="1"/>
  <c r="K92" i="38"/>
  <c r="E92" i="38"/>
  <c r="K60" i="38"/>
  <c r="E60" i="38"/>
  <c r="K33" i="38"/>
  <c r="E33" i="38"/>
  <c r="K16" i="38"/>
  <c r="E16" i="38"/>
  <c r="K1" i="38"/>
  <c r="E1" i="38"/>
  <c r="K1" i="35"/>
  <c r="E1" i="35"/>
  <c r="L48" i="50"/>
  <c r="H48" i="50"/>
  <c r="L47" i="50"/>
  <c r="H47" i="50"/>
  <c r="O25" i="50"/>
  <c r="D30" i="71" s="1"/>
  <c r="G9" i="49"/>
  <c r="L59" i="59" l="1"/>
  <c r="L62" i="59"/>
  <c r="M80" i="70"/>
  <c r="K324" i="38"/>
  <c r="N111" i="38"/>
  <c r="M66" i="70" s="1"/>
  <c r="K349" i="38"/>
  <c r="N110" i="38"/>
  <c r="M65" i="70" s="1"/>
  <c r="S57" i="34"/>
  <c r="B107" i="34"/>
  <c r="B193" i="69"/>
  <c r="B137" i="69"/>
  <c r="B125" i="69"/>
  <c r="B151" i="69"/>
  <c r="B24" i="38"/>
  <c r="B26" i="38"/>
  <c r="L66" i="59"/>
  <c r="M126" i="38"/>
  <c r="N126" i="38" s="1"/>
  <c r="M82" i="70" s="1"/>
  <c r="L64" i="59"/>
  <c r="M121" i="38"/>
  <c r="K340" i="38"/>
  <c r="M109" i="38"/>
  <c r="N109" i="38" s="1"/>
  <c r="M64" i="70" s="1"/>
  <c r="O45" i="50"/>
  <c r="D34" i="71" s="1"/>
  <c r="O35" i="50"/>
  <c r="D32" i="71" s="1"/>
  <c r="O15" i="50"/>
  <c r="D28" i="71" s="1"/>
  <c r="B1" i="65"/>
  <c r="B140" i="50"/>
  <c r="B133" i="68"/>
  <c r="B173" i="69"/>
  <c r="B1" i="50"/>
  <c r="B233" i="50"/>
  <c r="B210" i="68"/>
  <c r="O47" i="69"/>
  <c r="B92" i="50"/>
  <c r="B90" i="68"/>
  <c r="B38" i="70"/>
  <c r="B8" i="71"/>
  <c r="B1" i="70"/>
  <c r="B323" i="50"/>
  <c r="B282" i="68"/>
  <c r="B1" i="68"/>
  <c r="B106" i="69"/>
  <c r="B186" i="50"/>
  <c r="B172" i="68"/>
  <c r="B213" i="69"/>
  <c r="J52" i="70"/>
  <c r="D10" i="69"/>
  <c r="I52" i="70"/>
  <c r="B52" i="50"/>
  <c r="B50" i="68"/>
  <c r="B279" i="50"/>
  <c r="B246" i="68"/>
  <c r="B233" i="69"/>
  <c r="B65" i="69"/>
  <c r="B44" i="69"/>
  <c r="B1" i="66"/>
  <c r="B1" i="67"/>
  <c r="B33" i="66"/>
  <c r="I19" i="69"/>
  <c r="J233" i="69"/>
  <c r="J279" i="50"/>
  <c r="J140" i="50"/>
  <c r="J52" i="50"/>
  <c r="J282" i="68"/>
  <c r="J210" i="68"/>
  <c r="J133" i="68"/>
  <c r="J50" i="68"/>
  <c r="D13" i="71"/>
  <c r="B49" i="69"/>
  <c r="J1" i="68"/>
  <c r="J1" i="70"/>
  <c r="J323" i="50"/>
  <c r="J213" i="69"/>
  <c r="J65" i="69"/>
  <c r="J186" i="50"/>
  <c r="J92" i="50"/>
  <c r="J1" i="50"/>
  <c r="J246" i="68"/>
  <c r="J172" i="68"/>
  <c r="J90" i="68"/>
  <c r="J38" i="70"/>
  <c r="J44" i="69"/>
  <c r="J173" i="69"/>
  <c r="J106" i="69"/>
  <c r="J233" i="50"/>
  <c r="J1" i="67"/>
  <c r="J1" i="66"/>
  <c r="J33" i="66"/>
  <c r="M32" i="70"/>
  <c r="O30" i="50"/>
  <c r="D31" i="71" s="1"/>
  <c r="H46" i="50"/>
  <c r="J1" i="65"/>
  <c r="O20" i="50"/>
  <c r="D29" i="71" s="1"/>
  <c r="O40" i="50"/>
  <c r="D33" i="71" s="1"/>
  <c r="M28" i="59"/>
  <c r="B28" i="64"/>
  <c r="B1" i="64"/>
  <c r="B32" i="63"/>
  <c r="B1" i="63"/>
  <c r="B1" i="62"/>
  <c r="B22" i="46"/>
  <c r="B16" i="38"/>
  <c r="B38" i="59"/>
  <c r="L68" i="59"/>
  <c r="B92" i="38"/>
  <c r="F57" i="34"/>
  <c r="B1" i="45"/>
  <c r="B1" i="35"/>
  <c r="B1" i="59"/>
  <c r="B1" i="34"/>
  <c r="B33" i="38"/>
  <c r="M39" i="38" s="1"/>
  <c r="L61" i="59"/>
  <c r="B1" i="46"/>
  <c r="B1" i="38"/>
  <c r="B47" i="34"/>
  <c r="B60" i="38"/>
  <c r="B317" i="38"/>
  <c r="M106" i="38"/>
  <c r="L58" i="59" s="1"/>
  <c r="K53" i="59"/>
  <c r="M71" i="59"/>
  <c r="M91" i="59"/>
  <c r="M95" i="59"/>
  <c r="M107" i="59"/>
  <c r="M143" i="59"/>
  <c r="M151" i="59"/>
  <c r="M167" i="59"/>
  <c r="M179" i="59"/>
  <c r="M59" i="59"/>
  <c r="M60" i="59"/>
  <c r="M62" i="59"/>
  <c r="M63" i="59"/>
  <c r="M67" i="59"/>
  <c r="M68" i="59"/>
  <c r="M69" i="59"/>
  <c r="M73" i="59"/>
  <c r="M77" i="59"/>
  <c r="M85" i="59"/>
  <c r="M89" i="59"/>
  <c r="M93" i="59"/>
  <c r="M97" i="59"/>
  <c r="M101" i="59"/>
  <c r="M105" i="59"/>
  <c r="M109" i="59"/>
  <c r="M113" i="59"/>
  <c r="M117" i="59"/>
  <c r="M121" i="59"/>
  <c r="M125" i="59"/>
  <c r="M129" i="59"/>
  <c r="M133" i="59"/>
  <c r="M137" i="59"/>
  <c r="M141" i="59"/>
  <c r="M145" i="59"/>
  <c r="M149" i="59"/>
  <c r="M153" i="59"/>
  <c r="M157" i="59"/>
  <c r="M161" i="59"/>
  <c r="M165" i="59"/>
  <c r="M169" i="59"/>
  <c r="M173" i="59"/>
  <c r="M177" i="59"/>
  <c r="M181" i="59"/>
  <c r="M185" i="59"/>
  <c r="M189" i="59"/>
  <c r="M193" i="59"/>
  <c r="M197" i="59"/>
  <c r="M201" i="59"/>
  <c r="M205" i="59"/>
  <c r="M209" i="59"/>
  <c r="M213" i="59"/>
  <c r="M217" i="59"/>
  <c r="M221" i="59"/>
  <c r="M225" i="59"/>
  <c r="M229" i="59"/>
  <c r="M233" i="59"/>
  <c r="M237" i="59"/>
  <c r="M79" i="59"/>
  <c r="M83" i="59"/>
  <c r="M103" i="59"/>
  <c r="M127" i="59"/>
  <c r="M175" i="59"/>
  <c r="M72" i="59"/>
  <c r="M80" i="59"/>
  <c r="M84" i="59"/>
  <c r="M88" i="59"/>
  <c r="M92" i="59"/>
  <c r="M96" i="59"/>
  <c r="M100" i="59"/>
  <c r="M104" i="59"/>
  <c r="M108" i="59"/>
  <c r="M112" i="59"/>
  <c r="M116" i="59"/>
  <c r="M120" i="59"/>
  <c r="M124" i="59"/>
  <c r="M128" i="59"/>
  <c r="M132" i="59"/>
  <c r="M136" i="59"/>
  <c r="M140" i="59"/>
  <c r="M144" i="59"/>
  <c r="M148" i="59"/>
  <c r="M152" i="59"/>
  <c r="M156" i="59"/>
  <c r="M160" i="59"/>
  <c r="M164" i="59"/>
  <c r="M168" i="59"/>
  <c r="M172" i="59"/>
  <c r="M176" i="59"/>
  <c r="M180" i="59"/>
  <c r="M184" i="59"/>
  <c r="M188" i="59"/>
  <c r="M192" i="59"/>
  <c r="M196" i="59"/>
  <c r="M200" i="59"/>
  <c r="M204" i="59"/>
  <c r="M208" i="59"/>
  <c r="M212" i="59"/>
  <c r="M216" i="59"/>
  <c r="M220" i="59"/>
  <c r="M224" i="59"/>
  <c r="M228" i="59"/>
  <c r="M232" i="59"/>
  <c r="M236" i="59"/>
  <c r="M87" i="59"/>
  <c r="M123" i="59"/>
  <c r="M139" i="59"/>
  <c r="M147" i="59"/>
  <c r="M155" i="59"/>
  <c r="M163" i="59"/>
  <c r="M183" i="59"/>
  <c r="M187" i="59"/>
  <c r="M191" i="59"/>
  <c r="M195" i="59"/>
  <c r="M199" i="59"/>
  <c r="M203" i="59"/>
  <c r="M207" i="59"/>
  <c r="M211" i="59"/>
  <c r="M215" i="59"/>
  <c r="M219" i="59"/>
  <c r="M223" i="59"/>
  <c r="M227" i="59"/>
  <c r="M231" i="59"/>
  <c r="M235" i="59"/>
  <c r="J313" i="38"/>
  <c r="M75" i="59"/>
  <c r="M99" i="59"/>
  <c r="M111" i="59"/>
  <c r="M115" i="59"/>
  <c r="M119" i="59"/>
  <c r="M131" i="59"/>
  <c r="M135" i="59"/>
  <c r="M159" i="59"/>
  <c r="M171" i="59"/>
  <c r="M70" i="59"/>
  <c r="M74" i="59"/>
  <c r="M78" i="59"/>
  <c r="M86" i="59"/>
  <c r="M90" i="59"/>
  <c r="M94" i="59"/>
  <c r="M98" i="59"/>
  <c r="M102" i="59"/>
  <c r="M106" i="59"/>
  <c r="M110" i="59"/>
  <c r="M114" i="59"/>
  <c r="M118" i="59"/>
  <c r="M122" i="59"/>
  <c r="M126" i="59"/>
  <c r="M130" i="59"/>
  <c r="M134" i="59"/>
  <c r="M138" i="59"/>
  <c r="M142" i="59"/>
  <c r="M146" i="59"/>
  <c r="M150" i="59"/>
  <c r="M154" i="59"/>
  <c r="M158" i="59"/>
  <c r="M162" i="59"/>
  <c r="M166" i="59"/>
  <c r="M170" i="59"/>
  <c r="M174" i="59"/>
  <c r="M178" i="59"/>
  <c r="M182" i="59"/>
  <c r="M186" i="59"/>
  <c r="M190" i="59"/>
  <c r="M194" i="59"/>
  <c r="M198" i="59"/>
  <c r="M202" i="59"/>
  <c r="M206" i="59"/>
  <c r="M210" i="59"/>
  <c r="M214" i="59"/>
  <c r="M218" i="59"/>
  <c r="M222" i="59"/>
  <c r="M226" i="59"/>
  <c r="M230" i="59"/>
  <c r="M234" i="59"/>
  <c r="M238" i="59"/>
  <c r="M242" i="59"/>
  <c r="M246" i="59"/>
  <c r="M250" i="59"/>
  <c r="M254" i="59"/>
  <c r="M240" i="59"/>
  <c r="M244" i="59"/>
  <c r="M248" i="59"/>
  <c r="M252" i="59"/>
  <c r="M256" i="59"/>
  <c r="M239" i="59"/>
  <c r="M243" i="59"/>
  <c r="M247" i="59"/>
  <c r="M251" i="59"/>
  <c r="M255" i="59"/>
  <c r="M241" i="59"/>
  <c r="M245" i="59"/>
  <c r="M249" i="59"/>
  <c r="M253" i="59"/>
  <c r="J28" i="64"/>
  <c r="J1" i="64"/>
  <c r="J32" i="63"/>
  <c r="J1" i="63"/>
  <c r="B10" i="63" s="1"/>
  <c r="J1" i="62"/>
  <c r="J47" i="34"/>
  <c r="J1" i="34"/>
  <c r="J22" i="46"/>
  <c r="J1" i="46"/>
  <c r="J1" i="45"/>
  <c r="J33" i="38"/>
  <c r="J16" i="38"/>
  <c r="J1" i="38"/>
  <c r="J1" i="35"/>
  <c r="J38" i="59"/>
  <c r="J317" i="38"/>
  <c r="J60" i="38"/>
  <c r="J92" i="38"/>
  <c r="J1" i="59"/>
  <c r="M66" i="59" l="1"/>
  <c r="M65" i="59"/>
  <c r="M81" i="59"/>
  <c r="M81" i="70"/>
  <c r="M82" i="59"/>
  <c r="K336" i="38"/>
  <c r="N121" i="38"/>
  <c r="M64" i="59"/>
  <c r="M49" i="38"/>
  <c r="C38" i="38"/>
  <c r="M29" i="59"/>
  <c r="M31" i="59"/>
  <c r="M19" i="34"/>
  <c r="M32" i="59"/>
  <c r="J55" i="50"/>
  <c r="D37" i="71" s="1"/>
  <c r="H49" i="50"/>
  <c r="D35" i="71" s="1"/>
  <c r="K49" i="38"/>
  <c r="P49" i="50"/>
  <c r="K363" i="38"/>
  <c r="L60" i="59"/>
  <c r="L53" i="59" s="1"/>
  <c r="T53" i="59" s="1"/>
  <c r="P23" i="59" s="1"/>
  <c r="P24" i="59" s="1"/>
  <c r="K39" i="38"/>
  <c r="K327" i="38"/>
  <c r="K373" i="38"/>
  <c r="P28" i="59"/>
  <c r="M30" i="59"/>
  <c r="M313" i="38"/>
  <c r="N315" i="38" s="1"/>
  <c r="K362" i="38"/>
  <c r="N106" i="38"/>
  <c r="M76" i="70" l="1"/>
  <c r="M76" i="59"/>
  <c r="M58" i="70"/>
  <c r="M61" i="70"/>
  <c r="M61" i="59"/>
  <c r="P36" i="59"/>
  <c r="L45" i="59"/>
  <c r="M18" i="34"/>
  <c r="G49" i="59"/>
  <c r="G49" i="70"/>
  <c r="M26" i="34"/>
  <c r="M58" i="59"/>
  <c r="M38" i="34"/>
  <c r="M24" i="34" l="1"/>
  <c r="G45" i="59"/>
  <c r="G47" i="59" s="1"/>
  <c r="O52" i="59" s="1"/>
  <c r="M30" i="34"/>
  <c r="M20" i="34"/>
  <c r="M36" i="34"/>
  <c r="M43" i="34" s="1"/>
  <c r="M29" i="34" l="1"/>
  <c r="M31" i="34"/>
  <c r="O53" i="59"/>
  <c r="I45" i="59"/>
  <c r="O45" i="59" s="1"/>
  <c r="N65" i="59" s="1"/>
  <c r="Q65" i="59" s="1"/>
  <c r="R65" i="59" s="1"/>
  <c r="N68" i="59"/>
  <c r="Q68" i="59" s="1"/>
  <c r="R68" i="59" s="1"/>
  <c r="M41" i="34"/>
  <c r="M44" i="34"/>
  <c r="M42" i="34"/>
  <c r="N64" i="59"/>
  <c r="Q64" i="59" s="1"/>
  <c r="R64" i="59" s="1"/>
  <c r="N66" i="59" l="1"/>
  <c r="Q66" i="59" s="1"/>
  <c r="R66" i="59" s="1"/>
  <c r="N61" i="59"/>
  <c r="Q61" i="59" s="1"/>
  <c r="R61" i="59" s="1"/>
  <c r="N62" i="59"/>
  <c r="Q62" i="59" s="1"/>
  <c r="R62" i="59" s="1"/>
  <c r="N60" i="59"/>
  <c r="Q60" i="59" s="1"/>
  <c r="R60" i="59" s="1"/>
  <c r="N59" i="59"/>
  <c r="Q59" i="59" s="1"/>
  <c r="R59" i="59" s="1"/>
  <c r="N58" i="59"/>
  <c r="O58" i="59" s="1"/>
  <c r="O59" i="59" l="1"/>
  <c r="O60" i="59" s="1"/>
  <c r="O61" i="59" s="1"/>
  <c r="O62" i="59" s="1"/>
  <c r="O63" i="59" s="1"/>
  <c r="O64" i="59" s="1"/>
  <c r="O65" i="59" s="1"/>
  <c r="O66" i="59" s="1"/>
  <c r="O67" i="59" s="1"/>
  <c r="O68" i="59" s="1"/>
  <c r="O69" i="59" s="1"/>
  <c r="O70" i="59" s="1"/>
  <c r="O71" i="59" s="1"/>
  <c r="O72" i="59" s="1"/>
  <c r="O73" i="59" s="1"/>
  <c r="O74" i="59" s="1"/>
  <c r="O75" i="59" s="1"/>
  <c r="O76" i="59" s="1"/>
  <c r="O77" i="59" s="1"/>
  <c r="O78" i="59" s="1"/>
  <c r="O79" i="59" s="1"/>
  <c r="O80" i="59" s="1"/>
  <c r="O81" i="59" s="1"/>
  <c r="O82" i="59" s="1"/>
  <c r="O83" i="59" s="1"/>
  <c r="O84" i="59" s="1"/>
  <c r="O85" i="59" s="1"/>
  <c r="O86" i="59" s="1"/>
  <c r="O87" i="59" s="1"/>
  <c r="O88" i="59" s="1"/>
  <c r="O89" i="59" s="1"/>
  <c r="O90" i="59" s="1"/>
  <c r="O91" i="59" s="1"/>
  <c r="O92" i="59" s="1"/>
  <c r="O93" i="59" s="1"/>
  <c r="O94" i="59" s="1"/>
  <c r="O95" i="59" s="1"/>
  <c r="O96" i="59" s="1"/>
  <c r="O97" i="59" s="1"/>
  <c r="O98" i="59" s="1"/>
  <c r="O99" i="59" s="1"/>
  <c r="O100" i="59" s="1"/>
  <c r="O101" i="59" s="1"/>
  <c r="O102" i="59" s="1"/>
  <c r="O103" i="59" s="1"/>
  <c r="O104" i="59" s="1"/>
  <c r="O105" i="59" s="1"/>
  <c r="O106" i="59" s="1"/>
  <c r="O107" i="59" s="1"/>
  <c r="O108" i="59" s="1"/>
  <c r="O109" i="59" s="1"/>
  <c r="O110" i="59" s="1"/>
  <c r="O111" i="59" s="1"/>
  <c r="O112" i="59" s="1"/>
  <c r="O113" i="59" s="1"/>
  <c r="O114" i="59" s="1"/>
  <c r="O115" i="59" s="1"/>
  <c r="O116" i="59" s="1"/>
  <c r="O117" i="59" s="1"/>
  <c r="O118" i="59" s="1"/>
  <c r="O119" i="59" s="1"/>
  <c r="O120" i="59" s="1"/>
  <c r="O121" i="59" s="1"/>
  <c r="O122" i="59" s="1"/>
  <c r="O123" i="59" s="1"/>
  <c r="O124" i="59" s="1"/>
  <c r="O125" i="59" s="1"/>
  <c r="O126" i="59" s="1"/>
  <c r="O127" i="59" s="1"/>
  <c r="O128" i="59" s="1"/>
  <c r="O129" i="59" s="1"/>
  <c r="O130" i="59" s="1"/>
  <c r="O131" i="59" s="1"/>
  <c r="O132" i="59" s="1"/>
  <c r="O133" i="59" s="1"/>
  <c r="O134" i="59" s="1"/>
  <c r="O135" i="59" s="1"/>
  <c r="O136" i="59" s="1"/>
  <c r="O137" i="59" s="1"/>
  <c r="O138" i="59" s="1"/>
  <c r="O139" i="59" s="1"/>
  <c r="O140" i="59" s="1"/>
  <c r="O141" i="59" s="1"/>
  <c r="O142" i="59" s="1"/>
  <c r="O143" i="59" s="1"/>
  <c r="O144" i="59" s="1"/>
  <c r="O145" i="59" s="1"/>
  <c r="O146" i="59" s="1"/>
  <c r="O147" i="59" s="1"/>
  <c r="O148" i="59" s="1"/>
  <c r="O149" i="59" s="1"/>
  <c r="O150" i="59" s="1"/>
  <c r="O151" i="59" s="1"/>
  <c r="O152" i="59" s="1"/>
  <c r="O153" i="59" s="1"/>
  <c r="O154" i="59" s="1"/>
  <c r="O155" i="59" s="1"/>
  <c r="O156" i="59" s="1"/>
  <c r="O157" i="59" s="1"/>
  <c r="O158" i="59" s="1"/>
  <c r="O159" i="59" s="1"/>
  <c r="O160" i="59" s="1"/>
  <c r="O161" i="59" s="1"/>
  <c r="O162" i="59" s="1"/>
  <c r="O163" i="59" s="1"/>
  <c r="O164" i="59" s="1"/>
  <c r="O165" i="59" s="1"/>
  <c r="O166" i="59" s="1"/>
  <c r="O167" i="59" s="1"/>
  <c r="O168" i="59" s="1"/>
  <c r="O169" i="59" s="1"/>
  <c r="O170" i="59" s="1"/>
  <c r="O171" i="59" s="1"/>
  <c r="O172" i="59" s="1"/>
  <c r="O173" i="59" s="1"/>
  <c r="O174" i="59" s="1"/>
  <c r="O175" i="59" s="1"/>
  <c r="O176" i="59" s="1"/>
  <c r="O177" i="59" s="1"/>
  <c r="O178" i="59" s="1"/>
  <c r="O179" i="59" s="1"/>
  <c r="O180" i="59" s="1"/>
  <c r="O181" i="59" s="1"/>
  <c r="O182" i="59" s="1"/>
  <c r="O183" i="59" s="1"/>
  <c r="O184" i="59" s="1"/>
  <c r="O185" i="59" s="1"/>
  <c r="O186" i="59" s="1"/>
  <c r="O187" i="59" s="1"/>
  <c r="O188" i="59" s="1"/>
  <c r="O189" i="59" s="1"/>
  <c r="O190" i="59" s="1"/>
  <c r="O191" i="59" s="1"/>
  <c r="O192" i="59" s="1"/>
  <c r="O193" i="59" s="1"/>
  <c r="O194" i="59" s="1"/>
  <c r="O195" i="59" s="1"/>
  <c r="O196" i="59" s="1"/>
  <c r="O197" i="59" s="1"/>
  <c r="O198" i="59" s="1"/>
  <c r="O199" i="59" s="1"/>
  <c r="O200" i="59" s="1"/>
  <c r="O201" i="59" s="1"/>
  <c r="O202" i="59" s="1"/>
  <c r="O203" i="59" s="1"/>
  <c r="O204" i="59" s="1"/>
  <c r="O205" i="59" s="1"/>
  <c r="O206" i="59" s="1"/>
  <c r="O207" i="59" s="1"/>
  <c r="O208" i="59" s="1"/>
  <c r="O209" i="59" s="1"/>
  <c r="O210" i="59" s="1"/>
  <c r="O211" i="59" s="1"/>
  <c r="O212" i="59" s="1"/>
  <c r="O213" i="59" s="1"/>
  <c r="O214" i="59" s="1"/>
  <c r="O215" i="59" s="1"/>
  <c r="O216" i="59" s="1"/>
  <c r="O217" i="59" s="1"/>
  <c r="O218" i="59" s="1"/>
  <c r="O219" i="59" s="1"/>
  <c r="O220" i="59" s="1"/>
  <c r="O221" i="59" s="1"/>
  <c r="O222" i="59" s="1"/>
  <c r="O223" i="59" s="1"/>
  <c r="O224" i="59" s="1"/>
  <c r="O225" i="59" s="1"/>
  <c r="O226" i="59" s="1"/>
  <c r="O227" i="59" s="1"/>
  <c r="O228" i="59" s="1"/>
  <c r="O229" i="59" s="1"/>
  <c r="O230" i="59" s="1"/>
  <c r="O231" i="59" s="1"/>
  <c r="O232" i="59" s="1"/>
  <c r="O233" i="59" s="1"/>
  <c r="O234" i="59" s="1"/>
  <c r="O235" i="59" s="1"/>
  <c r="O236" i="59" s="1"/>
  <c r="O237" i="59" s="1"/>
  <c r="O238" i="59" s="1"/>
  <c r="O239" i="59" s="1"/>
  <c r="O240" i="59" s="1"/>
  <c r="O241" i="59" s="1"/>
  <c r="O242" i="59" s="1"/>
  <c r="O243" i="59" s="1"/>
  <c r="O244" i="59" s="1"/>
  <c r="O245" i="59" s="1"/>
  <c r="O246" i="59" s="1"/>
  <c r="O247" i="59" s="1"/>
  <c r="O248" i="59" s="1"/>
  <c r="O249" i="59" s="1"/>
  <c r="O250" i="59" s="1"/>
  <c r="O251" i="59" s="1"/>
  <c r="O252" i="59" s="1"/>
  <c r="O253" i="59" s="1"/>
  <c r="O254" i="59" s="1"/>
  <c r="O255" i="59" s="1"/>
  <c r="O256" i="59" s="1"/>
  <c r="Q58" i="59"/>
  <c r="Q53" i="59" s="1"/>
  <c r="Q54" i="59" s="1"/>
  <c r="N53" i="59"/>
  <c r="R58" i="5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O2" authorId="0" shapeId="0" xr:uid="{67AB06DB-4359-4663-BB29-6C26435A2D26}">
      <text>
        <r>
          <rPr>
            <sz val="8"/>
            <color indexed="81"/>
            <rFont val="Tahoma"/>
            <family val="2"/>
          </rPr>
          <t xml:space="preserve">VDOE: The original application will be the first 2026-2027 application for your division for this Title program.  </t>
        </r>
        <r>
          <rPr>
            <sz val="9"/>
            <color indexed="81"/>
            <rFont val="Tahoma"/>
            <family val="2"/>
          </rPr>
          <t xml:space="preserve">
</t>
        </r>
      </text>
    </comment>
    <comment ref="O4" authorId="0" shapeId="0" xr:uid="{4B61AC7F-BC20-43AA-9BBC-E6967D117BCF}">
      <text>
        <r>
          <rPr>
            <sz val="8"/>
            <color indexed="81"/>
            <rFont val="Tahoma"/>
            <family val="2"/>
          </rPr>
          <t>VDOE:  A  revision is required when the application is DENIED by VDOE.</t>
        </r>
        <r>
          <rPr>
            <sz val="9"/>
            <color indexed="81"/>
            <rFont val="Tahoma"/>
            <family val="2"/>
          </rPr>
          <t xml:space="preserve">
</t>
        </r>
      </text>
    </comment>
    <comment ref="O8" authorId="0" shapeId="0" xr:uid="{24F6EDD2-2894-467C-9F24-7C3FF93383CD}">
      <text>
        <r>
          <rPr>
            <sz val="8"/>
            <color indexed="81"/>
            <rFont val="Tahoma"/>
            <family val="2"/>
          </rPr>
          <t xml:space="preserve">VDOE:  An  amendment is made after the application is APPROVED by VDOE. </t>
        </r>
        <r>
          <rPr>
            <sz val="9"/>
            <color indexed="81"/>
            <rFont val="Tahoma"/>
            <family val="2"/>
          </rPr>
          <t xml:space="preserve">
</t>
        </r>
      </text>
    </comment>
    <comment ref="B110" authorId="0" shapeId="0" xr:uid="{F6CD240A-8F0F-4CFA-A313-37FA2A8A4084}">
      <text>
        <r>
          <rPr>
            <sz val="8"/>
            <color indexed="81"/>
            <rFont val="Tahoma"/>
            <family val="2"/>
          </rPr>
          <t>To enter a "hard" carriage return at the end of a paragraph, press ALT+ENTER.</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9" authorId="0" shapeId="0" xr:uid="{4CA7CCD6-19B6-4D8F-BBB3-FFB5F91CA5A9}">
      <text>
        <r>
          <rPr>
            <b/>
            <sz val="8"/>
            <color indexed="81"/>
            <rFont val="Tahoma"/>
            <family val="2"/>
          </rPr>
          <t xml:space="preserve">1000 - </t>
        </r>
        <r>
          <rPr>
            <sz val="8"/>
            <color indexed="81"/>
            <rFont val="Tahoma"/>
            <family val="2"/>
          </rPr>
          <t>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t>
        </r>
        <r>
          <rPr>
            <sz val="9"/>
            <color indexed="81"/>
            <rFont val="Tahoma"/>
            <family val="2"/>
          </rPr>
          <t xml:space="preserve">
</t>
        </r>
      </text>
    </comment>
    <comment ref="B14" authorId="0" shapeId="0" xr:uid="{CE111564-61D5-4EA2-A593-AFBBFEB60EC6}">
      <text>
        <r>
          <rPr>
            <b/>
            <sz val="8"/>
            <color indexed="81"/>
            <rFont val="Tahoma"/>
            <family val="2"/>
          </rPr>
          <t>2000</t>
        </r>
        <r>
          <rPr>
            <sz val="8"/>
            <color indexed="81"/>
            <rFont val="Tahoma"/>
            <family val="2"/>
          </rPr>
          <t xml:space="preserve"> - Job related benefits provided to employees as part of their total compensation.  Fringe benefits include the employer’s portion of FICA, pensions, insurance (life, health, disability income, etc.) and employee allowances.  </t>
        </r>
        <r>
          <rPr>
            <sz val="9"/>
            <color indexed="81"/>
            <rFont val="Tahoma"/>
            <family val="2"/>
          </rPr>
          <t xml:space="preserve">
</t>
        </r>
      </text>
    </comment>
    <comment ref="B19" authorId="0" shapeId="0" xr:uid="{30F6D525-7FC0-4031-9AE6-A3B4BC14AF25}">
      <text>
        <r>
          <rPr>
            <b/>
            <sz val="8"/>
            <color indexed="81"/>
            <rFont val="Tahoma"/>
            <family val="2"/>
          </rPr>
          <t>3000</t>
        </r>
        <r>
          <rPr>
            <sz val="8"/>
            <color indexed="81"/>
            <rFont val="Tahoma"/>
            <family val="2"/>
          </rPr>
          <t xml:space="preserve"> - Services acquired from outside sources (i.e., private vendors, public authorities, or other governmental entities).  Purchase of the service is on a fee basis or fixed time contract basis.  Payments for rentals and utilities are not included in this account description.  Allowable payments would be to individual or firms that are independent contractors and not employees of the grantee or sub‐grantee organization.  The word honorarium is sometimes used to characterize such payments; the term “fee” is preferred.</t>
        </r>
        <r>
          <rPr>
            <sz val="9"/>
            <color indexed="81"/>
            <rFont val="Tahoma"/>
            <family val="2"/>
          </rPr>
          <t xml:space="preserve">
</t>
        </r>
      </text>
    </comment>
    <comment ref="B24" authorId="0" shapeId="0" xr:uid="{5A69A1BE-66D7-48DA-AC47-35BFBE50723A}">
      <text>
        <r>
          <rPr>
            <b/>
            <sz val="8"/>
            <color indexed="81"/>
            <rFont val="Tahoma"/>
            <family val="2"/>
          </rPr>
          <t>4000</t>
        </r>
        <r>
          <rPr>
            <sz val="8"/>
            <color indexed="81"/>
            <rFont val="Tahoma"/>
            <family val="2"/>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sz val="9"/>
            <color indexed="81"/>
            <rFont val="Tahoma"/>
            <family val="2"/>
          </rPr>
          <t xml:space="preserve">
</t>
        </r>
      </text>
    </comment>
    <comment ref="B29" authorId="0" shapeId="0" xr:uid="{E683C483-417E-473D-AD43-E74261F30707}">
      <text>
        <r>
          <rPr>
            <b/>
            <sz val="8"/>
            <color indexed="81"/>
            <rFont val="Tahoma"/>
            <family val="2"/>
          </rPr>
          <t>5000</t>
        </r>
        <r>
          <rPr>
            <sz val="8"/>
            <color indexed="81"/>
            <rFont val="Tahoma"/>
            <family val="2"/>
          </rPr>
          <t xml:space="preserve"> - Include expenditures that support the use of programs. Includes expenditures that support the program, including utilities (maintenance and operation of plant), staff/administrative/consultant travel, office phone charges, training, leases/rental, indirect cost, and other.</t>
        </r>
        <r>
          <rPr>
            <sz val="9"/>
            <color indexed="81"/>
            <rFont val="Tahoma"/>
            <family val="2"/>
          </rPr>
          <t xml:space="preserve">
</t>
        </r>
      </text>
    </comment>
    <comment ref="B34" authorId="0" shapeId="0" xr:uid="{4F8BC338-D0CC-41CE-9BEB-ABA23992D2A9}">
      <text>
        <r>
          <rPr>
            <b/>
            <sz val="8"/>
            <color indexed="81"/>
            <rFont val="Tahoma"/>
            <family val="2"/>
          </rPr>
          <t>6000</t>
        </r>
        <r>
          <rPr>
            <sz val="8"/>
            <color indexed="81"/>
            <rFont val="Tahoma"/>
            <family val="2"/>
          </rPr>
          <t xml:space="preserve"> –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t>
        </r>
        <r>
          <rPr>
            <sz val="9"/>
            <color indexed="81"/>
            <rFont val="Tahoma"/>
            <family val="2"/>
          </rPr>
          <t xml:space="preserve">
</t>
        </r>
      </text>
    </comment>
    <comment ref="B39" authorId="0" shapeId="0" xr:uid="{441A9C77-50D4-4077-8D21-89F3ECE12901}">
      <text>
        <r>
          <rPr>
            <b/>
            <sz val="8"/>
            <color indexed="81"/>
            <rFont val="Tahoma"/>
            <family val="2"/>
          </rPr>
          <t xml:space="preserve">8000 </t>
        </r>
        <r>
          <rPr>
            <sz val="8"/>
            <color indexed="81"/>
            <rFont val="Tahoma"/>
            <family val="2"/>
          </rPr>
          <t xml:space="preserve">- Outlays that result in the acquisition of or additions to capitalized assets.  Capital Outlay does not include the purchase of equipment costing less than $5,000 unless the LEA has set a lower capitalization threshold.  </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11" authorId="0" shapeId="0" xr:uid="{00000000-0006-0000-0400-000001000000}">
      <text>
        <r>
          <rPr>
            <b/>
            <sz val="8"/>
            <color indexed="81"/>
            <rFont val="Tahoma"/>
            <family val="2"/>
          </rPr>
          <t xml:space="preserve">1000 - </t>
        </r>
        <r>
          <rPr>
            <sz val="8"/>
            <color indexed="81"/>
            <rFont val="Tahoma"/>
            <family val="2"/>
          </rPr>
          <t>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t>
        </r>
        <r>
          <rPr>
            <sz val="9"/>
            <color indexed="81"/>
            <rFont val="Tahoma"/>
            <family val="2"/>
          </rPr>
          <t xml:space="preserve">
</t>
        </r>
      </text>
    </comment>
    <comment ref="B16" authorId="0" shapeId="0" xr:uid="{00000000-0006-0000-0400-000002000000}">
      <text>
        <r>
          <rPr>
            <b/>
            <sz val="8"/>
            <color indexed="81"/>
            <rFont val="Tahoma"/>
            <family val="2"/>
          </rPr>
          <t>2000</t>
        </r>
        <r>
          <rPr>
            <sz val="8"/>
            <color indexed="81"/>
            <rFont val="Tahoma"/>
            <family val="2"/>
          </rPr>
          <t xml:space="preserve"> - Job related benefits provided to employees as part of their total compensation.  Fringe benefits include the employer’s portion of FICA, pensions, insurance (life, health, disability income, etc.) and employee allowances.  </t>
        </r>
        <r>
          <rPr>
            <sz val="9"/>
            <color indexed="81"/>
            <rFont val="Tahoma"/>
            <family val="2"/>
          </rPr>
          <t xml:space="preserve">
</t>
        </r>
      </text>
    </comment>
    <comment ref="B21" authorId="0" shapeId="0" xr:uid="{00000000-0006-0000-0400-000003000000}">
      <text>
        <r>
          <rPr>
            <b/>
            <sz val="8"/>
            <color indexed="81"/>
            <rFont val="Tahoma"/>
            <family val="2"/>
          </rPr>
          <t>3000</t>
        </r>
        <r>
          <rPr>
            <sz val="8"/>
            <color indexed="81"/>
            <rFont val="Tahoma"/>
            <family val="2"/>
          </rPr>
          <t xml:space="preserve"> - Services acquired from outside sources (i.e., private vendors, public authorities, or other governmental entities).  Purchase of the service is on a fee basis or fixed time contract basis.  Payments for rentals and utilities are not included in this account description.  Allowable payments would be to individual or firms that are independent contractors and not employees of the grantee or sub‐grantee organization.  The word honorarium is sometimes used to characterize such payments; the term “fee” is preferred.</t>
        </r>
        <r>
          <rPr>
            <sz val="9"/>
            <color indexed="81"/>
            <rFont val="Tahoma"/>
            <family val="2"/>
          </rPr>
          <t xml:space="preserve">
</t>
        </r>
      </text>
    </comment>
    <comment ref="B26" authorId="0" shapeId="0" xr:uid="{00000000-0006-0000-0400-000004000000}">
      <text>
        <r>
          <rPr>
            <b/>
            <sz val="8"/>
            <color indexed="81"/>
            <rFont val="Tahoma"/>
            <family val="2"/>
          </rPr>
          <t>4000</t>
        </r>
        <r>
          <rPr>
            <sz val="8"/>
            <color indexed="81"/>
            <rFont val="Tahoma"/>
            <family val="2"/>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sz val="9"/>
            <color indexed="81"/>
            <rFont val="Tahoma"/>
            <family val="2"/>
          </rPr>
          <t xml:space="preserve">
</t>
        </r>
      </text>
    </comment>
    <comment ref="B31" authorId="0" shapeId="0" xr:uid="{00000000-0006-0000-0400-000005000000}">
      <text>
        <r>
          <rPr>
            <b/>
            <sz val="8"/>
            <color indexed="81"/>
            <rFont val="Tahoma"/>
            <family val="2"/>
          </rPr>
          <t>5000</t>
        </r>
        <r>
          <rPr>
            <sz val="8"/>
            <color indexed="81"/>
            <rFont val="Tahoma"/>
            <family val="2"/>
          </rPr>
          <t xml:space="preserve"> - Include expenditures that support the use of programs. Includes expenditures that support the program, including utilities (maintenance and operation of plant), staff/administrative/consultant travel, office phone charges, training, leases/rental, indirect cost, and other.</t>
        </r>
        <r>
          <rPr>
            <sz val="9"/>
            <color indexed="81"/>
            <rFont val="Tahoma"/>
            <family val="2"/>
          </rPr>
          <t xml:space="preserve">
</t>
        </r>
      </text>
    </comment>
    <comment ref="B36" authorId="0" shapeId="0" xr:uid="{00000000-0006-0000-0400-000006000000}">
      <text>
        <r>
          <rPr>
            <b/>
            <sz val="8"/>
            <color indexed="81"/>
            <rFont val="Tahoma"/>
            <family val="2"/>
          </rPr>
          <t>6000</t>
        </r>
        <r>
          <rPr>
            <sz val="8"/>
            <color indexed="81"/>
            <rFont val="Tahoma"/>
            <family val="2"/>
          </rPr>
          <t xml:space="preserve"> –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t>
        </r>
        <r>
          <rPr>
            <sz val="9"/>
            <color indexed="81"/>
            <rFont val="Tahoma"/>
            <family val="2"/>
          </rPr>
          <t xml:space="preserve">
</t>
        </r>
      </text>
    </comment>
    <comment ref="B41" authorId="0" shapeId="0" xr:uid="{00000000-0006-0000-0400-000007000000}">
      <text>
        <r>
          <rPr>
            <b/>
            <sz val="8"/>
            <color indexed="81"/>
            <rFont val="Tahoma"/>
            <family val="2"/>
          </rPr>
          <t xml:space="preserve">8000 </t>
        </r>
        <r>
          <rPr>
            <sz val="8"/>
            <color indexed="81"/>
            <rFont val="Tahoma"/>
            <family val="2"/>
          </rPr>
          <t xml:space="preserve">- Outlays that result in the acquisition of or additions to capitalized assets.  Capital Outlay does not include the purchase of equipment costing less than $5,000 unless the LEA has set a lower capitalization threshold.  </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Cosely, Patrice (DOE)</author>
    <author>nick sepe</author>
  </authors>
  <commentList>
    <comment ref="B97" authorId="0" shapeId="0" xr:uid="{DEE1A20D-0C4F-42BB-9BEB-524C130E4C88}">
      <text>
        <r>
          <rPr>
            <sz val="9"/>
            <color indexed="81"/>
            <rFont val="Tahoma"/>
            <family val="2"/>
          </rPr>
          <t>Update the list of Title I schools using the Identification of Title I Schools spreadsheet. Update schools on the green tabs.</t>
        </r>
      </text>
    </comment>
    <comment ref="S99" authorId="1" shapeId="0" xr:uid="{00000000-0006-0000-0600-000001000000}">
      <text>
        <r>
          <rPr>
            <b/>
            <sz val="9"/>
            <color indexed="16"/>
            <rFont val="Tahoma"/>
            <family val="2"/>
          </rPr>
          <t>Make sure this cell S81 contains the fields for the table we want to work with.</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VITA Program</author>
    <author>nick sepe</author>
  </authors>
  <commentList>
    <comment ref="I52" authorId="0" shapeId="0" xr:uid="{00000000-0006-0000-0700-000001000000}">
      <text>
        <r>
          <rPr>
            <sz val="8"/>
            <color indexed="81"/>
            <rFont val="Tahoma"/>
            <family val="2"/>
          </rPr>
          <t>Does not include early childhood or parent and family engagement personnel included on line 23.</t>
        </r>
        <r>
          <rPr>
            <sz val="9"/>
            <color indexed="81"/>
            <rFont val="Tahoma"/>
            <family val="2"/>
          </rPr>
          <t xml:space="preserve">
</t>
        </r>
      </text>
    </comment>
    <comment ref="J52" authorId="0" shapeId="0" xr:uid="{00000000-0006-0000-0700-000002000000}">
      <text>
        <r>
          <rPr>
            <sz val="8"/>
            <color indexed="81"/>
            <rFont val="Tahoma"/>
            <family val="2"/>
          </rPr>
          <t>Does not include parent and family engagement personnel included on lines 28 and 31.</t>
        </r>
        <r>
          <rPr>
            <sz val="9"/>
            <color indexed="81"/>
            <rFont val="Tahoma"/>
            <family val="2"/>
          </rPr>
          <t xml:space="preserve">
</t>
        </r>
      </text>
    </comment>
    <comment ref="L52" authorId="0" shapeId="0" xr:uid="{00000000-0006-0000-0700-000003000000}">
      <text>
        <r>
          <rPr>
            <sz val="8"/>
            <color indexed="81"/>
            <rFont val="Tahoma"/>
            <family val="2"/>
          </rPr>
          <t xml:space="preserve">Always pull from column M on the program requirements tab.
</t>
        </r>
      </text>
    </comment>
    <comment ref="R54" authorId="1" shapeId="0" xr:uid="{00000000-0006-0000-0700-000004000000}">
      <text>
        <r>
          <rPr>
            <b/>
            <sz val="9"/>
            <color indexed="81"/>
            <rFont val="Tahoma"/>
            <family val="2"/>
          </rPr>
          <t>Row 57 which is almost hidden contains the DATA Filter Header.  The Macro 8 Selects Cells B57:S256 and either Data Filters "YES" for Column E or Macro 9 Selects everthing.</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VITA Program</author>
    <author>nick sepe</author>
  </authors>
  <commentList>
    <comment ref="I52" authorId="0" shapeId="0" xr:uid="{2F14D4B7-0E49-487B-AD1A-D9D21213FEC4}">
      <text>
        <r>
          <rPr>
            <sz val="8"/>
            <color indexed="81"/>
            <rFont val="Tahoma"/>
            <family val="2"/>
          </rPr>
          <t>Does not include early childhood or parent and family engagement personnel included on line 23.</t>
        </r>
        <r>
          <rPr>
            <sz val="9"/>
            <color indexed="81"/>
            <rFont val="Tahoma"/>
            <family val="2"/>
          </rPr>
          <t xml:space="preserve">
</t>
        </r>
      </text>
    </comment>
    <comment ref="J52" authorId="0" shapeId="0" xr:uid="{8250F14F-BD28-4636-85DC-BEA11A7C75C5}">
      <text>
        <r>
          <rPr>
            <sz val="8"/>
            <color indexed="81"/>
            <rFont val="Tahoma"/>
            <family val="2"/>
          </rPr>
          <t>Does not include parent and family engagement personnel included on lines 28 and 31.</t>
        </r>
        <r>
          <rPr>
            <sz val="9"/>
            <color indexed="81"/>
            <rFont val="Tahoma"/>
            <family val="2"/>
          </rPr>
          <t xml:space="preserve">
</t>
        </r>
      </text>
    </comment>
    <comment ref="L52" authorId="0" shapeId="0" xr:uid="{AABAC0DF-D0F9-4222-B088-0C397C426D3B}">
      <text>
        <r>
          <rPr>
            <sz val="8"/>
            <color indexed="81"/>
            <rFont val="Tahoma"/>
            <family val="2"/>
          </rPr>
          <t xml:space="preserve">Always pull from column M on the program requirements tab.
</t>
        </r>
      </text>
    </comment>
    <comment ref="R54" authorId="1" shapeId="0" xr:uid="{59BD1BA3-6395-40E9-86FA-1A099054BF04}">
      <text>
        <r>
          <rPr>
            <b/>
            <sz val="9"/>
            <color indexed="81"/>
            <rFont val="Tahoma"/>
            <family val="2"/>
          </rPr>
          <t>Row 57 which is almost hidden contains the DATA Filter Header.  The Macro 8 Selects Cells B57:S256 and either Data Filters "YES" for Column E or Macro 9 Selects everthing.</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8" authorId="0" shapeId="0" xr:uid="{00000000-0006-0000-0D00-000001000000}">
      <text>
        <r>
          <rPr>
            <b/>
            <sz val="8"/>
            <color indexed="81"/>
            <rFont val="Tahoma"/>
            <family val="2"/>
          </rPr>
          <t>45 CFR 1355.20 The term `foster care'--</t>
        </r>
        <r>
          <rPr>
            <sz val="8"/>
            <color indexed="81"/>
            <rFont val="Tahoma"/>
            <family val="2"/>
          </rPr>
          <t xml:space="preserve">
means 24-hour substitute care for children placed away from their parents or guardians and for whom the State agency has placement and care responsibility. This includes, but is not limited to, placements in foster family homes, foster homes of relatives, group homes, emergency shelters, residential facilities, child care institutions, and preadoptive homes. A child is in foster care in accordance with this definition regardless of whether the foster care facility is licensed and payments are made by the State or local agency for the care of the child, whether adoption subsidy payments are being made prior to the finalization of an adoption, or whether there is Federal matching of any payments that are made.</t>
        </r>
        <r>
          <rPr>
            <sz val="9"/>
            <color indexed="81"/>
            <rFont val="Tahoma"/>
            <family val="2"/>
          </rPr>
          <t xml:space="preserve">
</t>
        </r>
      </text>
    </comment>
    <comment ref="B17" authorId="0" shapeId="0" xr:uid="{00000000-0006-0000-0D00-000002000000}">
      <text>
        <r>
          <rPr>
            <b/>
            <sz val="8"/>
            <color indexed="81"/>
            <rFont val="Tahoma"/>
            <family val="2"/>
          </rPr>
          <t>Section 725(2)</t>
        </r>
        <r>
          <rPr>
            <sz val="8"/>
            <color indexed="81"/>
            <rFont val="Tahoma"/>
            <family val="2"/>
          </rPr>
          <t xml:space="preserve"> The term `homeless children and youths'--
`(A) means individuals who lack a fixed, regular, and adequate nighttime residence (within the meaning of section 103(a)(1)); and
`(B) includes--
`(i) children and youths who are sharing the housing of other persons due to loss of housing, economic hardship, or a similar reason; are living in motels, hotels, trailer parks, or camping grounds due to the lack of alternative adequate accommodations; are living in emergency or transitional shelters; or are abandoned in hospitals;
`(ii) children and youths who have a primary nighttime residence that is a public or private place not designed for or ordinarily used as a regular sleeping accommodation for human beings (within the meaning of section 103(a)(2)(C));
`(iii) children and youths who are living in cars, parks, public spaces, abandoned buildings, substandard housing, bus or train stations, or similar settings; and
`(iv) migratory children (as such term is defined in section 1309 of the Elementary and Secondary Education Act of 1965) who qualify as homeless for the purposes of this subtitle because the children are living in circumstances described in clauses (i) through (iii).</t>
        </r>
        <r>
          <rPr>
            <sz val="9"/>
            <color indexed="81"/>
            <rFont val="Tahoma"/>
            <family val="2"/>
          </rPr>
          <t xml:space="preserve">
</t>
        </r>
      </text>
    </comment>
    <comment ref="C35" authorId="0" shapeId="0" xr:uid="{00000000-0006-0000-0D00-000003000000}">
      <text>
        <r>
          <rPr>
            <b/>
            <sz val="8"/>
            <color indexed="81"/>
            <rFont val="Tahoma"/>
            <family val="2"/>
          </rPr>
          <t xml:space="preserve">Section 1113(c)(3) states: </t>
        </r>
        <r>
          <rPr>
            <sz val="8"/>
            <color indexed="81"/>
            <rFont val="Tahoma"/>
            <family val="2"/>
          </rPr>
          <t xml:space="preserve">
(A) IN GENERAL.-- A local educational agency shall reserve such funds as are necessary under this part, determined in accordance with subparagraphs (B) and (C), to provide services comparable to those provided to children in schools funded under this part to serve—
(i) homeless children and youths, including providing educationally related support services to children in shelters and other locations where children may live;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VITA Program</author>
  </authors>
  <commentList>
    <comment ref="B4" authorId="0" shapeId="0" xr:uid="{AD6ACC46-BEEE-4F6F-96A7-87DF4A06549C}">
      <text>
        <r>
          <rPr>
            <sz val="8"/>
            <color indexed="81"/>
            <rFont val="Tahoma"/>
            <family val="2"/>
          </rPr>
          <t>Only include the number of students coded 7 for the PreK Funding Source in the Student Record Collection (SRC).</t>
        </r>
      </text>
    </comment>
  </commentList>
</comments>
</file>

<file path=xl/sharedStrings.xml><?xml version="1.0" encoding="utf-8"?>
<sst xmlns="http://schemas.openxmlformats.org/spreadsheetml/2006/main" count="5752" uniqueCount="2945">
  <si>
    <t>Jefferson-Houston Elementary</t>
  </si>
  <si>
    <t>John Adams Elementary</t>
  </si>
  <si>
    <t>Lyles-Crouch Elementary</t>
  </si>
  <si>
    <t>Mount Vernon Elementary</t>
  </si>
  <si>
    <t>Samuel W. Tucker Elementary</t>
  </si>
  <si>
    <t>William Ramsay Elementary</t>
  </si>
  <si>
    <t>Central Academy Middle</t>
  </si>
  <si>
    <t>James River High</t>
  </si>
  <si>
    <t>Lord Botetourt High</t>
  </si>
  <si>
    <t>Read Mountain Middle</t>
  </si>
  <si>
    <t>Brunswick High</t>
  </si>
  <si>
    <t>James S. Russell Middle</t>
  </si>
  <si>
    <t>Council High</t>
  </si>
  <si>
    <t>Grundy High</t>
  </si>
  <si>
    <t>Hurley High</t>
  </si>
  <si>
    <t>Twin Valley High</t>
  </si>
  <si>
    <t>Buckingham County High</t>
  </si>
  <si>
    <t>Altavista High</t>
  </si>
  <si>
    <t>Brookville High</t>
  </si>
  <si>
    <t>Brookville Middle</t>
  </si>
  <si>
    <t>Rustburg High</t>
  </si>
  <si>
    <t>William Campbell High</t>
  </si>
  <si>
    <t>Place an "X" by the applicable response.</t>
  </si>
  <si>
    <t>(4000)  Internal Services</t>
  </si>
  <si>
    <t>Hugh Mercer Elementary</t>
  </si>
  <si>
    <t>Galax Elementary</t>
  </si>
  <si>
    <t>A.W.E. Bassette Elementary</t>
  </si>
  <si>
    <t>Aberdeen Elementary</t>
  </si>
  <si>
    <t>Alfred S. Forrest Elementary</t>
  </si>
  <si>
    <t>Barron Elementary</t>
  </si>
  <si>
    <t>Booker Elementary</t>
  </si>
  <si>
    <t>Captain John Smith Elementary</t>
  </si>
  <si>
    <t>Francis Asbury Elementary</t>
  </si>
  <si>
    <t>Jane H. Bryan Elementary</t>
  </si>
  <si>
    <t>John B. Cary Elementary</t>
  </si>
  <si>
    <t>John Tyler Elementary</t>
  </si>
  <si>
    <t>Paul Burbank Elementary</t>
  </si>
  <si>
    <t>Phillips Elementary</t>
  </si>
  <si>
    <t>Samuel P. Langley Elementary</t>
  </si>
  <si>
    <t>Tucker-Capps Elementary</t>
  </si>
  <si>
    <t>Number of Participating Students:</t>
  </si>
  <si>
    <t>Number of Eligible Students on Waiting List:</t>
  </si>
  <si>
    <t>Number of Participating Schools or Centers:</t>
  </si>
  <si>
    <t>Average Number of Pupils Per Class/Average Class Size:</t>
  </si>
  <si>
    <t>Number of Classrooms:</t>
  </si>
  <si>
    <t>Virginia Department of Education</t>
  </si>
  <si>
    <t>Children Eligible for Medicaid</t>
  </si>
  <si>
    <t xml:space="preserve"> Temporary Assistance for Needy Families (TANF)  </t>
  </si>
  <si>
    <t>Most Recent U. S. Census Bureau Information</t>
  </si>
  <si>
    <t>8</t>
  </si>
  <si>
    <t>9</t>
  </si>
  <si>
    <t>7</t>
  </si>
  <si>
    <t>6</t>
  </si>
  <si>
    <t>Fairview Elementary</t>
  </si>
  <si>
    <t>Riverside Elementary</t>
  </si>
  <si>
    <t>Pemberton Elementary</t>
  </si>
  <si>
    <t>Pinchbeck Elementary</t>
  </si>
  <si>
    <t>Ridge Elementary</t>
  </si>
  <si>
    <t>Rivers Edge Elementary</t>
  </si>
  <si>
    <t>Sandston Elementary</t>
  </si>
  <si>
    <t>Seven Pines Elementary</t>
  </si>
  <si>
    <t>Shady Grove Elementary</t>
  </si>
  <si>
    <t>Short Pump Elementary</t>
  </si>
  <si>
    <t>Skipwith Elementary</t>
  </si>
  <si>
    <t>Springfield Park Elementary</t>
  </si>
  <si>
    <t>Three Chopt Elementary</t>
  </si>
  <si>
    <t>Twin Hickory Elementary</t>
  </si>
  <si>
    <t>Varina Elementary</t>
  </si>
  <si>
    <t>Campbell Court Elementary</t>
  </si>
  <si>
    <t>Rich Acres Elementary</t>
  </si>
  <si>
    <t>Sanville Elementary</t>
  </si>
  <si>
    <t>Stanleytown Elementary</t>
  </si>
  <si>
    <t>Highland Elementary</t>
  </si>
  <si>
    <t>Carrollton Elementary</t>
  </si>
  <si>
    <t>Carrsville Elementary</t>
  </si>
  <si>
    <t>Hardy Elementary</t>
  </si>
  <si>
    <t>Windsor Elementary</t>
  </si>
  <si>
    <t>King George Elementary</t>
  </si>
  <si>
    <t>Potomac Elementary</t>
  </si>
  <si>
    <t>King &amp; Queen Elementary</t>
  </si>
  <si>
    <t>Lawson-Marriott Elementary</t>
  </si>
  <si>
    <t>Acquinton Elementary</t>
  </si>
  <si>
    <t>Elk Knob Elementary</t>
  </si>
  <si>
    <t>Elydale Elementary</t>
  </si>
  <si>
    <t>St. Charles Elementary</t>
  </si>
  <si>
    <t>Aldie Elementary</t>
  </si>
  <si>
    <t>Meherrin Elementary</t>
  </si>
  <si>
    <t>Nottoway Elementary</t>
  </si>
  <si>
    <t>Battlefield Elementary</t>
  </si>
  <si>
    <t>Berkeley Elementary</t>
  </si>
  <si>
    <t>Brock Road Elementary</t>
  </si>
  <si>
    <t>Chancellor Elementary</t>
  </si>
  <si>
    <t>Courthouse Road Elementary</t>
  </si>
  <si>
    <t>Kegotank Elementary</t>
  </si>
  <si>
    <t>Nandua High</t>
  </si>
  <si>
    <t>Nandua Middle</t>
  </si>
  <si>
    <t>Pungoteague Elementary</t>
  </si>
  <si>
    <t>Albemarle High</t>
  </si>
  <si>
    <t>Jack Jouett Middle</t>
  </si>
  <si>
    <t>Jackson P. Burley Middle</t>
  </si>
  <si>
    <t>Joseph T. Henley Middle</t>
  </si>
  <si>
    <t>Leslie H. Walton Middle</t>
  </si>
  <si>
    <t>Monticello High</t>
  </si>
  <si>
    <t>Mortimer Y. Sutherland Middle</t>
  </si>
  <si>
    <t>Murray High</t>
  </si>
  <si>
    <t>Western Albemarle High</t>
  </si>
  <si>
    <t>Amelia County High</t>
  </si>
  <si>
    <t>Amelia County Middle</t>
  </si>
  <si>
    <t>Amherst County High</t>
  </si>
  <si>
    <t>Algonkian Elementary</t>
  </si>
  <si>
    <t>Ashburn Elementary</t>
  </si>
  <si>
    <t>Ball's Bluff Elementary</t>
  </si>
  <si>
    <t>Banneker Elementary</t>
  </si>
  <si>
    <t>Catoctin Elementary</t>
  </si>
  <si>
    <t>Cedar Lane Elementary</t>
  </si>
  <si>
    <t>Countryside Elementary</t>
  </si>
  <si>
    <t>Dominion Trail Elementary</t>
  </si>
  <si>
    <t>Emerick Elementary</t>
  </si>
  <si>
    <t>Evergreen Mill Elementary</t>
  </si>
  <si>
    <t>Forest Grove Elementary</t>
  </si>
  <si>
    <t>Guilford Elementary</t>
  </si>
  <si>
    <t>Hamilton Elementary</t>
  </si>
  <si>
    <t>Hillside Elementary</t>
  </si>
  <si>
    <t>Horizon Elementary</t>
  </si>
  <si>
    <t>Hutchison Farm Elementary</t>
  </si>
  <si>
    <t>Elizabeth Davis Middle</t>
  </si>
  <si>
    <t>Tomahawk Creek Middle</t>
  </si>
  <si>
    <t>Eastern View High</t>
  </si>
  <si>
    <t>Yowell Elementary</t>
  </si>
  <si>
    <t>Bailey Bridge Middle</t>
  </si>
  <si>
    <t>Carver Middle</t>
  </si>
  <si>
    <t>Southampton High</t>
  </si>
  <si>
    <t>Southampton Middle</t>
  </si>
  <si>
    <t>Battlefield Middle</t>
  </si>
  <si>
    <t>Chancellor High</t>
  </si>
  <si>
    <t>Chancellor Middle</t>
  </si>
  <si>
    <t>Rank Order</t>
  </si>
  <si>
    <t>Division Average</t>
  </si>
  <si>
    <t>First Grade Span</t>
  </si>
  <si>
    <t>PK - 04</t>
  </si>
  <si>
    <t>08 - 12</t>
  </si>
  <si>
    <t>KG - 07</t>
  </si>
  <si>
    <t>2</t>
  </si>
  <si>
    <t>Duffield-Pattonsville Primary</t>
  </si>
  <si>
    <t>Hilton Elementary</t>
  </si>
  <si>
    <t>Nickelsville Elementary</t>
  </si>
  <si>
    <t>Rye Cove Intermediate</t>
  </si>
  <si>
    <t>Shoemaker Elementary</t>
  </si>
  <si>
    <t>Weber City Elementary</t>
  </si>
  <si>
    <t>Yuma Elementary</t>
  </si>
  <si>
    <t>Sandy Hook Elementary</t>
  </si>
  <si>
    <t>W.W. Robinson Elementary</t>
  </si>
  <si>
    <t>Atkins Elementary</t>
  </si>
  <si>
    <t>Chilhowie Elementary</t>
  </si>
  <si>
    <t>Rich Valley Elementary</t>
  </si>
  <si>
    <t>Saltville Elementary</t>
  </si>
  <si>
    <t>Capron Elementary</t>
  </si>
  <si>
    <t>E.B. Stanley Middle</t>
  </si>
  <si>
    <t>Greendale Elementary</t>
  </si>
  <si>
    <t>High Point Elementary</t>
  </si>
  <si>
    <t>Meadowview Elementary</t>
  </si>
  <si>
    <t>Rhea Valley Elementary</t>
  </si>
  <si>
    <t>Valley Institute Elementary</t>
  </si>
  <si>
    <t>Watauga Elementary</t>
  </si>
  <si>
    <t>Cople Elementary</t>
  </si>
  <si>
    <t>Washington District Elementary</t>
  </si>
  <si>
    <t>J.W. Adams Combined</t>
  </si>
  <si>
    <t>L.F. Addington Middle</t>
  </si>
  <si>
    <t>St. Paul Elementary</t>
  </si>
  <si>
    <t>Jackson Memorial Elementary</t>
  </si>
  <si>
    <t>Max Meadows Elementary</t>
  </si>
  <si>
    <t>Rural Retreat Elementary</t>
  </si>
  <si>
    <t>Sheffey Elementary</t>
  </si>
  <si>
    <t>Speedwell Elementary</t>
  </si>
  <si>
    <t>Bethel Manor Elementary</t>
  </si>
  <si>
    <t>Coventry Elementary</t>
  </si>
  <si>
    <t>Dare Elementary</t>
  </si>
  <si>
    <t>Grafton Bethel Elementary</t>
  </si>
  <si>
    <t>Per Pupil Expenditure (PPE)</t>
  </si>
  <si>
    <t xml:space="preserve">Minimum School Allocation </t>
  </si>
  <si>
    <t>Staunton River High</t>
  </si>
  <si>
    <t>Staunton River Middle</t>
  </si>
  <si>
    <t>W.W. Gordon Elementary</t>
  </si>
  <si>
    <t>Woolridge Elementary</t>
  </si>
  <si>
    <t>Boyce Elementary</t>
  </si>
  <si>
    <t>D.G. Cooley Elementary</t>
  </si>
  <si>
    <t>A.G. Richardson Elementary</t>
  </si>
  <si>
    <t>Emerald Hill Elementary</t>
  </si>
  <si>
    <t>Farmington Elementary</t>
  </si>
  <si>
    <t>Galbreath-Marshall Building</t>
  </si>
  <si>
    <t>Pearl Sample Elementary</t>
  </si>
  <si>
    <t>Sycamore Park Elementary</t>
  </si>
  <si>
    <t>Cumberland Elementary</t>
  </si>
  <si>
    <t>Dinwiddie Elementary</t>
  </si>
  <si>
    <t>Midway Elementary</t>
  </si>
  <si>
    <t>Southside Elementary</t>
  </si>
  <si>
    <t>Sunnyside Elementary</t>
  </si>
  <si>
    <t>Sutherland Elementary</t>
  </si>
  <si>
    <t>Armstrong Elementary</t>
  </si>
  <si>
    <t>Camelot Elementary</t>
  </si>
  <si>
    <t>Cub Run Elementary</t>
  </si>
  <si>
    <t>Deer Park Elementary</t>
  </si>
  <si>
    <t>J. Lupton Simpson Middle</t>
  </si>
  <si>
    <t>Loudoun County High</t>
  </si>
  <si>
    <t>Loudoun Valley High</t>
  </si>
  <si>
    <t>Park View High</t>
  </si>
  <si>
    <t>Pinebrook Elementary</t>
  </si>
  <si>
    <t>Measurable Objective 7:</t>
  </si>
  <si>
    <t>Measurable Objective 8:</t>
  </si>
  <si>
    <t>Measurable Objective 9:</t>
  </si>
  <si>
    <t xml:space="preserve">Date:       </t>
  </si>
  <si>
    <t>Length of the Program Day (type X to left of selection):</t>
  </si>
  <si>
    <t>Heritage Elementary</t>
  </si>
  <si>
    <t>Linkhorne Elementary</t>
  </si>
  <si>
    <t>Paul Munro Elementary</t>
  </si>
  <si>
    <t>Perrymont Elementary</t>
  </si>
  <si>
    <t>Robert S. Payne Elementary</t>
  </si>
  <si>
    <t>Sandusky Elementary</t>
  </si>
  <si>
    <t>Sheffield Elementary</t>
  </si>
  <si>
    <t>T.C. Miller Elementary for Innovation</t>
  </si>
  <si>
    <t>William M. Bass Elementary</t>
  </si>
  <si>
    <t>Richard C. Haydon Elementary</t>
  </si>
  <si>
    <t>Weems Elementary</t>
  </si>
  <si>
    <t>Cougar Elementary</t>
  </si>
  <si>
    <t>Manassas Park Elementary</t>
  </si>
  <si>
    <t>Colonial Beach Elementary</t>
  </si>
  <si>
    <t>West Point Elementary</t>
  </si>
  <si>
    <t>Chatham High</t>
  </si>
  <si>
    <t>Chatham Middle</t>
  </si>
  <si>
    <t>Dan River Middle</t>
  </si>
  <si>
    <t>Gretna Middle</t>
  </si>
  <si>
    <t>Tunstall Middle</t>
  </si>
  <si>
    <t>Powhatan High</t>
  </si>
  <si>
    <t>List of  schools from highest poverty to lowest</t>
  </si>
  <si>
    <t>Virginia Preschool Initiative</t>
  </si>
  <si>
    <t>Head Start</t>
  </si>
  <si>
    <t>Tazewell Middle</t>
  </si>
  <si>
    <t>Divisionwide Average From Low-Income Families</t>
  </si>
  <si>
    <t>Measurable Objective 1:</t>
  </si>
  <si>
    <t>Measurable Objective 2:</t>
  </si>
  <si>
    <t>Measurable Objective 3:</t>
  </si>
  <si>
    <t>Northumberland High</t>
  </si>
  <si>
    <t>Northumberland Middle</t>
  </si>
  <si>
    <t>Blackstone Primary</t>
  </si>
  <si>
    <t>Crewe Primary</t>
  </si>
  <si>
    <t>Nottoway High</t>
  </si>
  <si>
    <t>Nottoway Intermediate</t>
  </si>
  <si>
    <t>Nottoway Middle</t>
  </si>
  <si>
    <t>Locust Grove Middle</t>
  </si>
  <si>
    <t>Prospect Heights Middle</t>
  </si>
  <si>
    <t>Patrick County High</t>
  </si>
  <si>
    <t>08 - 08</t>
  </si>
  <si>
    <t>Page 9</t>
  </si>
  <si>
    <t>Page 10</t>
  </si>
  <si>
    <t>Page 11</t>
  </si>
  <si>
    <t>Arcadia High</t>
  </si>
  <si>
    <t>Chincoteague High</t>
  </si>
  <si>
    <t>Liberty Middle</t>
  </si>
  <si>
    <t>Measurable Objective 10:</t>
  </si>
  <si>
    <t>Hugo A. Owens Middle</t>
  </si>
  <si>
    <t>Indian River High</t>
  </si>
  <si>
    <t>Unionville Elementary</t>
  </si>
  <si>
    <t>Blue Ridge Elementary</t>
  </si>
  <si>
    <t>Hardin Reynolds Elementary</t>
  </si>
  <si>
    <t>Patrick Springs Elementary</t>
  </si>
  <si>
    <t>Stuart Elementary</t>
  </si>
  <si>
    <t>Woolwine Elementary</t>
  </si>
  <si>
    <t>Chatham Elementary</t>
  </si>
  <si>
    <t>Gretna Elementary</t>
  </si>
  <si>
    <t>John L. Hurt Elementary</t>
  </si>
  <si>
    <t>Kentuck Elementary</t>
  </si>
  <si>
    <t>Mount Airy Elementary</t>
  </si>
  <si>
    <t>Stony Mill Elementary</t>
  </si>
  <si>
    <t>Twin Springs Elementary</t>
  </si>
  <si>
    <t>Union Hall Elementary</t>
  </si>
  <si>
    <t>Pocahontas Elementary</t>
  </si>
  <si>
    <t>Powhatan Elementary</t>
  </si>
  <si>
    <t>Prince Edward Elementary</t>
  </si>
  <si>
    <t>David A. Harrison Elementary</t>
  </si>
  <si>
    <t>L.L. Beazley Elementary</t>
  </si>
  <si>
    <t>North Elementary</t>
  </si>
  <si>
    <t>South Elementary</t>
  </si>
  <si>
    <t>A. Henderson Elementary</t>
  </si>
  <si>
    <t>Antietam Elementary</t>
  </si>
  <si>
    <t>Ashland Elementary</t>
  </si>
  <si>
    <t>Bel Air Elementary</t>
  </si>
  <si>
    <t>Belmont Elementary</t>
  </si>
  <si>
    <t>Bennett Elementary</t>
  </si>
  <si>
    <t>Bristow Run Elementary</t>
  </si>
  <si>
    <t>C.A. Sinclair Elementary</t>
  </si>
  <si>
    <t xml:space="preserve">Curriculum: </t>
  </si>
  <si>
    <t>Primary Curriculum</t>
  </si>
  <si>
    <t>Primary Test</t>
  </si>
  <si>
    <t>Wasena Elementary</t>
  </si>
  <si>
    <t>Booker T. Washington Elementary</t>
  </si>
  <si>
    <t>Florence Bowser Elementary</t>
  </si>
  <si>
    <t>Kilby Shores Elementary</t>
  </si>
  <si>
    <t>Mack Benn Jr. Elementary</t>
  </si>
  <si>
    <t>Nansemond Parkway Elementary</t>
  </si>
  <si>
    <t>Northern Shores Elementary</t>
  </si>
  <si>
    <t>Southwestern Elementary</t>
  </si>
  <si>
    <t>Alanton Elementary</t>
  </si>
  <si>
    <t>Arrowhead Elementary</t>
  </si>
  <si>
    <t>Salem Elementary</t>
  </si>
  <si>
    <t>Waynesboro High</t>
  </si>
  <si>
    <t>Berkeley Middle</t>
  </si>
  <si>
    <t>Jamestown High</t>
  </si>
  <si>
    <t>Lafayette High</t>
  </si>
  <si>
    <t>Toano Middle</t>
  </si>
  <si>
    <t>Daniel Morgan Middle</t>
  </si>
  <si>
    <t>John Handley High</t>
  </si>
  <si>
    <t>Franklin High</t>
  </si>
  <si>
    <t>Butts Road Primary</t>
  </si>
  <si>
    <t>Crestwood Middle</t>
  </si>
  <si>
    <t>Deep Creek High</t>
  </si>
  <si>
    <t>Deep Creek Middle</t>
  </si>
  <si>
    <t>Georgetown Primary</t>
  </si>
  <si>
    <t>Forest Park High</t>
  </si>
  <si>
    <t>Fred M. Lynn Middle</t>
  </si>
  <si>
    <t>Gar-Field High</t>
  </si>
  <si>
    <t>Glenkirk Elementary</t>
  </si>
  <si>
    <t>Graham Park Middle</t>
  </si>
  <si>
    <t>Glenvar High</t>
  </si>
  <si>
    <t>Glenvar Middle</t>
  </si>
  <si>
    <t>Hidden Valley High</t>
  </si>
  <si>
    <t>Hidden Valley Middle</t>
  </si>
  <si>
    <t>Accawmacke Elementary</t>
  </si>
  <si>
    <t>Chincoteague Elementary</t>
  </si>
  <si>
    <t>Metompkin Elementary</t>
  </si>
  <si>
    <t>Courtland Elementary</t>
  </si>
  <si>
    <t>Harrison Road Elementary</t>
  </si>
  <si>
    <t>Lee Hill Elementary</t>
  </si>
  <si>
    <t>Livingston Elementary</t>
  </si>
  <si>
    <t>Parkside Elementary</t>
  </si>
  <si>
    <t>Riverview Elementary</t>
  </si>
  <si>
    <t>Superintendent’s Signature</t>
  </si>
  <si>
    <t>Board Chairperson’s Signature</t>
  </si>
  <si>
    <t>Superintendent’s Name</t>
  </si>
  <si>
    <t>Board Chairperson’s Name</t>
  </si>
  <si>
    <t>Date</t>
  </si>
  <si>
    <t>Riverheads High</t>
  </si>
  <si>
    <t>S. Gordon Stewart Middle</t>
  </si>
  <si>
    <t>Stuarts Draft High</t>
  </si>
  <si>
    <t>Stuarts Draft Middle</t>
  </si>
  <si>
    <t>Wilson Memorial High</t>
  </si>
  <si>
    <t>Wilson Middle</t>
  </si>
  <si>
    <t>Bath County High</t>
  </si>
  <si>
    <t>Bedford Primary</t>
  </si>
  <si>
    <t>Forest Middle</t>
  </si>
  <si>
    <t>Jefferson Forest High</t>
  </si>
  <si>
    <t>Liberty High</t>
  </si>
  <si>
    <t>FTEs</t>
  </si>
  <si>
    <t>Leesville Road Elementary</t>
  </si>
  <si>
    <t>Rustburg Elementary</t>
  </si>
  <si>
    <t>Tomahawk Elementary</t>
  </si>
  <si>
    <t>Yellow Branch Elementary</t>
  </si>
  <si>
    <t>Bowling Green Elementary</t>
  </si>
  <si>
    <t>Oakland Elementary</t>
  </si>
  <si>
    <t>Charles City County Elementary</t>
  </si>
  <si>
    <t>Charles City County High</t>
  </si>
  <si>
    <t>Test/Evaluation Design:</t>
  </si>
  <si>
    <t>Amherst Middle</t>
  </si>
  <si>
    <t>Central Elementary</t>
  </si>
  <si>
    <t>Indian River Middle</t>
  </si>
  <si>
    <t>Jolliff Middle</t>
  </si>
  <si>
    <t>Norfolk Highlands Primary</t>
  </si>
  <si>
    <t>Oscar F. Smith High</t>
  </si>
  <si>
    <t>Oscar Smith Middle</t>
  </si>
  <si>
    <t>Westover Hills Elementary</t>
  </si>
  <si>
    <t>William Fox Elementary</t>
  </si>
  <si>
    <t>Woodville Elementary</t>
  </si>
  <si>
    <t>Addison Aerospace Magnet Middle</t>
  </si>
  <si>
    <t>Crystal Spring Elementary</t>
  </si>
  <si>
    <t>Fallon Park Elementary</t>
  </si>
  <si>
    <t>Fishburn Park Elementary</t>
  </si>
  <si>
    <t>Garden City Elementary</t>
  </si>
  <si>
    <t>Grandin Court Elementary</t>
  </si>
  <si>
    <t>Highland Park Elementary</t>
  </si>
  <si>
    <t>Hurt Park Elementary</t>
  </si>
  <si>
    <t>Lincoln Terrace Elementary</t>
  </si>
  <si>
    <t>Monterey Elementary</t>
  </si>
  <si>
    <t>Morningside Elementary</t>
  </si>
  <si>
    <t>Great Bridge High</t>
  </si>
  <si>
    <t>Great Bridge Middle</t>
  </si>
  <si>
    <t>Great Bridge Primary</t>
  </si>
  <si>
    <t>07 - 11</t>
  </si>
  <si>
    <t>PK - 05</t>
  </si>
  <si>
    <t>09 - 12</t>
  </si>
  <si>
    <t>06 - 08</t>
  </si>
  <si>
    <t>06 - 12</t>
  </si>
  <si>
    <t>KG - 12</t>
  </si>
  <si>
    <t>Kempsville High</t>
  </si>
  <si>
    <t>Kempsville Middle</t>
  </si>
  <si>
    <t>Landstown High</t>
  </si>
  <si>
    <t>Landstown Middle</t>
  </si>
  <si>
    <t>Larkspur Middle</t>
  </si>
  <si>
    <t>Lynnhaven Middle</t>
  </si>
  <si>
    <t xml:space="preserve"> Original </t>
  </si>
  <si>
    <t>Quantity</t>
  </si>
  <si>
    <t>02 - 04</t>
  </si>
  <si>
    <t>FY</t>
  </si>
  <si>
    <t>Half Day</t>
  </si>
  <si>
    <t>Full Day</t>
  </si>
  <si>
    <t>Prepare a detailed breakdown of the budget categories for Object Codes 1000-6000 and 8000.</t>
  </si>
  <si>
    <t>Clerical support staff</t>
  </si>
  <si>
    <t>Virginia High</t>
  </si>
  <si>
    <t>Virginia Middle</t>
  </si>
  <si>
    <t>Warren County High</t>
  </si>
  <si>
    <t>Warren County Middle</t>
  </si>
  <si>
    <t>Abingdon High</t>
  </si>
  <si>
    <t>Damascus Middle</t>
  </si>
  <si>
    <t>Glade Spring Middle</t>
  </si>
  <si>
    <t>Holston High</t>
  </si>
  <si>
    <t>John S. Battle High</t>
  </si>
  <si>
    <t>P. O. Box 2120</t>
  </si>
  <si>
    <t>Early Childhood Special Education</t>
  </si>
  <si>
    <t>I.C. Norcom High</t>
  </si>
  <si>
    <t>Hunters Woods Elementary School for the Arts and Sciences</t>
  </si>
  <si>
    <t>01 - 05</t>
  </si>
  <si>
    <t>06 - 07</t>
  </si>
  <si>
    <t>KG - 02</t>
  </si>
  <si>
    <t>PK - PK</t>
  </si>
  <si>
    <t>Indian Hollow Elementary</t>
  </si>
  <si>
    <t>Middletown Elementary</t>
  </si>
  <si>
    <t>Orchard View Elementary</t>
  </si>
  <si>
    <t>Redbud Run Elementary</t>
  </si>
  <si>
    <t>Stonewall Elementary</t>
  </si>
  <si>
    <t>Achilles Elementary</t>
  </si>
  <si>
    <t>Bethel Elementary</t>
  </si>
  <si>
    <t>Botetourt Elementary</t>
  </si>
  <si>
    <t>Petsworth Elementary</t>
  </si>
  <si>
    <t>Byrd Elementary</t>
  </si>
  <si>
    <t>Goochland Elementary</t>
  </si>
  <si>
    <t>Independence Elementary</t>
  </si>
  <si>
    <t>Nathanael Greene Elementary</t>
  </si>
  <si>
    <t>Ruckersville Elementary</t>
  </si>
  <si>
    <t>Greensville Elementary</t>
  </si>
  <si>
    <t>Clays Mill Elementary</t>
  </si>
  <si>
    <t>Meadville Elementary</t>
  </si>
  <si>
    <t>Scottsburg Elementary</t>
  </si>
  <si>
    <t>South Boston Elementary</t>
  </si>
  <si>
    <t>Sydnor Jennings Elementary</t>
  </si>
  <si>
    <t>Battlefield Park Elementary</t>
  </si>
  <si>
    <t>Beaverdam Elementary</t>
  </si>
  <si>
    <t>Cold Harbor Elementary</t>
  </si>
  <si>
    <t>Cool Spring Elementary</t>
  </si>
  <si>
    <t>Elmont Elementary</t>
  </si>
  <si>
    <t>Rose Hill Elementary</t>
  </si>
  <si>
    <t>White Oaks Elementary</t>
  </si>
  <si>
    <t>C. Hunter Ritchie Elementary</t>
  </si>
  <si>
    <t>C.M. Bradley Elementary</t>
  </si>
  <si>
    <t>Claude Thompson Elementary</t>
  </si>
  <si>
    <t>Grace Miller Elementary</t>
  </si>
  <si>
    <t>H.M. Pearson Elementary</t>
  </si>
  <si>
    <t>James G. Brumfield Elementary</t>
  </si>
  <si>
    <t>Margaret M. Pierce Elementary</t>
  </si>
  <si>
    <t>Mary Walter Elementary</t>
  </si>
  <si>
    <t>Luther P. Jackson Middle</t>
  </si>
  <si>
    <t>Surry County High</t>
  </si>
  <si>
    <t>Sussex Central High</t>
  </si>
  <si>
    <t>Sussex Central Middle</t>
  </si>
  <si>
    <t>Dudley Primary</t>
  </si>
  <si>
    <t>Graham High</t>
  </si>
  <si>
    <t>Graham Intermediate</t>
  </si>
  <si>
    <t>Graham Middle</t>
  </si>
  <si>
    <t>Richlands High</t>
  </si>
  <si>
    <t>Richlands Middle</t>
  </si>
  <si>
    <t>Tazewell High</t>
  </si>
  <si>
    <t>Ocean Lakes High</t>
  </si>
  <si>
    <t>Plaza Middle</t>
  </si>
  <si>
    <t>Princess Anne High</t>
  </si>
  <si>
    <t>Princess Anne Middle</t>
  </si>
  <si>
    <t>Salem High</t>
  </si>
  <si>
    <t>Salem Middle</t>
  </si>
  <si>
    <t>A</t>
  </si>
  <si>
    <t>B</t>
  </si>
  <si>
    <t>LOCAL EDUCATIONAL AGENCY CERTIFICATION</t>
  </si>
  <si>
    <t>Page 1</t>
  </si>
  <si>
    <t>Page 2</t>
  </si>
  <si>
    <t>Page 5</t>
  </si>
  <si>
    <t>Page 7</t>
  </si>
  <si>
    <t>Page 8</t>
  </si>
  <si>
    <t>In narrative format:</t>
  </si>
  <si>
    <t>Clarke County High</t>
  </si>
  <si>
    <t>Johnson-Williams Middle</t>
  </si>
  <si>
    <t>Craig County High</t>
  </si>
  <si>
    <t>Culpeper County High</t>
  </si>
  <si>
    <t>Culpeper Middle</t>
  </si>
  <si>
    <t>Floyd T. Binns Middle</t>
  </si>
  <si>
    <t>Cumberland High</t>
  </si>
  <si>
    <t>Cumberland Middle</t>
  </si>
  <si>
    <t>Essex High</t>
  </si>
  <si>
    <t>Bayside Elementary</t>
  </si>
  <si>
    <t>Birdneck Elementary</t>
  </si>
  <si>
    <t>Brookwood Elementary</t>
  </si>
  <si>
    <t>Centerville Elementary</t>
  </si>
  <si>
    <t>Christopher Farms Elementary</t>
  </si>
  <si>
    <t>Hollymead Elementary</t>
  </si>
  <si>
    <t>Mary Carr Greer Elementary</t>
  </si>
  <si>
    <t>Paul H. Cale Elementary</t>
  </si>
  <si>
    <t>Red Hill Elementary</t>
  </si>
  <si>
    <t>Scottsville Elementary</t>
  </si>
  <si>
    <t>Stone Robinson Elementary</t>
  </si>
  <si>
    <t>Stony Point Elementary</t>
  </si>
  <si>
    <t>Virginia L. Murray Elementary</t>
  </si>
  <si>
    <t>Woodbrook Elementary</t>
  </si>
  <si>
    <t>Callaghan Elementary</t>
  </si>
  <si>
    <t>Mountain View Elementary</t>
  </si>
  <si>
    <t>Sharon Elementary</t>
  </si>
  <si>
    <t>Amelia County Elementary</t>
  </si>
  <si>
    <t>Amelon Elementary</t>
  </si>
  <si>
    <t>Amherst Elementary</t>
  </si>
  <si>
    <t>Narrows High</t>
  </si>
  <si>
    <t>Gloucester High</t>
  </si>
  <si>
    <t>Page Middle</t>
  </si>
  <si>
    <t>Peasley Middle</t>
  </si>
  <si>
    <t>Goochland High</t>
  </si>
  <si>
    <t>Goochland Middle</t>
  </si>
  <si>
    <t>Grayson County High</t>
  </si>
  <si>
    <t>Independence Middle</t>
  </si>
  <si>
    <t>William Monroe High</t>
  </si>
  <si>
    <t>William Monroe Middle</t>
  </si>
  <si>
    <t>Local Homeless Education Liaison:</t>
  </si>
  <si>
    <t>Clover Hill High</t>
  </si>
  <si>
    <t>Cosby High</t>
  </si>
  <si>
    <t>Falling Creek Middle</t>
  </si>
  <si>
    <t>Secondary Test ( if applicable)</t>
  </si>
  <si>
    <t>Secondary Curriculum ( if applicable)</t>
  </si>
  <si>
    <t>Corporate Landing Middle</t>
  </si>
  <si>
    <t>First Colonial High</t>
  </si>
  <si>
    <t>Floyd Kellam High</t>
  </si>
  <si>
    <t>Frank W. Cox High</t>
  </si>
  <si>
    <t>Great Neck Middle</t>
  </si>
  <si>
    <t>Green Run High</t>
  </si>
  <si>
    <t>Woodbridge Middle</t>
  </si>
  <si>
    <t>Pulaski Middle</t>
  </si>
  <si>
    <t>Rural Point Elementary</t>
  </si>
  <si>
    <t>South Anna Elementary</t>
  </si>
  <si>
    <t>Carver Elementary</t>
  </si>
  <si>
    <t>Chamberlayne Elementary</t>
  </si>
  <si>
    <t>Crestview Elementary</t>
  </si>
  <si>
    <t>Dumbarton Elementary</t>
  </si>
  <si>
    <t>Echo Lake Elementary</t>
  </si>
  <si>
    <t>Fair Oaks Elementary</t>
  </si>
  <si>
    <t>Gayton Elementary</t>
  </si>
  <si>
    <t>Glen Allen Elementary</t>
  </si>
  <si>
    <t>Glen Lea Elementary</t>
  </si>
  <si>
    <t>Highland Springs Elementary</t>
  </si>
  <si>
    <t>Laburnum Elementary</t>
  </si>
  <si>
    <t>Lakeside Elementary</t>
  </si>
  <si>
    <t>Longdale Elementary</t>
  </si>
  <si>
    <t>Maybeury Elementary</t>
  </si>
  <si>
    <t>Montrose Elementary</t>
  </si>
  <si>
    <t>Nuckols Farm Elementary</t>
  </si>
  <si>
    <t>Red Oak-Sturgeon Elementary</t>
  </si>
  <si>
    <t>Totaro Elementary</t>
  </si>
  <si>
    <t>Riverview Elementary/Middle</t>
  </si>
  <si>
    <t>Francis W. Jones Magnet Middle</t>
  </si>
  <si>
    <t>Hampton High</t>
  </si>
  <si>
    <t>Tabb Elementary</t>
  </si>
  <si>
    <t>Waller Mill Elementary</t>
  </si>
  <si>
    <t>Yorktown Elementary</t>
  </si>
  <si>
    <t>Charles Barrett Elementary</t>
  </si>
  <si>
    <t>Cora Kelly Magnet Elementary</t>
  </si>
  <si>
    <t>03 - 07</t>
  </si>
  <si>
    <t>05 - 07</t>
  </si>
  <si>
    <t>Page 14</t>
  </si>
  <si>
    <t>Page 15</t>
  </si>
  <si>
    <t>Page 16</t>
  </si>
  <si>
    <t>Page 17</t>
  </si>
  <si>
    <t>Division</t>
  </si>
  <si>
    <t xml:space="preserve">Students Must Be: </t>
  </si>
  <si>
    <t>Age</t>
  </si>
  <si>
    <t>by</t>
  </si>
  <si>
    <t xml:space="preserve">  Title I, Part A, Improving Basic Programs</t>
  </si>
  <si>
    <t>Name of Public School</t>
  </si>
  <si>
    <t>Hickory High</t>
  </si>
  <si>
    <t>KG - 08</t>
  </si>
  <si>
    <t>Monelison Middle</t>
  </si>
  <si>
    <t>Appomattox County High</t>
  </si>
  <si>
    <t>Appomattox Middle</t>
  </si>
  <si>
    <t>Appomattox Primary</t>
  </si>
  <si>
    <t>Arlington Science Focus School</t>
  </si>
  <si>
    <t>Arlington Traditional</t>
  </si>
  <si>
    <t>Gunston Middle</t>
  </si>
  <si>
    <t>Jefferson Middle</t>
  </si>
  <si>
    <t>Kenmore Middle</t>
  </si>
  <si>
    <t>Swanson Middle</t>
  </si>
  <si>
    <t>Wakefield High</t>
  </si>
  <si>
    <t>Williamsburg Middle</t>
  </si>
  <si>
    <t>Yorktown High</t>
  </si>
  <si>
    <t>Beverley Manor Middle</t>
  </si>
  <si>
    <t>Buffalo Gap High</t>
  </si>
  <si>
    <t>Potomac Falls High</t>
  </si>
  <si>
    <t>River Bend Middle</t>
  </si>
  <si>
    <t>Seneca Ridge Middle</t>
  </si>
  <si>
    <t>Sterling Middle</t>
  </si>
  <si>
    <t>Stone Bridge High</t>
  </si>
  <si>
    <t>Louisa County High</t>
  </si>
  <si>
    <t>Louisa County Middle</t>
  </si>
  <si>
    <t>Lunenburg Middle</t>
  </si>
  <si>
    <t>Madison County High</t>
  </si>
  <si>
    <t>Madison Primary</t>
  </si>
  <si>
    <t>William H. Wetsel Middle</t>
  </si>
  <si>
    <t>Mathews High</t>
  </si>
  <si>
    <t>Thomas Hunter Middle</t>
  </si>
  <si>
    <t>Middlesex High</t>
  </si>
  <si>
    <t>St. Clare Walker Middle</t>
  </si>
  <si>
    <t>Auburn High</t>
  </si>
  <si>
    <t>Blacksburg High</t>
  </si>
  <si>
    <t>Blacksburg Middle</t>
  </si>
  <si>
    <t>Christiansburg High</t>
  </si>
  <si>
    <t>Hidenwood Elementary</t>
  </si>
  <si>
    <t>Joseph H. Saunders Elementary</t>
  </si>
  <si>
    <t>Kiln Creek Elementary</t>
  </si>
  <si>
    <t>Oliver C. Greenwood Elementary</t>
  </si>
  <si>
    <t>Southeastern Elementary</t>
  </si>
  <si>
    <t>Western Branch Intermediate</t>
  </si>
  <si>
    <t>Harrington Waddell Elementary</t>
  </si>
  <si>
    <t>Poquoson Elementary</t>
  </si>
  <si>
    <t>Baldwin Elementary</t>
  </si>
  <si>
    <t>Balance to Reallocate</t>
  </si>
  <si>
    <t>Measurable Objective 4:</t>
  </si>
  <si>
    <t>Measurable Objective 5:</t>
  </si>
  <si>
    <t>Measurable Objective 6:</t>
  </si>
  <si>
    <t>on</t>
  </si>
  <si>
    <t>Yes</t>
  </si>
  <si>
    <t>No</t>
  </si>
  <si>
    <t>Grade Span Averages</t>
  </si>
  <si>
    <t>Broadway High</t>
  </si>
  <si>
    <t>Elkton Middle</t>
  </si>
  <si>
    <t>J. Frank Hillyard Middle</t>
  </si>
  <si>
    <t>Montevideo Middle</t>
  </si>
  <si>
    <t>Spotswood High</t>
  </si>
  <si>
    <t>Turner Ashby High</t>
  </si>
  <si>
    <t>Wilbur S. Pence Middle</t>
  </si>
  <si>
    <t>Castlewood High</t>
  </si>
  <si>
    <t>PK - KG</t>
  </si>
  <si>
    <t>Honaker High</t>
  </si>
  <si>
    <t>Lebanon Elementary</t>
  </si>
  <si>
    <t>Lebanon High</t>
  </si>
  <si>
    <t>Lebanon Middle</t>
  </si>
  <si>
    <t>Lebanon Primary</t>
  </si>
  <si>
    <t>Dungannon Intermediate</t>
  </si>
  <si>
    <t>Gate City High</t>
  </si>
  <si>
    <t>Gate City Middle</t>
  </si>
  <si>
    <t>Rye Cove High</t>
  </si>
  <si>
    <t>Twin Springs High</t>
  </si>
  <si>
    <t>North Fork Middle</t>
  </si>
  <si>
    <t>Peter Muhlenberg Middle</t>
  </si>
  <si>
    <t>Signal Knob Middle</t>
  </si>
  <si>
    <t>Strasburg High</t>
  </si>
  <si>
    <t>Chilhowie High</t>
  </si>
  <si>
    <t>Chilhowie Middle</t>
  </si>
  <si>
    <t>Indicate the fixed charge categories (such as FICA, health, etc.) and specify the amount of each.</t>
  </si>
  <si>
    <t>Page 13</t>
  </si>
  <si>
    <t>03 - 08</t>
  </si>
  <si>
    <t>(9)</t>
  </si>
  <si>
    <t>(10)</t>
  </si>
  <si>
    <t>(11)</t>
  </si>
  <si>
    <t>(12)</t>
  </si>
  <si>
    <t>(13)</t>
  </si>
  <si>
    <t>(14)</t>
  </si>
  <si>
    <t>(15)</t>
  </si>
  <si>
    <t>Amount for Distribution to Schools:</t>
  </si>
  <si>
    <t>=</t>
  </si>
  <si>
    <t>Total Personal Services</t>
  </si>
  <si>
    <t>Amount for Distribution to Schools</t>
  </si>
  <si>
    <t>09 - 10</t>
  </si>
  <si>
    <t>PK - 12</t>
  </si>
  <si>
    <t>Division Number:</t>
  </si>
  <si>
    <t>School Division:</t>
  </si>
  <si>
    <t>(2)</t>
  </si>
  <si>
    <t>(3)</t>
  </si>
  <si>
    <t>(4)</t>
  </si>
  <si>
    <t>(5)</t>
  </si>
  <si>
    <t>(6)</t>
  </si>
  <si>
    <t>(7)</t>
  </si>
  <si>
    <t>Henderson Middle</t>
  </si>
  <si>
    <t>Huguenot High</t>
  </si>
  <si>
    <t>John Marshall High</t>
  </si>
  <si>
    <t>Lucille M. Brown Middle</t>
  </si>
  <si>
    <t>Open High</t>
  </si>
  <si>
    <t>Richmond Community High</t>
  </si>
  <si>
    <t>Thomas C. Boushall Middle</t>
  </si>
  <si>
    <t>Thomas Jefferson High</t>
  </si>
  <si>
    <r>
      <t>School Division Set-Asides TOTAL</t>
    </r>
    <r>
      <rPr>
        <b/>
        <sz val="8"/>
        <rFont val="Times New Roman"/>
        <family val="1"/>
      </rPr>
      <t xml:space="preserve"> (Feeds Box A on Allocation to Eligible Schools Page)</t>
    </r>
  </si>
  <si>
    <t>Marion Middle</t>
  </si>
  <si>
    <t>Marion Senior High</t>
  </si>
  <si>
    <t>Northwood High</t>
  </si>
  <si>
    <t>Northwood Middle</t>
  </si>
  <si>
    <t>Kilmer Center</t>
  </si>
  <si>
    <t>Lee High</t>
  </si>
  <si>
    <t>Liberty Elementary</t>
  </si>
  <si>
    <t>Steuart W. Weller Elementary</t>
  </si>
  <si>
    <t>Flat Rock Elementary</t>
  </si>
  <si>
    <t>Fannie W. Fitzgerald Elementary</t>
  </si>
  <si>
    <t>Samuel L. Gravely Jr. Elementary</t>
  </si>
  <si>
    <t>Riverdale Elementary</t>
  </si>
  <si>
    <t>Cedar Forest Elementary</t>
  </si>
  <si>
    <t>Shirley C. Heim Middle</t>
  </si>
  <si>
    <t>Spiller Elementary</t>
  </si>
  <si>
    <t>Skyline Middle</t>
  </si>
  <si>
    <t>Smithland Elementary</t>
  </si>
  <si>
    <t>Azalea Gardens Middle</t>
  </si>
  <si>
    <t>Hillpoint Elementary</t>
  </si>
  <si>
    <t>(8)</t>
  </si>
  <si>
    <t>Leesburg Elementary</t>
  </si>
  <si>
    <t>05 - 08</t>
  </si>
  <si>
    <t>09 - 11</t>
  </si>
  <si>
    <t>OBJECT CODE DEFINITIONS:</t>
  </si>
  <si>
    <t>Patrick Henry High</t>
  </si>
  <si>
    <t>Brookland Middle</t>
  </si>
  <si>
    <t>Deep Run High</t>
  </si>
  <si>
    <t>Fairfield Middle</t>
  </si>
  <si>
    <t>Henrico High</t>
  </si>
  <si>
    <t>Hermitage High</t>
  </si>
  <si>
    <t>Highland Springs High</t>
  </si>
  <si>
    <t>PK - 03</t>
  </si>
  <si>
    <t>04 - 05</t>
  </si>
  <si>
    <t>08 - 09</t>
  </si>
  <si>
    <t>KG - 05</t>
  </si>
  <si>
    <r>
      <t>Average Per Pupil Expenditure from Non-Federal Funds</t>
    </r>
    <r>
      <rPr>
        <sz val="11"/>
        <rFont val="Times New Roman"/>
        <family val="1"/>
      </rPr>
      <t>:</t>
    </r>
  </si>
  <si>
    <t>Total Number of Children Residing in Attendance Areas</t>
  </si>
  <si>
    <t>Grade Span of School</t>
  </si>
  <si>
    <t>Kempsville Elementary</t>
  </si>
  <si>
    <t>Kempsville Meadows Elementary</t>
  </si>
  <si>
    <t>Kingston Elementary</t>
  </si>
  <si>
    <t>Landstown Elementary</t>
  </si>
  <si>
    <t>Linkhorn Park Elementary</t>
  </si>
  <si>
    <t>Luxford Elementary</t>
  </si>
  <si>
    <t>Lynnhaven Elementary</t>
  </si>
  <si>
    <t>Malibu Elementary</t>
  </si>
  <si>
    <t>Greenville Elementary</t>
  </si>
  <si>
    <t>Kettle Run High</t>
  </si>
  <si>
    <t>Macy Mcclaugherty Elementary/Middle</t>
  </si>
  <si>
    <t>Cluster Springs Elementary</t>
  </si>
  <si>
    <t>Sinai Elementary</t>
  </si>
  <si>
    <t>Laurel Meadow Elementary</t>
  </si>
  <si>
    <t>Anthony P. Mehfoud Elementary</t>
  </si>
  <si>
    <t>Cashell Donahoe Elementary</t>
  </si>
  <si>
    <t>Charles M. Johnson Elementary</t>
  </si>
  <si>
    <t>Douglas S. Freeman High</t>
  </si>
  <si>
    <t>Elizabeth Holladay Elementary</t>
  </si>
  <si>
    <t>George F. Baker Elementary</t>
  </si>
  <si>
    <t>George H. Moody Middle</t>
  </si>
  <si>
    <t>Harold Macon Ratcliffe Elementary</t>
  </si>
  <si>
    <t>Harvie Elementary</t>
  </si>
  <si>
    <t>Henry D. Ward Elementary</t>
  </si>
  <si>
    <t>Jackson Davis Elementary</t>
  </si>
  <si>
    <t>Jacob L. Adams Elementary</t>
  </si>
  <si>
    <t>John Rolfe Middle</t>
  </si>
  <si>
    <t>Maude Trevvett Elementary</t>
  </si>
  <si>
    <t>Mills E. Godwin High</t>
  </si>
  <si>
    <t>R.C. Longan Elementary</t>
  </si>
  <si>
    <t>Ruby F. Carver Elementary</t>
  </si>
  <si>
    <t>Drewry Mason Elementary</t>
  </si>
  <si>
    <t>Creighton's Corner Elementary</t>
  </si>
  <si>
    <t>Clearview Early Childhood Center</t>
  </si>
  <si>
    <t>David A. Dutrow Elementary</t>
  </si>
  <si>
    <t>General Stanford Elementary</t>
  </si>
  <si>
    <t>Patrick Henry Elementary</t>
  </si>
  <si>
    <t>Achievable Dream Academy</t>
  </si>
  <si>
    <t>Crittenden Middle</t>
  </si>
  <si>
    <t>Denbigh Early Childhood Center</t>
  </si>
  <si>
    <t>Denbigh High</t>
  </si>
  <si>
    <t>Ethel M. Gildersleeve Middle</t>
  </si>
  <si>
    <t>Homer L. Hines Middle</t>
  </si>
  <si>
    <t>Huntington Middle</t>
  </si>
  <si>
    <t>Mary Passage Middle</t>
  </si>
  <si>
    <t>Menchville High</t>
  </si>
  <si>
    <t>Newsome Park Elementary</t>
  </si>
  <si>
    <t>Warwick High</t>
  </si>
  <si>
    <t>Watkins Early Childhood Center</t>
  </si>
  <si>
    <t>Woodside High</t>
  </si>
  <si>
    <t>Blair Middle</t>
  </si>
  <si>
    <t>Easton Preschool</t>
  </si>
  <si>
    <t>Granby High</t>
  </si>
  <si>
    <t>J.B. Fisher Elementary</t>
  </si>
  <si>
    <t>J.L. Francis Elementary</t>
  </si>
  <si>
    <t>Linwood Holton Elementary</t>
  </si>
  <si>
    <t>Mary Munford Elementary</t>
  </si>
  <si>
    <t>Miles Jones Elementary</t>
  </si>
  <si>
    <t>Oak Grove/Bellemeade Elementary</t>
  </si>
  <si>
    <t>Overby-Sheppard Elementary</t>
  </si>
  <si>
    <t>Southampton Elementary</t>
  </si>
  <si>
    <t>Marumsco Hills Elementary</t>
  </si>
  <si>
    <t>Minnieville Elementary</t>
  </si>
  <si>
    <t>Montclair Elementary</t>
  </si>
  <si>
    <t>Neabsco Elementary</t>
  </si>
  <si>
    <t>Occoquan Elementary</t>
  </si>
  <si>
    <t>Old Bridge Elementary</t>
  </si>
  <si>
    <t>Potomac View Elementary</t>
  </si>
  <si>
    <t>R. Dean Kilby Elementary</t>
  </si>
  <si>
    <t>River Oaks Elementary</t>
  </si>
  <si>
    <t>Rockledge Elementary</t>
  </si>
  <si>
    <t>Sharon C. McAuliffe Elementary</t>
  </si>
  <si>
    <t>Signal Hill Elementary</t>
  </si>
  <si>
    <t>Sonnie Penn Elementary</t>
  </si>
  <si>
    <t>Springwoods Elementary</t>
  </si>
  <si>
    <t>Sudley Elementary</t>
  </si>
  <si>
    <t>Swans Creek Elementary</t>
  </si>
  <si>
    <t>Thurgood Marshall Elementary</t>
  </si>
  <si>
    <t>Triangle Elementary</t>
  </si>
  <si>
    <t>West Gate Elementary</t>
  </si>
  <si>
    <t>Ocean View Elementary</t>
  </si>
  <si>
    <t>Oceanair Elementary</t>
  </si>
  <si>
    <t>Victoria Elementary</t>
  </si>
  <si>
    <t>Waverly Yowell Elementary</t>
  </si>
  <si>
    <t>Chase City Elementary</t>
  </si>
  <si>
    <t>Clarksville Elementary</t>
  </si>
  <si>
    <t>South Hill Elementary</t>
  </si>
  <si>
    <t>Middlesex Elementary</t>
  </si>
  <si>
    <t>Auburn Elementary</t>
  </si>
  <si>
    <t>Belview Elementary</t>
  </si>
  <si>
    <t>Christiansburg Elementary</t>
  </si>
  <si>
    <t>Falling Branch Elementary</t>
  </si>
  <si>
    <t>Gilbert Linkous Elementary</t>
  </si>
  <si>
    <t xml:space="preserve"> APPLICATION INFORMATION</t>
  </si>
  <si>
    <t>All school divisions must complete this page.</t>
  </si>
  <si>
    <t>Staff Category</t>
  </si>
  <si>
    <t>Richard Bowling Elementary</t>
  </si>
  <si>
    <t>Sewells Point Elementary</t>
  </si>
  <si>
    <t>Sherwood Forest Elementary</t>
  </si>
  <si>
    <t>St. Helena Elementary</t>
  </si>
  <si>
    <t>Suburban Park Elementary</t>
  </si>
  <si>
    <t>Tanners Creek Elementary</t>
  </si>
  <si>
    <t>Tarrallton Elementary</t>
  </si>
  <si>
    <t>Willard Model Elementary</t>
  </si>
  <si>
    <t>Norton Elementary</t>
  </si>
  <si>
    <t>Westridge Elementary</t>
  </si>
  <si>
    <t>Woodbine Pre-School Center</t>
  </si>
  <si>
    <t>Yorkshire Elementary</t>
  </si>
  <si>
    <t>Critzer Elementary</t>
  </si>
  <si>
    <t>Dublin Elementary</t>
  </si>
  <si>
    <t>Pulaski County Senior High</t>
  </si>
  <si>
    <t>Riverlawn Elementary</t>
  </si>
  <si>
    <t>Snowville Elementary</t>
  </si>
  <si>
    <t>Crestwood Elementary</t>
  </si>
  <si>
    <t>Ecoff Elementary</t>
  </si>
  <si>
    <t>Enon Elementary</t>
  </si>
  <si>
    <t>Ettrick Elementary</t>
  </si>
  <si>
    <t>Evergreen Elementary</t>
  </si>
  <si>
    <t>Falling Creek Elementary</t>
  </si>
  <si>
    <t>Grange Hall Elementary</t>
  </si>
  <si>
    <t>Harrowgate Elementary</t>
  </si>
  <si>
    <t>Hopkins Road Elementary</t>
  </si>
  <si>
    <t>J.A. Chalkley Elementary</t>
  </si>
  <si>
    <t>J.B. Watkins Elementary</t>
  </si>
  <si>
    <t>J.G. Hening Elementary</t>
  </si>
  <si>
    <t>Jacobs Road Elementary</t>
  </si>
  <si>
    <t>Marguerite F. Christian Elementary</t>
  </si>
  <si>
    <t>Matoaca Elementary</t>
  </si>
  <si>
    <t>O.B. Gates Elementary</t>
  </si>
  <si>
    <t>Providence Elementary</t>
  </si>
  <si>
    <t>Reams Road Elementary</t>
  </si>
  <si>
    <t>Robious Elementary</t>
  </si>
  <si>
    <t>Salem Church Elementary</t>
  </si>
  <si>
    <t>Spring Run Elementary</t>
  </si>
  <si>
    <t>Potomac High</t>
  </si>
  <si>
    <t>Potomac Middle</t>
  </si>
  <si>
    <t>Rippon Middle</t>
  </si>
  <si>
    <t>Rosa Parks Elementary</t>
  </si>
  <si>
    <t>Stonewall Jackson High</t>
  </si>
  <si>
    <t>Stuart M. Beville Middle</t>
  </si>
  <si>
    <t>Smithfield Middle</t>
  </si>
  <si>
    <t>Westside Elementary</t>
  </si>
  <si>
    <t>Cave Spring High</t>
  </si>
  <si>
    <t>Cave Spring Middle</t>
  </si>
  <si>
    <t>Christiansburg Primary</t>
  </si>
  <si>
    <t>Eastern Montgomery High</t>
  </si>
  <si>
    <t>Shawsville Middle</t>
  </si>
  <si>
    <t>Nelson County High</t>
  </si>
  <si>
    <t>Nelson Middle</t>
  </si>
  <si>
    <t>Northampton High</t>
  </si>
  <si>
    <t>Tallwood High</t>
  </si>
  <si>
    <t>Three Oaks Elementary</t>
  </si>
  <si>
    <t>Virginia Beach Middle</t>
  </si>
  <si>
    <t>Tangier Combined</t>
  </si>
  <si>
    <t>Agnor-Hurt Elementary</t>
  </si>
  <si>
    <t>Baker-Butler Elementary</t>
  </si>
  <si>
    <t>Broadus Wood Elementary</t>
  </si>
  <si>
    <t>Brownsville Elementary</t>
  </si>
  <si>
    <t>Crozet Elementary</t>
  </si>
  <si>
    <t>Total Employee Benefits</t>
  </si>
  <si>
    <t>Total Purchased/Contracted Services</t>
  </si>
  <si>
    <t>Total Internal Services</t>
  </si>
  <si>
    <t>Total Other Charges</t>
  </si>
  <si>
    <t>Total Materials and Supplies</t>
  </si>
  <si>
    <t>Total Capital Outlay</t>
  </si>
  <si>
    <t>Windsor High</t>
  </si>
  <si>
    <t>King George High</t>
  </si>
  <si>
    <t>Page 3</t>
  </si>
  <si>
    <t>Page 4</t>
  </si>
  <si>
    <t>Madison Heights Elementary</t>
  </si>
  <si>
    <t>Temperance Elementary</t>
  </si>
  <si>
    <t>Appomattox Elementary</t>
  </si>
  <si>
    <t>Abingdon Elementary</t>
  </si>
  <si>
    <t>Ashlawn Elementary</t>
  </si>
  <si>
    <t>Barcroft Elementary</t>
  </si>
  <si>
    <t>Barrett Elementary</t>
  </si>
  <si>
    <t>Campbell Elementary</t>
  </si>
  <si>
    <t>Carlin Springs Elementary</t>
  </si>
  <si>
    <t>Francis Scott Key Elementary</t>
  </si>
  <si>
    <t>Glebe Elementary</t>
  </si>
  <si>
    <t>Henry Elementary</t>
  </si>
  <si>
    <t>Hoffman-Boston Elementary</t>
  </si>
  <si>
    <t>Jamestown Elementary</t>
  </si>
  <si>
    <t>Long Branch Elementary</t>
  </si>
  <si>
    <t>McKinley Elementary</t>
  </si>
  <si>
    <t>Nottingham Elementary</t>
  </si>
  <si>
    <t>Oakridge Elementary</t>
  </si>
  <si>
    <t>Randolph Elementary</t>
  </si>
  <si>
    <t>Taylor Elementary</t>
  </si>
  <si>
    <t>Tuckahoe Elementary</t>
  </si>
  <si>
    <t>Washington-Lee High</t>
  </si>
  <si>
    <t>Cassell Elementary</t>
  </si>
  <si>
    <t>Churchville Elementary</t>
  </si>
  <si>
    <t>Craigsville Elementary</t>
  </si>
  <si>
    <t>Edward G. Clymore Elementary</t>
  </si>
  <si>
    <t>Fort Defiance High</t>
  </si>
  <si>
    <t>Guy K. Stump Elementary</t>
  </si>
  <si>
    <t>North River Elementary</t>
  </si>
  <si>
    <t>Riverheads Elementary</t>
  </si>
  <si>
    <t>Stuarts Draft Elementary</t>
  </si>
  <si>
    <t>Wilson Elementary</t>
  </si>
  <si>
    <t>Millboro Elementary</t>
  </si>
  <si>
    <t>Valley Elementary</t>
  </si>
  <si>
    <t>Bedford Elementary</t>
  </si>
  <si>
    <t>Big Island Elementary</t>
  </si>
  <si>
    <t>Boonsboro Elementary</t>
  </si>
  <si>
    <t>Richard T. Yates Elementary</t>
  </si>
  <si>
    <t>Richneck Elementary</t>
  </si>
  <si>
    <t>Sedgefield Elementary</t>
  </si>
  <si>
    <t>T. Ryland Sanford Elementary</t>
  </si>
  <si>
    <t>Willis A. Jenkins Elementary</t>
  </si>
  <si>
    <t>Bay View Elementary</t>
  </si>
  <si>
    <t>Camp Allen Elementary</t>
  </si>
  <si>
    <t>Chesterfield Academy Elementary</t>
  </si>
  <si>
    <t>Coleman Place Elementary</t>
  </si>
  <si>
    <t>Crossroads Elementary</t>
  </si>
  <si>
    <t>Fairlawn Elementary</t>
  </si>
  <si>
    <t>Granby Elementary</t>
  </si>
  <si>
    <t>Jacox Elementary</t>
  </si>
  <si>
    <t>James Monroe Elementary</t>
  </si>
  <si>
    <t>Larchmont Elementary</t>
  </si>
  <si>
    <t>Larrymore Elementary</t>
  </si>
  <si>
    <t>Lindenwood Elementary</t>
  </si>
  <si>
    <t>Little Creek Elementary</t>
  </si>
  <si>
    <t>Mary Calcott Elementary</t>
  </si>
  <si>
    <t>Norview Elementary</t>
  </si>
  <si>
    <t>Auburn Middle</t>
  </si>
  <si>
    <t>02 - 05</t>
  </si>
  <si>
    <t>06 - 06</t>
  </si>
  <si>
    <t>Rural Retreat High</t>
  </si>
  <si>
    <t>Rural Retreat Middle</t>
  </si>
  <si>
    <t>Scott Memorial Middle</t>
  </si>
  <si>
    <t>King George Middle</t>
  </si>
  <si>
    <t>Central High</t>
  </si>
  <si>
    <t>Cool Spring Primary</t>
  </si>
  <si>
    <t>Breckinridge Middle</t>
  </si>
  <si>
    <t>James Madison Middle</t>
  </si>
  <si>
    <t>Hamilton Holmes Middle</t>
  </si>
  <si>
    <t>Norview High</t>
  </si>
  <si>
    <t>Norview Middle</t>
  </si>
  <si>
    <t>Peabody Middle</t>
  </si>
  <si>
    <t>Petersburg High</t>
  </si>
  <si>
    <t>Churchland High</t>
  </si>
  <si>
    <t>Churchland Middle</t>
  </si>
  <si>
    <t>Cradock Middle</t>
  </si>
  <si>
    <t>Radford High</t>
  </si>
  <si>
    <t>Albert Hill Middle</t>
  </si>
  <si>
    <t>Others (specify)</t>
  </si>
  <si>
    <t>2.</t>
  </si>
  <si>
    <t>PK - 07</t>
  </si>
  <si>
    <t>PK - 08</t>
  </si>
  <si>
    <t>Blackwell Elementary</t>
  </si>
  <si>
    <t>Broad Rock Elementary</t>
  </si>
  <si>
    <t>Chimborazo Elementary</t>
  </si>
  <si>
    <t>Elizabeth D. Redd Elementary</t>
  </si>
  <si>
    <t>Fairfield Court Elementary</t>
  </si>
  <si>
    <t>G.H. Reid Elementary</t>
  </si>
  <si>
    <t>George W. Carver Elementary</t>
  </si>
  <si>
    <t>Park View Elementary</t>
  </si>
  <si>
    <t>Simonsdale Elementary</t>
  </si>
  <si>
    <t>Westhaven Elementary</t>
  </si>
  <si>
    <t>William E. Waters Middle</t>
  </si>
  <si>
    <t>Belle Heth Elementary</t>
  </si>
  <si>
    <t>John N. Dalton Intermediate</t>
  </si>
  <si>
    <t>McHarg Elementary</t>
  </si>
  <si>
    <t>Amelia Street Special Education</t>
  </si>
  <si>
    <t>Bellevue Elementary</t>
  </si>
  <si>
    <t>Greenbrier Middle</t>
  </si>
  <si>
    <t>Greenbrier Primary</t>
  </si>
  <si>
    <t>5</t>
  </si>
  <si>
    <t>4</t>
  </si>
  <si>
    <t>3</t>
  </si>
  <si>
    <t>Dominion High</t>
  </si>
  <si>
    <t>Eagle Ridge Middle</t>
  </si>
  <si>
    <t>Farmwell Station Middle</t>
  </si>
  <si>
    <t>Harper Park Middle</t>
  </si>
  <si>
    <t>Heritage High</t>
  </si>
  <si>
    <t>1.</t>
  </si>
  <si>
    <t>3.</t>
  </si>
  <si>
    <t>ELIGIBLE PROGRAM</t>
  </si>
  <si>
    <t>02 - 03</t>
  </si>
  <si>
    <t>North Landing Elementary</t>
  </si>
  <si>
    <t>Ocean Lakes Elementary</t>
  </si>
  <si>
    <t>Parkway Elementary</t>
  </si>
  <si>
    <t>Pembroke Elementary</t>
  </si>
  <si>
    <t>Pembroke Meadows Elementary</t>
  </si>
  <si>
    <t>Point O' View Elementary</t>
  </si>
  <si>
    <t>Princess Anne Elementary</t>
  </si>
  <si>
    <t>George G. Tyler Elementary</t>
  </si>
  <si>
    <t>George P. Mullen Elementary</t>
  </si>
  <si>
    <t>Herbert J. Saunders Middle</t>
  </si>
  <si>
    <t>J.W. Alvey Elementary</t>
  </si>
  <si>
    <t>John F. Pattie Sr. Elementary</t>
  </si>
  <si>
    <t>Kerrydale Elementary</t>
  </si>
  <si>
    <t>Elon Elementary</t>
  </si>
  <si>
    <t>C.D. Hylton High</t>
  </si>
  <si>
    <t>Cedar Point Elementary</t>
  </si>
  <si>
    <t>Coles Elementary</t>
  </si>
  <si>
    <t>Dale City Elementary</t>
  </si>
  <si>
    <t>Dumfries Elementary</t>
  </si>
  <si>
    <t>E.H. Marsteller Middle</t>
  </si>
  <si>
    <t>Elizabeth Vaughan Elementary</t>
  </si>
  <si>
    <t>Enterprise Elementary</t>
  </si>
  <si>
    <t>Featherstone Elementary</t>
  </si>
  <si>
    <t>Rodney E. Thompson Middle</t>
  </si>
  <si>
    <t>Stafford Middle</t>
  </si>
  <si>
    <t>T. Benton Gayle Middle</t>
  </si>
  <si>
    <t>Central Middle</t>
  </si>
  <si>
    <t>Lloyd C. Bird High</t>
  </si>
  <si>
    <t>Manchester High</t>
  </si>
  <si>
    <t>Manchester Middle</t>
  </si>
  <si>
    <t>Matoaca High</t>
  </si>
  <si>
    <t>Matoaca Middle</t>
  </si>
  <si>
    <t>Meadowbrook High</t>
  </si>
  <si>
    <t>Midlothian High</t>
  </si>
  <si>
    <t>Midlothian Middle</t>
  </si>
  <si>
    <t>Monacan High</t>
  </si>
  <si>
    <t>Providence Middle</t>
  </si>
  <si>
    <t>Robious Middle</t>
  </si>
  <si>
    <t>Salem Church Middle</t>
  </si>
  <si>
    <t>Swift Creek Middle</t>
  </si>
  <si>
    <t>Thomas Dale High</t>
  </si>
  <si>
    <t>OBJECT CODE</t>
  </si>
  <si>
    <t>Allocation</t>
  </si>
  <si>
    <t>(3000)  Purchased/Contracted Services</t>
  </si>
  <si>
    <t>(5000)  Other Charges</t>
  </si>
  <si>
    <t>07 - 12</t>
  </si>
  <si>
    <t>William Fleming High</t>
  </si>
  <si>
    <t>Woodrow Wilson Middle</t>
  </si>
  <si>
    <t>Creekside Elementary</t>
  </si>
  <si>
    <t>Forest Glen Middle</t>
  </si>
  <si>
    <t>John F. Kennedy Middle</t>
  </si>
  <si>
    <t>John Yeates Middle</t>
  </si>
  <si>
    <t>Lakeland High</t>
  </si>
  <si>
    <t>Nansemond River High</t>
  </si>
  <si>
    <t>Bayside High</t>
  </si>
  <si>
    <t>Bayside Middle</t>
  </si>
  <si>
    <t>Brandon Middle</t>
  </si>
  <si>
    <t>Twin Valley Elementary/Middle</t>
  </si>
  <si>
    <t>Buckingham County Middle</t>
  </si>
  <si>
    <t>Altavista Elementary</t>
  </si>
  <si>
    <t>Brookneal Elementary</t>
  </si>
  <si>
    <t>Concord Elementary</t>
  </si>
  <si>
    <t>Magruder Elementary</t>
  </si>
  <si>
    <t>Seaford Elementary</t>
  </si>
  <si>
    <t>ed</t>
  </si>
  <si>
    <t>s</t>
  </si>
  <si>
    <t>.</t>
  </si>
  <si>
    <t>William Mason Cooper Elementary</t>
  </si>
  <si>
    <t>Keister Elementary</t>
  </si>
  <si>
    <t>Stone Spring Elementary</t>
  </si>
  <si>
    <t>Waterman Elementary</t>
  </si>
  <si>
    <t>Dupont Elementary</t>
  </si>
  <si>
    <t>Harry E. James Elementary</t>
  </si>
  <si>
    <t>Patrick Copeland Elementary</t>
  </si>
  <si>
    <t>Woodlawn Pre-School Learning Center</t>
  </si>
  <si>
    <t>Bedford Hills Elementary</t>
  </si>
  <si>
    <t>Swift Creek Elementary</t>
  </si>
  <si>
    <t>Thelma Crenshaw Elementary</t>
  </si>
  <si>
    <t>Enderly Heights Elementary</t>
  </si>
  <si>
    <t>F.W. Kling Jr. Elementary</t>
  </si>
  <si>
    <t>Parry McCluer High</t>
  </si>
  <si>
    <t>Parry McCluer Middle</t>
  </si>
  <si>
    <t>Greenbrier Elementary</t>
  </si>
  <si>
    <t>Jackson-Via Elementary</t>
  </si>
  <si>
    <t>Walker Upper Elementary</t>
  </si>
  <si>
    <t>Lakeview Elementary</t>
  </si>
  <si>
    <t>Tussing Elementary</t>
  </si>
  <si>
    <t>Forest Hills Elementary</t>
  </si>
  <si>
    <t>Glenwood Elementary</t>
  </si>
  <si>
    <t>O. Trent Bonner Middle</t>
  </si>
  <si>
    <t>Courtland High</t>
  </si>
  <si>
    <t>Freedom Middle</t>
  </si>
  <si>
    <t>Massaponax High</t>
  </si>
  <si>
    <t>Ni River Middle</t>
  </si>
  <si>
    <t>Post Oak Middle</t>
  </si>
  <si>
    <t>Spotsylvania High</t>
  </si>
  <si>
    <t>Kersey Creek Elementary</t>
  </si>
  <si>
    <t>Mechanicsville Elementary</t>
  </si>
  <si>
    <t>Pearson's Corner Elementary</t>
  </si>
  <si>
    <t>Pole Green Elementary</t>
  </si>
  <si>
    <t>Caroline High</t>
  </si>
  <si>
    <t>Caroline Middle</t>
  </si>
  <si>
    <t>Bruton High</t>
  </si>
  <si>
    <t>Grafton High</t>
  </si>
  <si>
    <t>Grafton Middle</t>
  </si>
  <si>
    <t>Queens Lake Middle</t>
  </si>
  <si>
    <t>Tabb High</t>
  </si>
  <si>
    <t>Tabb Middle</t>
  </si>
  <si>
    <t>York High</t>
  </si>
  <si>
    <t>York River Academy</t>
  </si>
  <si>
    <t>Yorktown Middle</t>
  </si>
  <si>
    <t>George Washington Middle</t>
  </si>
  <si>
    <t>DETAILED BUDGET DESCRIPTION OF OBJECT CODE 2000</t>
  </si>
  <si>
    <t>Item Description</t>
  </si>
  <si>
    <t>Total Cost</t>
  </si>
  <si>
    <t>Total for Object Code:</t>
  </si>
  <si>
    <t xml:space="preserve">      </t>
  </si>
  <si>
    <t>KG - 04</t>
  </si>
  <si>
    <t>03 - 05</t>
  </si>
  <si>
    <t>PK - 02</t>
  </si>
  <si>
    <t>Virginia Heights Elementary</t>
  </si>
  <si>
    <t>Bacon District Elementary</t>
  </si>
  <si>
    <t>Eureka Elementary</t>
  </si>
  <si>
    <t>Phenix Elementary</t>
  </si>
  <si>
    <t>Randolph Henry High</t>
  </si>
  <si>
    <t>A.M. Davis Elementary</t>
  </si>
  <si>
    <t>Alberta Smith Elementary</t>
  </si>
  <si>
    <t>Bellwood Elementary</t>
  </si>
  <si>
    <t>Bensley Elementary</t>
  </si>
  <si>
    <t>Bettie Weaver Elementary</t>
  </si>
  <si>
    <t>Beulah Elementary</t>
  </si>
  <si>
    <t>Bon Air Elementary</t>
  </si>
  <si>
    <t>C.C. Wells Elementary</t>
  </si>
  <si>
    <t>C.E. Curtis Elementary</t>
  </si>
  <si>
    <t>Clover Hill Elementary</t>
  </si>
  <si>
    <t>Christiansburg Middle</t>
  </si>
  <si>
    <t>Lake Ridge Middle</t>
  </si>
  <si>
    <t>Louise A. Benton Middle</t>
  </si>
  <si>
    <t>Mary G. Porter Traditional</t>
  </si>
  <si>
    <t>Northside High</t>
  </si>
  <si>
    <t>Northside Middle</t>
  </si>
  <si>
    <t>William Byrd High</t>
  </si>
  <si>
    <t>William Byrd Middle</t>
  </si>
  <si>
    <t>Maury River Middle</t>
  </si>
  <si>
    <t>Atlee High</t>
  </si>
  <si>
    <t>Chickahominy Middle</t>
  </si>
  <si>
    <t>Hanover High</t>
  </si>
  <si>
    <t>Back Creek Elementary</t>
  </si>
  <si>
    <t>Bonsack Elementary</t>
  </si>
  <si>
    <t>Burlington Elementary</t>
  </si>
  <si>
    <t>Cave Spring Elementary</t>
  </si>
  <si>
    <t>Clearbrook Elementary</t>
  </si>
  <si>
    <t>Fort Lewis Elementary</t>
  </si>
  <si>
    <t>Glen Cove Elementary</t>
  </si>
  <si>
    <t>Glenvar Elementary</t>
  </si>
  <si>
    <t>Green Valley Elementary</t>
  </si>
  <si>
    <t>Herman L. Horn Elementary</t>
  </si>
  <si>
    <t>Mason's Cove Elementary</t>
  </si>
  <si>
    <t>Mount Pleasant Elementary</t>
  </si>
  <si>
    <t>Oak Grove Elementary</t>
  </si>
  <si>
    <t>Penn Forest Elementary</t>
  </si>
  <si>
    <t>W.E. Cundiff Elementary</t>
  </si>
  <si>
    <t>Fairfield Elementary</t>
  </si>
  <si>
    <t>Natural Bridge Elementary</t>
  </si>
  <si>
    <t>Elkton Elementary</t>
  </si>
  <si>
    <t>Teachers</t>
  </si>
  <si>
    <t>Albemarle County Community Public Charter School</t>
  </si>
  <si>
    <t>Claremont Immersion</t>
  </si>
  <si>
    <t>Rustburg Middle</t>
  </si>
  <si>
    <t>Lewis &amp; Clark Elementary</t>
  </si>
  <si>
    <t>Madison Elementary</t>
  </si>
  <si>
    <t>Schoolfield Elementary</t>
  </si>
  <si>
    <t>Woodberry Hills Elementary</t>
  </si>
  <si>
    <t>New Castle Elementary</t>
  </si>
  <si>
    <t>Newtown Elementary</t>
  </si>
  <si>
    <t>*PER PUPIL EXPENDITURE CALCULATION</t>
  </si>
  <si>
    <t>Step 1:</t>
  </si>
  <si>
    <t xml:space="preserve">Percent Low-Income </t>
  </si>
  <si>
    <t>Low-Income Factor BELOW 35 percent</t>
  </si>
  <si>
    <t>01 - 07</t>
  </si>
  <si>
    <t>01 - 08</t>
  </si>
  <si>
    <t>(6000)  Materials and Supplies</t>
  </si>
  <si>
    <t>(8000)  Capital Outlay</t>
  </si>
  <si>
    <t>04 - 08</t>
  </si>
  <si>
    <t>L. Douglas Wilder Middle</t>
  </si>
  <si>
    <t>Pocahontas Middle</t>
  </si>
  <si>
    <t>Short Pump Middle</t>
  </si>
  <si>
    <t>Tuckahoe Middle</t>
  </si>
  <si>
    <t>Varina High</t>
  </si>
  <si>
    <t>Bassett High</t>
  </si>
  <si>
    <t>Magna Vista High</t>
  </si>
  <si>
    <t>Highland High</t>
  </si>
  <si>
    <t>Smithfield High</t>
  </si>
  <si>
    <t>Divisionwide Average</t>
  </si>
  <si>
    <t>EXPENDITURE</t>
  </si>
  <si>
    <t>Describe the partnerships within the division among the programs in this application and other federal, state, and/or local programs in the delivery of services to the targeted population(s).  Describe the collaboration of program staff, parents, and the community to provide services and activities that will contribute to the attainment of the measurable objectives in this application.</t>
  </si>
  <si>
    <t>George Carr Round Elementary</t>
  </si>
  <si>
    <t>Jennie Dean Elementary</t>
  </si>
  <si>
    <t>Prince Edward County High</t>
  </si>
  <si>
    <t>Prince Edward Middle</t>
  </si>
  <si>
    <t>Prince George High</t>
  </si>
  <si>
    <t>Brentsville District High</t>
  </si>
  <si>
    <t>Buckland Mills Elementary</t>
  </si>
  <si>
    <t>Bull Run Middle</t>
  </si>
  <si>
    <t>Halifax County High</t>
  </si>
  <si>
    <t>Halifax County Middle</t>
  </si>
  <si>
    <t>King William High</t>
  </si>
  <si>
    <t>Lancaster High</t>
  </si>
  <si>
    <t>Dryden Elementary</t>
  </si>
  <si>
    <t>Flatwoods Elementary</t>
  </si>
  <si>
    <t>Jonesville Middle</t>
  </si>
  <si>
    <t>Pennington Middle</t>
  </si>
  <si>
    <t>Thomas Walker High</t>
  </si>
  <si>
    <t>Belmont Ridge Middle</t>
  </si>
  <si>
    <t>Blue Ridge Middle</t>
  </si>
  <si>
    <t>Broad Run High</t>
  </si>
  <si>
    <t>P.B. Smith Elementary</t>
  </si>
  <si>
    <t>W.C. Taylor Middle</t>
  </si>
  <si>
    <t>W.G. Coleman Elementary</t>
  </si>
  <si>
    <t>Check Elementary</t>
  </si>
  <si>
    <t>Floyd Elementary</t>
  </si>
  <si>
    <t>Indian Valley Elementary</t>
  </si>
  <si>
    <t>Willis Elementary</t>
  </si>
  <si>
    <t>Benjamin Franklin Middle-East</t>
  </si>
  <si>
    <t>Benjamin Franklin Middle-West</t>
  </si>
  <si>
    <t>Boones Mill Elementary</t>
  </si>
  <si>
    <t>Burnt Chimney Elementary</t>
  </si>
  <si>
    <t>Callaway Elementary</t>
  </si>
  <si>
    <t>Dudley Elementary</t>
  </si>
  <si>
    <t>Ferrum Elementary</t>
  </si>
  <si>
    <t>Glade Hill Elementary</t>
  </si>
  <si>
    <t>Lee M. Waid Elementary</t>
  </si>
  <si>
    <t>Rocky Mount Elementary</t>
  </si>
  <si>
    <t>Snow Creek Elementary</t>
  </si>
  <si>
    <t>Sontag Elementary</t>
  </si>
  <si>
    <t>Apple Pie Ridge Elementary</t>
  </si>
  <si>
    <t>Armel Elementary</t>
  </si>
  <si>
    <t>Bass-Hoover Elementary</t>
  </si>
  <si>
    <t>Gainesboro Elementary</t>
  </si>
  <si>
    <t>04 - 06</t>
  </si>
  <si>
    <t>College Park Elementary</t>
  </si>
  <si>
    <t>Corporate Landing Elementary</t>
  </si>
  <si>
    <t>Creeds Elementary</t>
  </si>
  <si>
    <t>Green Run Elementary</t>
  </si>
  <si>
    <t>Hermitage Elementary</t>
  </si>
  <si>
    <t>Holland Elementary</t>
  </si>
  <si>
    <t>Indian Lakes Elementary</t>
  </si>
  <si>
    <t>John B. Dey Elementary</t>
  </si>
  <si>
    <t>Date:</t>
  </si>
  <si>
    <t>Amendment:</t>
  </si>
  <si>
    <t>Amendment # </t>
  </si>
  <si>
    <t>Revision #</t>
  </si>
  <si>
    <t xml:space="preserve">         A.  COVER PAGE</t>
  </si>
  <si>
    <t>Wallace Middle</t>
  </si>
  <si>
    <t>Montross Middle</t>
  </si>
  <si>
    <t>Coeburn Middle</t>
  </si>
  <si>
    <t>Coeburn Primary</t>
  </si>
  <si>
    <t>Wise Primary</t>
  </si>
  <si>
    <t>Fort Chiswell High</t>
  </si>
  <si>
    <t>Fort Chiswell Middle</t>
  </si>
  <si>
    <t>George Wythe High</t>
  </si>
  <si>
    <t>Cedar Lee Middle</t>
  </si>
  <si>
    <t>Fauquier High</t>
  </si>
  <si>
    <t>Marshall Middle</t>
  </si>
  <si>
    <t>Warrenton Middle</t>
  </si>
  <si>
    <t>Floyd County High</t>
  </si>
  <si>
    <t>Fluvanna County High</t>
  </si>
  <si>
    <t>Fluvanna Middle</t>
  </si>
  <si>
    <t>Franklin County High</t>
  </si>
  <si>
    <t>Admiral Richard E. Byrd Middle</t>
  </si>
  <si>
    <t>Evendale Elementary</t>
  </si>
  <si>
    <t>Frederick County Middle</t>
  </si>
  <si>
    <t>James Wood High</t>
  </si>
  <si>
    <t>James Wood Middle</t>
  </si>
  <si>
    <t>Millbrook High</t>
  </si>
  <si>
    <t>Robert E. Aylor Middle</t>
  </si>
  <si>
    <t>Sherando High</t>
  </si>
  <si>
    <t>Giles High</t>
  </si>
  <si>
    <t>Forest Elementary</t>
  </si>
  <si>
    <t>Goodview Elementary</t>
  </si>
  <si>
    <t>Huddleston Elementary</t>
  </si>
  <si>
    <t>Moneta Elementary</t>
  </si>
  <si>
    <t>Montvale Elementary</t>
  </si>
  <si>
    <t>New London Academy Elementary</t>
  </si>
  <si>
    <t>Otter River Elementary</t>
  </si>
  <si>
    <t>Stewartsville Elementary</t>
  </si>
  <si>
    <t>Thomas Jefferson Elementary</t>
  </si>
  <si>
    <t>Breckinridge Elementary</t>
  </si>
  <si>
    <t>Buchanan Elementary</t>
  </si>
  <si>
    <t>Cloverdale Elementary</t>
  </si>
  <si>
    <t>Colonial Elementary</t>
  </si>
  <si>
    <t>Eagle Rock Elementary</t>
  </si>
  <si>
    <t>Greenfield Elementary</t>
  </si>
  <si>
    <t>Troutville Elementary</t>
  </si>
  <si>
    <t>Meherrin Powellton Elementary</t>
  </si>
  <si>
    <t>Spotsylvania Middle</t>
  </si>
  <si>
    <t>Thornburg Middle</t>
  </si>
  <si>
    <t>Andrew G. Wright Middle</t>
  </si>
  <si>
    <t>Anthony Burns Elementary</t>
  </si>
  <si>
    <t>Brooke Point High</t>
  </si>
  <si>
    <t>Colonial Forge High</t>
  </si>
  <si>
    <t>Conway Elementary</t>
  </si>
  <si>
    <t>Edward E. Drew Jr. Middle</t>
  </si>
  <si>
    <t>H.H. Poole Middle</t>
  </si>
  <si>
    <t>To be Completed by School Division</t>
  </si>
  <si>
    <t>     </t>
  </si>
  <si>
    <t>05 - 06</t>
  </si>
  <si>
    <t>02 - 06</t>
  </si>
  <si>
    <t>07 - 08</t>
  </si>
  <si>
    <t>PK - 01</t>
  </si>
  <si>
    <t>PK - 06</t>
  </si>
  <si>
    <t>03 - 06</t>
  </si>
  <si>
    <t>KG - 06</t>
  </si>
  <si>
    <t>KG - 03</t>
  </si>
  <si>
    <t>Osbourn Park High</t>
  </si>
  <si>
    <t>Parkside Middle</t>
  </si>
  <si>
    <t>Pennington School</t>
  </si>
  <si>
    <t>Oak Knoll Middle</t>
  </si>
  <si>
    <t>Fulks Run Elementary</t>
  </si>
  <si>
    <t>John C. Myers Elementary</t>
  </si>
  <si>
    <t>John W. Wayland Elementary</t>
  </si>
  <si>
    <t>Lacey Spring Elementary</t>
  </si>
  <si>
    <t>Linville-Edom Elementary</t>
  </si>
  <si>
    <t>McGaheysville Elementary</t>
  </si>
  <si>
    <t>Ottobine Elementary</t>
  </si>
  <si>
    <t>Peak View Elementary</t>
  </si>
  <si>
    <t>Plains Elementary</t>
  </si>
  <si>
    <t>Pleasant Valley Elementary</t>
  </si>
  <si>
    <t>South River Elementary</t>
  </si>
  <si>
    <t>Belfast Elk Garden Elementary</t>
  </si>
  <si>
    <t>Castlewood Elementary</t>
  </si>
  <si>
    <t>Honaker Elementary</t>
  </si>
  <si>
    <t>Lake Ridge Elementary</t>
  </si>
  <si>
    <t>Leesylvania Elementary</t>
  </si>
  <si>
    <t>Loch Lomond Elementary</t>
  </si>
  <si>
    <t>Martin Luther King Jr. Elementary</t>
  </si>
  <si>
    <t>Portlock Primary</t>
  </si>
  <si>
    <t>Rena B. Wright Primary</t>
  </si>
  <si>
    <t>Sparrow Road Intermediate</t>
  </si>
  <si>
    <t>Truitt Intermediate</t>
  </si>
  <si>
    <t>Western Branch High</t>
  </si>
  <si>
    <t>Western Branch Middle</t>
  </si>
  <si>
    <t>Western Branch Primary</t>
  </si>
  <si>
    <t>Lylburn Downing Middle</t>
  </si>
  <si>
    <t>Poquoson High</t>
  </si>
  <si>
    <t>Poquoson Middle</t>
  </si>
  <si>
    <t>Poquoson Primary</t>
  </si>
  <si>
    <t>Mayfield Intermediate</t>
  </si>
  <si>
    <t>Osbourn High</t>
  </si>
  <si>
    <t>Manassas Park High</t>
  </si>
  <si>
    <t>Manassas Park Middle</t>
  </si>
  <si>
    <t>Colonial Beach High</t>
  </si>
  <si>
    <t>West Point High</t>
  </si>
  <si>
    <t>West Point Middle</t>
  </si>
  <si>
    <t>DETAILED BUDGET DESCRIPTION OF OBJECT CODE 4000</t>
  </si>
  <si>
    <t>10 - 12</t>
  </si>
  <si>
    <t>07 - 09</t>
  </si>
  <si>
    <t>Francis C. Hammond Middle</t>
  </si>
  <si>
    <t>George Mason Elementary</t>
  </si>
  <si>
    <t>James K. Polk Elementary</t>
  </si>
  <si>
    <t>Lincoln Elementary</t>
  </si>
  <si>
    <t>Little River Elementary</t>
  </si>
  <si>
    <t>Lovettsville Elementary</t>
  </si>
  <si>
    <t>Lowes Island Elementary</t>
  </si>
  <si>
    <t>Lucketts Elementary</t>
  </si>
  <si>
    <t>Meadowland Elementary</t>
  </si>
  <si>
    <t>Mill Run Elementary</t>
  </si>
  <si>
    <t>Potowmack Elementary</t>
  </si>
  <si>
    <t>Rolling Ridge Elementary</t>
  </si>
  <si>
    <t>Rosa Lee Carter Elementary</t>
  </si>
  <si>
    <t>Round Hill Elementary</t>
  </si>
  <si>
    <t>Sanders Corner Elementary</t>
  </si>
  <si>
    <t>Seldens Landing Elementary</t>
  </si>
  <si>
    <t>Sterling Elementary</t>
  </si>
  <si>
    <t>Sugarland Elementary</t>
  </si>
  <si>
    <t>Sully Elementary</t>
  </si>
  <si>
    <t>Waterford Elementary</t>
  </si>
  <si>
    <t>Jouett Elementary</t>
  </si>
  <si>
    <t>Trevilians Elementary</t>
  </si>
  <si>
    <t>Kenbridge Elementary</t>
  </si>
  <si>
    <t>Walnut Hill Elementary</t>
  </si>
  <si>
    <t>Westview Early Childhood Education Center</t>
  </si>
  <si>
    <t>Churchland Academy Elementary</t>
  </si>
  <si>
    <t>Churchland Elementary</t>
  </si>
  <si>
    <t>Churchland Primary &amp; Intermediate</t>
  </si>
  <si>
    <t>Douglass Park Elementary</t>
  </si>
  <si>
    <t>Hodges Manor Elementary</t>
  </si>
  <si>
    <t>Harding Avenue Elementary</t>
  </si>
  <si>
    <t>Kipps Elementary</t>
  </si>
  <si>
    <t>Margaret Beeks Elementary</t>
  </si>
  <si>
    <t>Prices Fork Elementary</t>
  </si>
  <si>
    <t>Rockfish River Elementary</t>
  </si>
  <si>
    <t>Tye River Elementary</t>
  </si>
  <si>
    <t>George W. Watkins Elementary</t>
  </si>
  <si>
    <t>Kiptopeke Elementary</t>
  </si>
  <si>
    <t>Occohannock Elementary</t>
  </si>
  <si>
    <t>Northumberland Elementary</t>
  </si>
  <si>
    <t>Gordon Barbour Elementary</t>
  </si>
  <si>
    <t>Lightfoot Elementary</t>
  </si>
  <si>
    <t>Locust Grove Elementary</t>
  </si>
  <si>
    <t>Orange Elementary</t>
  </si>
  <si>
    <t xml:space="preserve">Yes </t>
  </si>
  <si>
    <t>North Stafford High</t>
  </si>
  <si>
    <t>Red Mill Elementary</t>
  </si>
  <si>
    <t>Rosemont Elementary</t>
  </si>
  <si>
    <t>Rosemont Forest Elementary</t>
  </si>
  <si>
    <t>Shelton Park Elementary</t>
  </si>
  <si>
    <t>Strawbridge Elementary</t>
  </si>
  <si>
    <t>Tallwood Elementary</t>
  </si>
  <si>
    <t>Thalia Elementary</t>
  </si>
  <si>
    <t>Thoroughgood Elementary</t>
  </si>
  <si>
    <t>Trantwood Elementary</t>
  </si>
  <si>
    <t>W.T. Cooke Elementary</t>
  </si>
  <si>
    <t>Williams Elementary</t>
  </si>
  <si>
    <t>Windsor Oaks Elementary</t>
  </si>
  <si>
    <t>Windsor Woods Elementary</t>
  </si>
  <si>
    <t>Woodstock Elementary</t>
  </si>
  <si>
    <t>Berkeley Glenn Elementary</t>
  </si>
  <si>
    <t>Kate Collins Middle</t>
  </si>
  <si>
    <t>Wenonah Elementary</t>
  </si>
  <si>
    <t>Westwood Hills Elementary</t>
  </si>
  <si>
    <t>William Perry Elementary</t>
  </si>
  <si>
    <t>Clara Byrd Baker Elementary</t>
  </si>
  <si>
    <t>D.J. Montague Elementary</t>
  </si>
  <si>
    <t>James River Elementary</t>
  </si>
  <si>
    <t>Matoaka Elementary</t>
  </si>
  <si>
    <t>Matthew Whaley Elementary</t>
  </si>
  <si>
    <t>Norge Elementary</t>
  </si>
  <si>
    <t>Stonehouse Elementary</t>
  </si>
  <si>
    <t>Warhill High</t>
  </si>
  <si>
    <t>Frederick Douglass Elementary</t>
  </si>
  <si>
    <t>Garland R. Quarles Elementary</t>
  </si>
  <si>
    <t>John Kerr Elementary</t>
  </si>
  <si>
    <t>S.P. Morton Elementary</t>
  </si>
  <si>
    <t>Butts Road Intermediate</t>
  </si>
  <si>
    <t>Cedar Road Elementary</t>
  </si>
  <si>
    <t>Deep Creek Central Elementary</t>
  </si>
  <si>
    <t>Deep Creek Elementary</t>
  </si>
  <si>
    <t>Edwin W. Chittum Elementary</t>
  </si>
  <si>
    <t>G.A. Treakle Elementary</t>
  </si>
  <si>
    <t>George W. Carver Intermediate</t>
  </si>
  <si>
    <t>Grassfield Elementary</t>
  </si>
  <si>
    <t>Great Bridge Intermediate</t>
  </si>
  <si>
    <t>Greenbrier Intermediate</t>
  </si>
  <si>
    <t>Hickory Elementary</t>
  </si>
  <si>
    <t>Hickory Middle</t>
  </si>
  <si>
    <t>TOTAL BUDGET</t>
  </si>
  <si>
    <t>Edward W. Wyatt Middle</t>
  </si>
  <si>
    <t>Greensville County High</t>
  </si>
  <si>
    <t>Franklin Military Academy</t>
  </si>
  <si>
    <t>Total</t>
  </si>
  <si>
    <t>Principal Name and Address</t>
  </si>
  <si>
    <t>Carter G. Woodson Middle</t>
  </si>
  <si>
    <t>Hopewell High</t>
  </si>
  <si>
    <t>Linkhorne Middle</t>
  </si>
  <si>
    <t>Sandusky Middle</t>
  </si>
  <si>
    <t>Place an "X" in the appropriate yes or no box.</t>
  </si>
  <si>
    <t>Smith Station Elementary</t>
  </si>
  <si>
    <t>Spotswood Elementary</t>
  </si>
  <si>
    <t>Wilderness Elementary</t>
  </si>
  <si>
    <t>Anne E. Moncure Elementary</t>
  </si>
  <si>
    <t>Donald B. Dixon-Lyle R. Smith Middle</t>
  </si>
  <si>
    <t>Falmouth Elementary</t>
  </si>
  <si>
    <t>Ferry Farm Elementary</t>
  </si>
  <si>
    <t>Garrisonville Elementary</t>
  </si>
  <si>
    <t>Grafton Village Elementary</t>
  </si>
  <si>
    <t>Hampton Oaks Elementary</t>
  </si>
  <si>
    <t>Hartwood Elementary</t>
  </si>
  <si>
    <t>Kate Waller Barrett Elementary</t>
  </si>
  <si>
    <t>Park Ridge Elementary</t>
  </si>
  <si>
    <t>Rockhill Elementary</t>
  </si>
  <si>
    <t>Rocky Run Elementary</t>
  </si>
  <si>
    <t>Stafford Elementary</t>
  </si>
  <si>
    <t>Stafford Senior High</t>
  </si>
  <si>
    <t>Widewater Elementary</t>
  </si>
  <si>
    <t>Winding Creek Elementary</t>
  </si>
  <si>
    <t>Surry Elementary</t>
  </si>
  <si>
    <t>Cedar Bluff Elementary</t>
  </si>
  <si>
    <t>Richlands Elementary</t>
  </si>
  <si>
    <t>A.S. Rhodes Elementary</t>
  </si>
  <si>
    <t>E. Wilson Morrison Elementary</t>
  </si>
  <si>
    <t>Hilda J. Barbour Elementary</t>
  </si>
  <si>
    <t>Leslie Fox Keyser Elementary</t>
  </si>
  <si>
    <t>Ressie Jeffries Elementary</t>
  </si>
  <si>
    <t>Low-Income Factor</t>
  </si>
  <si>
    <t>35 percent and Above</t>
  </si>
  <si>
    <t>A.</t>
  </si>
  <si>
    <t>B.</t>
  </si>
  <si>
    <t>11 - 12</t>
  </si>
  <si>
    <t>Grade Spans</t>
  </si>
  <si>
    <t>Grade Span Average</t>
  </si>
  <si>
    <t>Kecoughtan High</t>
  </si>
  <si>
    <t>Phoebus High</t>
  </si>
  <si>
    <t>Thomas Eaton Middle</t>
  </si>
  <si>
    <t>Harrisonburg High</t>
  </si>
  <si>
    <t>Thomas Harrison Middle</t>
  </si>
  <si>
    <t>Victory Elementary</t>
  </si>
  <si>
    <t>Woodbridge High</t>
  </si>
  <si>
    <t>Paraprofessionals</t>
  </si>
  <si>
    <t>04 - 07</t>
  </si>
  <si>
    <t>Charlottesville High</t>
  </si>
  <si>
    <t>Colonial Heights High</t>
  </si>
  <si>
    <t>Colonial Heights Middle</t>
  </si>
  <si>
    <t>Jeter-Watson Intermediate</t>
  </si>
  <si>
    <t>Galileo Magnet High</t>
  </si>
  <si>
    <t>George Washington High</t>
  </si>
  <si>
    <t>Grove Park Preschool</t>
  </si>
  <si>
    <t>Park Avenue Elementary</t>
  </si>
  <si>
    <t>Westwood Middle</t>
  </si>
  <si>
    <t>Mary Ellen Henderson Middle</t>
  </si>
  <si>
    <t>James Monroe High</t>
  </si>
  <si>
    <t>Walker-Grant Middle</t>
  </si>
  <si>
    <t>Galax High</t>
  </si>
  <si>
    <t>Galax Middle</t>
  </si>
  <si>
    <t>Benjamin Syms Middle</t>
  </si>
  <si>
    <t>Bethel High</t>
  </si>
  <si>
    <t>C. Alton Lindsay Middle</t>
  </si>
  <si>
    <t>Division’s Title I Allocation :</t>
  </si>
  <si>
    <t>Minus Set-Asides (if applicable):</t>
  </si>
  <si>
    <t>Administrators (nonclerical)</t>
  </si>
  <si>
    <t>Arcadia Middle</t>
  </si>
  <si>
    <t>Alleghany High</t>
  </si>
  <si>
    <t>Council Elementary/Middle</t>
  </si>
  <si>
    <t>Hurley Elementary/Middle</t>
  </si>
  <si>
    <t>Carroll County High</t>
  </si>
  <si>
    <t>Fancy Gap Elementary</t>
  </si>
  <si>
    <t>Elizabeth Scott Elementary</t>
  </si>
  <si>
    <t>Winterpock Elementary</t>
  </si>
  <si>
    <t>McCleary Elementary</t>
  </si>
  <si>
    <t>Aldrin Elementary</t>
  </si>
  <si>
    <t>Annandale High</t>
  </si>
  <si>
    <t>Annandale Terrace Elementary</t>
  </si>
  <si>
    <t>Archer Elementary</t>
  </si>
  <si>
    <t>Bailey's Elementary School for the Arts and Sciences</t>
  </si>
  <si>
    <t>Beech Tree Elementary</t>
  </si>
  <si>
    <t>Belle View Elementary</t>
  </si>
  <si>
    <t>Belvedere Elementary</t>
  </si>
  <si>
    <t>Bonnie Brae Elementary</t>
  </si>
  <si>
    <t>Braddock Elementary</t>
  </si>
  <si>
    <t>Bren Mar Park Elementary</t>
  </si>
  <si>
    <t>Brookfield Elementary</t>
  </si>
  <si>
    <t>Bucknell Elementary</t>
  </si>
  <si>
    <t>Bull Run Elementary</t>
  </si>
  <si>
    <t>Bush Hill Elementary</t>
  </si>
  <si>
    <t>Cameron Elementary</t>
  </si>
  <si>
    <t>Canterbury Woods Elementary</t>
  </si>
  <si>
    <t>Cardinal Forest Elementary</t>
  </si>
  <si>
    <t>Carson Middle</t>
  </si>
  <si>
    <t>Centre Ridge Elementary</t>
  </si>
  <si>
    <t>Centreville Elementary</t>
  </si>
  <si>
    <t>Centreville High</t>
  </si>
  <si>
    <t>Chantilly High</t>
  </si>
  <si>
    <t>Cherry Run Elementary</t>
  </si>
  <si>
    <t>Chesterbrook Elementary</t>
  </si>
  <si>
    <t>Churchill Road Elementary</t>
  </si>
  <si>
    <t>Clearview Elementary</t>
  </si>
  <si>
    <t>Clermont Elementary</t>
  </si>
  <si>
    <t>Coates Elementary</t>
  </si>
  <si>
    <t>Columbia Elementary</t>
  </si>
  <si>
    <t>Colvin Run Elementary</t>
  </si>
  <si>
    <t>Cooper Middle</t>
  </si>
  <si>
    <t>Crossfield Elementary</t>
  </si>
  <si>
    <t>Cunningham Park Elementary</t>
  </si>
  <si>
    <t>Daniels Run Elementary</t>
  </si>
  <si>
    <t>Dogwood Elementary</t>
  </si>
  <si>
    <t>Dranesville Elementary</t>
  </si>
  <si>
    <t>Eagle View Elementary</t>
  </si>
  <si>
    <t>Edison High</t>
  </si>
  <si>
    <t>Fairfax High</t>
  </si>
  <si>
    <t>Fairfax Villa Elementary</t>
  </si>
  <si>
    <t>Fairhill Elementary</t>
  </si>
  <si>
    <t>Falls Church High</t>
  </si>
  <si>
    <t>Flint Hill Elementary</t>
  </si>
  <si>
    <t>Floris Elementary</t>
  </si>
  <si>
    <t>Forest Edge Elementary</t>
  </si>
  <si>
    <t>Forestdale Elementary</t>
  </si>
  <si>
    <t>Forestville Elementary</t>
  </si>
  <si>
    <t>Fort Belvoir Elementary</t>
  </si>
  <si>
    <t>Fort Hunt Elementary</t>
  </si>
  <si>
    <t>Fox Mill Elementary</t>
  </si>
  <si>
    <t>Franconia Elementary</t>
  </si>
  <si>
    <t>Franklin Middle</t>
  </si>
  <si>
    <t>Freedom Hill Elementary</t>
  </si>
  <si>
    <t>Frost Middle</t>
  </si>
  <si>
    <t>Garfield Elementary</t>
  </si>
  <si>
    <t>Glasgow Middle</t>
  </si>
  <si>
    <t>Glen Forest Elementary</t>
  </si>
  <si>
    <t>Graham Road Elementary</t>
  </si>
  <si>
    <t>Great Falls Elementary</t>
  </si>
  <si>
    <t>Greenbriar East Elementary</t>
  </si>
  <si>
    <t>Greenbriar West Elementary</t>
  </si>
  <si>
    <t>Groveton Elementary</t>
  </si>
  <si>
    <t>Gunston Elementary</t>
  </si>
  <si>
    <t>Halley Elementary</t>
  </si>
  <si>
    <t>Haycock Elementary</t>
  </si>
  <si>
    <t>Hayfield Elementary</t>
  </si>
  <si>
    <t>Herndon Elementary</t>
  </si>
  <si>
    <t>Herndon High</t>
  </si>
  <si>
    <t>Herndon Middle</t>
  </si>
  <si>
    <t>Hollin Meadows Elementary</t>
  </si>
  <si>
    <t>Holmes Middle</t>
  </si>
  <si>
    <t>Hughes Middle</t>
  </si>
  <si>
    <t>Hunt Valley Elementary</t>
  </si>
  <si>
    <t>Hutchison Elementary</t>
  </si>
  <si>
    <t>Hybla Valley Elementary</t>
  </si>
  <si>
    <t>Irving Middle</t>
  </si>
  <si>
    <t>Island Creek Elementary</t>
  </si>
  <si>
    <t>Jackson Middle</t>
  </si>
  <si>
    <t>Keene Mill Elementary</t>
  </si>
  <si>
    <t>Kent Gardens Elementary</t>
  </si>
  <si>
    <t>Key Middle</t>
  </si>
  <si>
    <t>Kilmer Middle</t>
  </si>
  <si>
    <t>Kings Glen Elementary</t>
  </si>
  <si>
    <t>Kings Park Elementary</t>
  </si>
  <si>
    <t>Lake Anne Elementary</t>
  </si>
  <si>
    <t>Lane Elementary</t>
  </si>
  <si>
    <t>Langley High</t>
  </si>
  <si>
    <t>Laurel Hill Elementary</t>
  </si>
  <si>
    <t>Laurel Ridge Elementary</t>
  </si>
  <si>
    <t>Lees Corner Elementary</t>
  </si>
  <si>
    <t>Lemon Road Elementary</t>
  </si>
  <si>
    <t>Little Run Elementary</t>
  </si>
  <si>
    <t>London Towne Elementary</t>
  </si>
  <si>
    <t>Longfellow Middle</t>
  </si>
  <si>
    <t>Lorton Station Elementary</t>
  </si>
  <si>
    <t>Lynbrook Elementary</t>
  </si>
  <si>
    <t>Madison High</t>
  </si>
  <si>
    <t>Mantua Elementary</t>
  </si>
  <si>
    <t>Marshall High</t>
  </si>
  <si>
    <t>Marshall Road Elementary</t>
  </si>
  <si>
    <t>Mount Eagle Elementary</t>
  </si>
  <si>
    <t>Mount Vernon High</t>
  </si>
  <si>
    <t>Mount Vernon Woods Elementary</t>
  </si>
  <si>
    <t>Navy Elementary</t>
  </si>
  <si>
    <t>Newington Forest Elementary</t>
  </si>
  <si>
    <t>North Springfield Elementary</t>
  </si>
  <si>
    <t>Oak Hill Elementary</t>
  </si>
  <si>
    <t>Oak View Elementary</t>
  </si>
  <si>
    <t>Oakton Elementary</t>
  </si>
  <si>
    <t>Oakton High</t>
  </si>
  <si>
    <t>Olde Creek Elementary</t>
  </si>
  <si>
    <t>Orange Hunt Elementary</t>
  </si>
  <si>
    <t>Parklawn Elementary</t>
  </si>
  <si>
    <t>Pine Spring Elementary</t>
  </si>
  <si>
    <t>Poe Middle</t>
  </si>
  <si>
    <t>Poplar Tree Elementary</t>
  </si>
  <si>
    <t>Powell Elementary</t>
  </si>
  <si>
    <t>Ravensworth Elementary</t>
  </si>
  <si>
    <t>Robinson Secondary</t>
  </si>
  <si>
    <t>Rocky Run Middle</t>
  </si>
  <si>
    <t>Rolling Valley Elementary</t>
  </si>
  <si>
    <t>Sandburg Middle</t>
  </si>
  <si>
    <t>Sangster Elementary</t>
  </si>
  <si>
    <t>Saratoga Elementary</t>
  </si>
  <si>
    <t>Sherman Elementary</t>
  </si>
  <si>
    <t>Shrevewood Elementary</t>
  </si>
  <si>
    <t>Silverbrook Elementary</t>
  </si>
  <si>
    <t>Sleepy Hollow Elementary</t>
  </si>
  <si>
    <t>South Lakes High</t>
  </si>
  <si>
    <t>Spring Hill Elementary</t>
  </si>
  <si>
    <t>Springfield Estates Elementary</t>
  </si>
  <si>
    <t>Stenwood Elementary</t>
  </si>
  <si>
    <t>Stone Middle</t>
  </si>
  <si>
    <t>Stratford Landing Elementary</t>
  </si>
  <si>
    <t>Sunrise Valley Elementary</t>
  </si>
  <si>
    <t>Terra Centre Elementary</t>
  </si>
  <si>
    <t>Terraset Elementary</t>
  </si>
  <si>
    <t>Thomas Jefferson High for Science and Technology</t>
  </si>
  <si>
    <t>Thoreau Middle</t>
  </si>
  <si>
    <t>Timber Lane Elementary</t>
  </si>
  <si>
    <t>Twain Middle</t>
  </si>
  <si>
    <t>Union Mill Elementary</t>
  </si>
  <si>
    <t>Vienna Elementary</t>
  </si>
  <si>
    <t>Virginia Hills E.C. Resource Ctr.</t>
  </si>
  <si>
    <t>Virginia Run Elementary</t>
  </si>
  <si>
    <t>Wakefield Forest Elementary</t>
  </si>
  <si>
    <t>Waples Mill Elementary</t>
  </si>
  <si>
    <t>Washington Mill Elementary</t>
  </si>
  <si>
    <t>Waynewood Elementary</t>
  </si>
  <si>
    <t>West Potomac High</t>
  </si>
  <si>
    <t>West Springfield Elementary</t>
  </si>
  <si>
    <t>West Springfield High</t>
  </si>
  <si>
    <t>Westbriar Elementary</t>
  </si>
  <si>
    <t>Westfield High</t>
  </si>
  <si>
    <t>Westgate Elementary</t>
  </si>
  <si>
    <t>Woodson High</t>
  </si>
  <si>
    <t>Greenwood Mill Elementary</t>
  </si>
  <si>
    <t>Eastern Elementary/Middle</t>
  </si>
  <si>
    <t>Narrows Elementary/Middle</t>
  </si>
  <si>
    <t>Washington-Henry Elementary</t>
  </si>
  <si>
    <t>Arthur Ashe Jr. Elementary</t>
  </si>
  <si>
    <t>Colonial Trail Elementary</t>
  </si>
  <si>
    <t>Greenwood Elementary</t>
  </si>
  <si>
    <t>Hungary Creek Middle</t>
  </si>
  <si>
    <t>Axton Elementary</t>
  </si>
  <si>
    <t>Fieldale-Collinsville Middle</t>
  </si>
  <si>
    <t>Laurel Park Middle</t>
  </si>
  <si>
    <t>Mount Olivet Elementary</t>
  </si>
  <si>
    <t>Sealston Elementary</t>
  </si>
  <si>
    <t>Arcola Elementary</t>
  </si>
  <si>
    <t>Belmont Station Elementary</t>
  </si>
  <si>
    <t>Briar Woods High</t>
  </si>
  <si>
    <t>Freedom High</t>
  </si>
  <si>
    <t>John W. Tolbert Jr. Elementary</t>
  </si>
  <si>
    <t>Kenneth W.Culbert Elementary</t>
  </si>
  <si>
    <t>Legacy Elementary</t>
  </si>
  <si>
    <t>Newton-Lee Elementary</t>
  </si>
  <si>
    <t>Smart's Mill Middle</t>
  </si>
  <si>
    <t>Stone Hill Middle</t>
  </si>
  <si>
    <t>Sycolin Creek Elementary</t>
  </si>
  <si>
    <t>LaCrosse Elementary</t>
  </si>
  <si>
    <t>New Kent Elementary</t>
  </si>
  <si>
    <t>New Kent High</t>
  </si>
  <si>
    <t>New Kent Middle</t>
  </si>
  <si>
    <t>Orange County High</t>
  </si>
  <si>
    <t>Luray High</t>
  </si>
  <si>
    <t>Brosville Elementary</t>
  </si>
  <si>
    <t>J.E.J. Moore Middle</t>
  </si>
  <si>
    <t>Battlefield High</t>
  </si>
  <si>
    <t>Mary Williams Elementary</t>
  </si>
  <si>
    <t>Suella G. Ellis Elementary</t>
  </si>
  <si>
    <t>Pulaski Elementary</t>
  </si>
  <si>
    <t>Rockbridge County High</t>
  </si>
  <si>
    <t>River Bend Elementary</t>
  </si>
  <si>
    <t>Riverbend High</t>
  </si>
  <si>
    <t>Margaret Brent Elementary</t>
  </si>
  <si>
    <t>Mountain View High</t>
  </si>
  <si>
    <t>Mount Daniel School</t>
  </si>
  <si>
    <t>Christopher C. Kraft Elementary</t>
  </si>
  <si>
    <t>Luther W. Machen Elementary</t>
  </si>
  <si>
    <t>Dearington Elementary/Innovation</t>
  </si>
  <si>
    <t>E.C. Glass High</t>
  </si>
  <si>
    <t>Achievable Dream Middle/High</t>
  </si>
  <si>
    <t>B.C. Charles Elementary</t>
  </si>
  <si>
    <t>B.T. Washington Middle</t>
  </si>
  <si>
    <t>George J. McIntosh Elementary</t>
  </si>
  <si>
    <t>L.F. Palmer Elementary</t>
  </si>
  <si>
    <t>Berkley/Campostella Early Childhood Education Center</t>
  </si>
  <si>
    <t>Lake Taylor High</t>
  </si>
  <si>
    <t>P.B. Young Sr. Elementary</t>
  </si>
  <si>
    <t>Walter Herron Taylor Elementary</t>
  </si>
  <si>
    <t>J.I. Burton High</t>
  </si>
  <si>
    <t>Brighton Elementary</t>
  </si>
  <si>
    <t>Armstrong High</t>
  </si>
  <si>
    <t>Martin Luther King Jr. Middle</t>
  </si>
  <si>
    <t>Preston Park Elementary</t>
  </si>
  <si>
    <t>Roanoke Academy For Mathematics &amp; Science Elementary</t>
  </si>
  <si>
    <t>Elephant's Fork Elementary</t>
  </si>
  <si>
    <t>King's Grant Elementary</t>
  </si>
  <si>
    <t>Virginia Avenue Charlotte Dehart Elementary</t>
  </si>
  <si>
    <t>Grassfield High</t>
  </si>
  <si>
    <t>Andrew Lewis Middle</t>
  </si>
  <si>
    <t>East Salem Elementary</t>
  </si>
  <si>
    <t>G.W. Carver Elementary</t>
  </si>
  <si>
    <t>South Salem Elementary</t>
  </si>
  <si>
    <t>West Salem Elementary</t>
  </si>
  <si>
    <t>Grace E. Metz Middle</t>
  </si>
  <si>
    <t>4.</t>
  </si>
  <si>
    <t>5.</t>
  </si>
  <si>
    <t>REVISIONS AND AMENDMENTS</t>
  </si>
  <si>
    <t xml:space="preserve">School Name </t>
  </si>
  <si>
    <t>Gladesboro Elementary School</t>
  </si>
  <si>
    <t>Gladeville Elementary School</t>
  </si>
  <si>
    <t>Hillsville Elementary School</t>
  </si>
  <si>
    <t>Laurel Elementary School</t>
  </si>
  <si>
    <t>Dunn Loring E.C. Resource Ctr.</t>
  </si>
  <si>
    <t>McLean High</t>
  </si>
  <si>
    <t>McNair Elementary</t>
  </si>
  <si>
    <t>Westlawn Elementary</t>
  </si>
  <si>
    <t>Weyanoke Elementary</t>
  </si>
  <si>
    <t>Whitman Middle</t>
  </si>
  <si>
    <t>Willow Springs Elementary</t>
  </si>
  <si>
    <t>Wolftrap Elementary</t>
  </si>
  <si>
    <t>Woodburn Elementary</t>
  </si>
  <si>
    <t>Woodlawn Elementary</t>
  </si>
  <si>
    <t>Woodley Hills Elementary</t>
  </si>
  <si>
    <t>Windy Gap Elementary</t>
  </si>
  <si>
    <t>Fries School</t>
  </si>
  <si>
    <t>Grayson Highlands School</t>
  </si>
  <si>
    <t>South Boston/Halifax Early Learning Center</t>
  </si>
  <si>
    <t>Elko Middle</t>
  </si>
  <si>
    <t>Glen Allen High</t>
  </si>
  <si>
    <t>Holman Middle</t>
  </si>
  <si>
    <t>John Randolph Tucker High</t>
  </si>
  <si>
    <t>Buffalo Trail Elementary</t>
  </si>
  <si>
    <t>Harmony Middle</t>
  </si>
  <si>
    <t>Tuscarora High</t>
  </si>
  <si>
    <t>PK- 12</t>
  </si>
  <si>
    <t>Woodgrove High</t>
  </si>
  <si>
    <t>Moss-Nuckols Elementary</t>
  </si>
  <si>
    <t>Eastern Montgomery Elementary</t>
  </si>
  <si>
    <t>Luray Elementary</t>
  </si>
  <si>
    <t>Luray Middle</t>
  </si>
  <si>
    <t>Page County High</t>
  </si>
  <si>
    <t>Page County Middle</t>
  </si>
  <si>
    <t>Shenandoah Elementary</t>
  </si>
  <si>
    <t>Springfield Elementary</t>
  </si>
  <si>
    <t>Stanley Elementary</t>
  </si>
  <si>
    <t>Meadows of Dan Elementary</t>
  </si>
  <si>
    <t>Dan River High</t>
  </si>
  <si>
    <t>Gretna High</t>
  </si>
  <si>
    <t>Tunstall High</t>
  </si>
  <si>
    <t>Gainesville Middle</t>
  </si>
  <si>
    <t>Rappahannock County Elementary</t>
  </si>
  <si>
    <t>Rappahannock County High</t>
  </si>
  <si>
    <t>Rappahannock High</t>
  </si>
  <si>
    <t>Richmond County Elementary</t>
  </si>
  <si>
    <t>East Rockingham High</t>
  </si>
  <si>
    <t>Skyline High</t>
  </si>
  <si>
    <t>Douglas Macarthur Elementary</t>
  </si>
  <si>
    <t>George P. Phenix Elementary</t>
  </si>
  <si>
    <t>Hunter B. Andrews</t>
  </si>
  <si>
    <t>Albert Harris Elementary</t>
  </si>
  <si>
    <t>Martinsville High</t>
  </si>
  <si>
    <t>Martinsville Middle</t>
  </si>
  <si>
    <t>Ingleside Elementary</t>
  </si>
  <si>
    <t>Matthew Fontaine Maury High</t>
  </si>
  <si>
    <t>Churchland Preschool Center</t>
  </si>
  <si>
    <t>Maymont Pre-K Center</t>
  </si>
  <si>
    <t>Arthur R. Ware Elementary</t>
  </si>
  <si>
    <t>Bessie Weller Elementary</t>
  </si>
  <si>
    <t>Shelburne Middle</t>
  </si>
  <si>
    <t>Staunton City School PreSchool Programs</t>
  </si>
  <si>
    <t>Thomas C. McSwain Elementary</t>
  </si>
  <si>
    <t>Diamond Springs Elementary</t>
  </si>
  <si>
    <t>J. Blaine Blayton Elementary</t>
  </si>
  <si>
    <t>Lois Hornsby Middle</t>
  </si>
  <si>
    <t>6.</t>
  </si>
  <si>
    <t>7.</t>
  </si>
  <si>
    <t>8.</t>
  </si>
  <si>
    <t>9.</t>
  </si>
  <si>
    <t>Explain</t>
  </si>
  <si>
    <t xml:space="preserve">Revision:   </t>
  </si>
  <si>
    <t xml:space="preserve">Adjusted PPE </t>
  </si>
  <si>
    <t xml:space="preserve">School Reallocation Amount </t>
  </si>
  <si>
    <t>J. Michael Lunsford Middle</t>
  </si>
  <si>
    <t>Locust Grove Primary School</t>
  </si>
  <si>
    <t>Patriot High</t>
  </si>
  <si>
    <t>Piney Branch Elementary</t>
  </si>
  <si>
    <t>T. Clay Wood Elementary</t>
  </si>
  <si>
    <t>Wayne Hills Center</t>
  </si>
  <si>
    <t>Eastside High</t>
  </si>
  <si>
    <r>
      <rPr>
        <i/>
        <sz val="10"/>
        <rFont val="Times New Roman"/>
        <family val="1"/>
      </rPr>
      <t xml:space="preserve">Elementary and Secondary Education Act of 1965 </t>
    </r>
    <r>
      <rPr>
        <sz val="10"/>
        <rFont val="Times New Roman"/>
        <family val="1"/>
      </rPr>
      <t>(ESEA), as amended by</t>
    </r>
  </si>
  <si>
    <t>Title I, Part A, Improving Basic Programs Operated by the LEAs</t>
  </si>
  <si>
    <t>Amount of school division allocation ESEA funds (from Page 2):</t>
  </si>
  <si>
    <t>Richmond, Virginia 23218-2120</t>
  </si>
  <si>
    <t>Fairfax County Adult High</t>
  </si>
  <si>
    <t>Mason Crest Elementary</t>
  </si>
  <si>
    <t>South County High</t>
  </si>
  <si>
    <t>South County Middle</t>
  </si>
  <si>
    <t>Carysbrook Elementary</t>
  </si>
  <si>
    <t>03 - 04</t>
  </si>
  <si>
    <t>John Champe High School</t>
  </si>
  <si>
    <t>Ronald Wilson Reagan Middle</t>
  </si>
  <si>
    <t>Indicate amount of set-aside for each category, if applicable:</t>
  </si>
  <si>
    <t>Carroll County Middle School</t>
  </si>
  <si>
    <t>01 - 02</t>
  </si>
  <si>
    <t>West Central Primary School</t>
  </si>
  <si>
    <t>Gereau Center for Applied Technology &amp; Career Exploration</t>
  </si>
  <si>
    <t>Discovery Elementary School</t>
  </si>
  <si>
    <t>Oak Point Elementary School</t>
  </si>
  <si>
    <t>KG - 01</t>
  </si>
  <si>
    <t>Edwin A. Gibson Elementary School</t>
  </si>
  <si>
    <t>The Northside Preschool</t>
  </si>
  <si>
    <t>John Marshall Early Childhood Center</t>
  </si>
  <si>
    <t>Ghent K-8</t>
  </si>
  <si>
    <t>Mount Hermon Preschool Center</t>
  </si>
  <si>
    <t>Olive Branch Preschool Center</t>
  </si>
  <si>
    <t>Richmond Career Education and Employment (Charter School)</t>
  </si>
  <si>
    <t>Green Run Collegiate</t>
  </si>
  <si>
    <t>DETAILED BUDGET DESCRIPTION OF OBJECT CODE 1000</t>
  </si>
  <si>
    <t>10.</t>
  </si>
  <si>
    <t>11.</t>
  </si>
  <si>
    <t>12.</t>
  </si>
  <si>
    <t>13.</t>
  </si>
  <si>
    <t>14.</t>
  </si>
  <si>
    <t>15.</t>
  </si>
  <si>
    <t>16.</t>
  </si>
  <si>
    <t>17.</t>
  </si>
  <si>
    <t>Email:</t>
  </si>
  <si>
    <t xml:space="preserve">C.  COORDINATION OF SERVICES </t>
  </si>
  <si>
    <t>School or Early Childhood Center Name</t>
  </si>
  <si>
    <t>Eligible Title I School Zone(s) Served</t>
  </si>
  <si>
    <t>Number of Title I Funded Teachers</t>
  </si>
  <si>
    <t>Number of Title I Funded Paraprofessionals</t>
  </si>
  <si>
    <t>Percentage of Low-Income</t>
  </si>
  <si>
    <t>Private School Services (as necessary; not applicable for bypass divisions) These funds are in addition to school-level allocations for private school services.</t>
  </si>
  <si>
    <t>1 percent of allocation (This amount is calculated if school division receives $500,000 or more from Title I, Part A.)</t>
  </si>
  <si>
    <t>Low-Income Count used to Allocate Title I Funds</t>
  </si>
  <si>
    <t>10</t>
  </si>
  <si>
    <t>Phone:</t>
  </si>
  <si>
    <t>Ext:</t>
  </si>
  <si>
    <t>Place an "X" in the first box indicating whether it is a revision or amendment. Enter the date of the revision or amendment.  Indicate the tab(s) that have been changed. Provide a concise description of changes (for example, "Programmatic Changes--purchase of additional reading materials, object code 6000; Budget Changes--decreased travel budget in object code 5000 and increased materials to purchase additional reading materials in object code 6000"). When completing an amendment, changes to the program overview may be reflected as additions at the end of the narrative.
NOTE: Any changes to the program budget should first be reflected in an amended application, followed by a budget transfer within 7 business days of approval of the amended application. Budget transfers will not be accepted without an approved amended application reflecting budget changes.</t>
  </si>
  <si>
    <t>PK</t>
  </si>
  <si>
    <t>Special Situation Schools</t>
  </si>
  <si>
    <t>Georgie D. Tyler Middle</t>
  </si>
  <si>
    <t>Rock Ridge High</t>
  </si>
  <si>
    <t>Trailside Middle</t>
  </si>
  <si>
    <t>The Nokesville School</t>
  </si>
  <si>
    <t>Swansboro Elementary</t>
  </si>
  <si>
    <t>Pioneer Elementary</t>
  </si>
  <si>
    <t>Seatack Elementary an Achievable Dream Academy</t>
  </si>
  <si>
    <t>Nathanael Greene Primary</t>
  </si>
  <si>
    <t>Haymarket Elementary</t>
  </si>
  <si>
    <t>Jessie Thackrey Preschool</t>
  </si>
  <si>
    <t>02 - 08</t>
  </si>
  <si>
    <t xml:space="preserve"> Free/Reduced Lunch/Household Applications</t>
  </si>
  <si>
    <t>CEP</t>
  </si>
  <si>
    <t xml:space="preserve">   </t>
  </si>
  <si>
    <t>Total School Membership</t>
  </si>
  <si>
    <t>Low-Income Public School Membership</t>
  </si>
  <si>
    <t xml:space="preserve">Total Low-Income </t>
  </si>
  <si>
    <t>Low-Income Private School Membership</t>
  </si>
  <si>
    <t xml:space="preserve">Low-Income Pupils in Public Schools Served        </t>
  </si>
  <si>
    <t xml:space="preserve">Guidance related to the local homeless education liaison, the definition of homelessness for educational purposes, identification strategies, professional development, and other services that can be provided through Title I, Part A, funding can be found on the Project HOPE-VA website: www.wm.edu/hope or by contacting Project HOPE-VA, Virginia’s Education for Homeless Children and Youth Program: phone: 757-221-4002 or email: homlss@wm.edu. </t>
  </si>
  <si>
    <t>Neglected Count</t>
  </si>
  <si>
    <t>Yes (If yes, complete the remainder of this page.)</t>
  </si>
  <si>
    <t>No (If no, it is not necessary to complete the rest of this page.)</t>
  </si>
  <si>
    <t>Regular Mail</t>
  </si>
  <si>
    <t>Certified Mail</t>
  </si>
  <si>
    <t>Telephone Calls</t>
  </si>
  <si>
    <t>Meetings</t>
  </si>
  <si>
    <t>Visits to the Private School</t>
  </si>
  <si>
    <t>Other (Please specify)</t>
  </si>
  <si>
    <t xml:space="preserve">a. Total Title I, Part A Allocation </t>
  </si>
  <si>
    <t>d. School Division Admin set-aside (Optional)</t>
  </si>
  <si>
    <t>C</t>
  </si>
  <si>
    <t>D</t>
  </si>
  <si>
    <t xml:space="preserve"> Private Schools</t>
  </si>
  <si>
    <t>Description of Services</t>
  </si>
  <si>
    <t>Title II, Part A, Transferability</t>
  </si>
  <si>
    <t>Title IV, Part A, Transferability</t>
  </si>
  <si>
    <t>90 percent of 1 percent must be used at the school level</t>
  </si>
  <si>
    <t>Foster Care (as necessary)</t>
  </si>
  <si>
    <t xml:space="preserve">Was the waiver granted by the SEA?  </t>
  </si>
  <si>
    <t>Page 35</t>
  </si>
  <si>
    <r>
      <t>the</t>
    </r>
    <r>
      <rPr>
        <i/>
        <sz val="10"/>
        <rFont val="Times New Roman"/>
        <family val="1"/>
      </rPr>
      <t xml:space="preserve"> Every Student Succeeds Act of 2015 </t>
    </r>
    <r>
      <rPr>
        <sz val="10"/>
        <rFont val="Times New Roman"/>
        <family val="1"/>
      </rPr>
      <t>(ESSA)</t>
    </r>
    <r>
      <rPr>
        <i/>
        <sz val="10"/>
        <rFont val="Times New Roman"/>
        <family val="1"/>
      </rPr>
      <t>,</t>
    </r>
    <r>
      <rPr>
        <sz val="10"/>
        <rFont val="Times New Roman"/>
        <family val="1"/>
      </rPr>
      <t xml:space="preserve"> Public Law 114-95 </t>
    </r>
  </si>
  <si>
    <t xml:space="preserve">School divisions that have facilities that report one or more neglected students in the most recently submitted Title I, Part D, October Count under the neglected column must complete this tab. Please refer to the Guidelines, Instructions, and Assurances for more information.
</t>
  </si>
  <si>
    <t>Section 427 of the General Education Provisions Act (GEPA) requires applicants for federal funds to include in their applications a description of the steps the applicant will take to ensure equitable access to, and participation in, federally-assisted programs for students, teachers, and other program beneficiaries with special needs. The provision allows applicants discretion in developing the required description. The statute highlights six types of barriers that can impede equitable access or participation: gender, race, national origin, color, disability, or age. Based on local circumstances, the applicant should determine whether these or other barriers may prevent students, teachers, etc., from such access or participation in the federally-funded project or activity. The description in the application of steps to be taken to overcome these barriers need not be lengthy; the application may provide a clear and succinct description of how the applicant plans to address those barriers that are applicable to their circumstances.</t>
  </si>
  <si>
    <t>Describe the steps the division will take to ensure equitable access to, and participation in, grant-funded programs for students, teachers, and other program beneficiaries with special needs as required by the General Education Provisions Act (GEPA) 427, OMB Control No. 1894-00045, Section 427.</t>
  </si>
  <si>
    <t xml:space="preserve">Section 5103(b)(2) of ESSA allows divisions to transfer all or a portion of the funds received from Title II, Part A, or Title IV, Part A, into: Title I, Part A; Title I, Part C; Title I, Part D; Title II, Part A; Title III, Part A; Title IV, Part A; or Title V, Part B.  </t>
  </si>
  <si>
    <t>Title I, Part A</t>
  </si>
  <si>
    <t>Title I, Part C</t>
  </si>
  <si>
    <t>Title II, Part A</t>
  </si>
  <si>
    <t xml:space="preserve">Private School Set-Aside </t>
  </si>
  <si>
    <t>b1. Proportionate share of Title I funds available to provide equitable services - 35% and Above Low-Income</t>
  </si>
  <si>
    <t>b2. Proportionate share of Title I funds available to provide equitable services - Below 35% Low-Income</t>
  </si>
  <si>
    <t>c1. Amount of funds for 1% for parent and family engagement
(If LEA’s Title I allocation exceeds $500,000) - 35% and Above Low-Income</t>
  </si>
  <si>
    <t>c2. Amount of funds for 1% for parent and family engagement
(If LEA’s Title I allocation exceeds $500,000) - Below 35% Low-Income</t>
  </si>
  <si>
    <t>e1. Total  Private School Set-Aside  for  Non-Administration - 35% and Above Low-Income</t>
  </si>
  <si>
    <t>e2. Total  Private School Set-Aside  for  Non-Administration - Below 35% Low-Income</t>
  </si>
  <si>
    <t>Describe how the local educational agency will implement strategies to facilitate effective transitions for students from middle grades to high school and from high school to postsecondary education including, if applicable-</t>
  </si>
  <si>
    <t>Page 6</t>
  </si>
  <si>
    <r>
      <t>B.  PROGRAM OVERVIEW (</t>
    </r>
    <r>
      <rPr>
        <b/>
        <sz val="11"/>
        <color indexed="8"/>
        <rFont val="Times New Roman"/>
        <family val="1"/>
      </rPr>
      <t>CONTINUED</t>
    </r>
    <r>
      <rPr>
        <b/>
        <sz val="11"/>
        <rFont val="Times New Roman"/>
        <family val="1"/>
      </rPr>
      <t>)</t>
    </r>
  </si>
  <si>
    <t>Funding Source</t>
  </si>
  <si>
    <t>Describe how the local educational agency will identify and address, as required under State plans as described in section 1111(g)(1)(B), any disparities that result in low-income students and minority students being taught at higher rates than other students by ineffective, inexperienced, or out-of-field teachers.</t>
  </si>
  <si>
    <t>Set-Aside for Teacher Incentives and Rewards Targeted</t>
  </si>
  <si>
    <t>Parent and Family Engagement (Required if allocation is $500,000 or more)</t>
  </si>
  <si>
    <t>10 percent of 1 percent  is set aside by the school division for parent and family engagement initiatives</t>
  </si>
  <si>
    <t>Comprehensive Support and Improvement</t>
  </si>
  <si>
    <t>Page 49</t>
  </si>
  <si>
    <t>Additional Parent and Family Engagement Funds</t>
  </si>
  <si>
    <t>No (If division participated in the bypass)</t>
  </si>
  <si>
    <t>Title IV, Part A</t>
  </si>
  <si>
    <t>TRANSFERABILITY</t>
  </si>
  <si>
    <t>Program from which funds will be transferred</t>
  </si>
  <si>
    <t>Amount</t>
  </si>
  <si>
    <t>TO</t>
  </si>
  <si>
    <t>Page 18</t>
  </si>
  <si>
    <t>Describe how the local educational agency will support efforts to reduce the overuse of discipline practices that remove students from the classroom, which may include identifying and supporting schools with high rates of discipline, disaggregated by each of the subgroups of students, as defined in section 1111(c)(2).</t>
  </si>
  <si>
    <t>Early Childhood</t>
  </si>
  <si>
    <t>Private School</t>
  </si>
  <si>
    <t>Homeless</t>
  </si>
  <si>
    <t>Foster Care</t>
  </si>
  <si>
    <t>Neglected/Delinquent</t>
  </si>
  <si>
    <t>Page 25</t>
  </si>
  <si>
    <t>Page 36</t>
  </si>
  <si>
    <t>School Year Title I, Part A, Early Childhood First Established:</t>
  </si>
  <si>
    <t>Provide a list of all schools and/or centers in your school division that house Title I, Part A, Early Childhood programs.  Indicate the eligible Title I school zone(s) served by the school or center.  In addition, include the total number of all Title I, Part A, Early Childhood teachers who are housed in each of the schools.</t>
  </si>
  <si>
    <t>List Schools and Early Childhood Centers with Title I, Part A, Early Childhood Programs</t>
  </si>
  <si>
    <t>Other Early Childhood Programs with which Title I is collaborating:</t>
  </si>
  <si>
    <t>DIVISION LEVEL:  IMPROVEMENT ACTIVITIES 
(Optional for Divisions with Comprehensive Support and Improvement and Targeted Support and Improvement)</t>
  </si>
  <si>
    <t>Up to 5 percent may be set aside for divisions to provide financial incentives and rewards to teachers who serve in schools identified for comprehensive support and improvement or targeted support and improvement activities for the purposes of attracting and retaining qualified and effective teachers.</t>
  </si>
  <si>
    <t>Five percent of the total allocation representing the maximum allowable set-aside for Comprehensive Support and Improvement and Targeted Support and Improvement</t>
  </si>
  <si>
    <t>Set-Aside for Teacher Incentives and Rewards Comprehensive</t>
  </si>
  <si>
    <t>Total Amount Set-Aside for Comprehensive Support and Improvement and Targeted Support and Improvement</t>
  </si>
  <si>
    <t>Page 53</t>
  </si>
  <si>
    <t>Page 54</t>
  </si>
  <si>
    <t>Page 55</t>
  </si>
  <si>
    <r>
      <t>Use of Funds:</t>
    </r>
    <r>
      <rPr>
        <sz val="9"/>
        <rFont val="Times New Roman"/>
        <family val="1"/>
      </rPr>
      <t xml:space="preserve">  The applicant designated above applies for an allocation of </t>
    </r>
    <r>
      <rPr>
        <sz val="9"/>
        <color indexed="8"/>
        <rFont val="Times New Roman"/>
        <family val="1"/>
      </rPr>
      <t>federal</t>
    </r>
    <r>
      <rPr>
        <sz val="9"/>
        <rFont val="Times New Roman"/>
        <family val="1"/>
      </rPr>
      <t xml:space="preserve"> assistance as appropriated under </t>
    </r>
    <r>
      <rPr>
        <i/>
        <sz val="9"/>
        <rFont val="Times New Roman"/>
        <family val="1"/>
      </rPr>
      <t>ESEA.</t>
    </r>
    <r>
      <rPr>
        <sz val="9"/>
        <rFont val="Times New Roman"/>
        <family val="1"/>
      </rPr>
      <t xml:space="preserve">  Funds are available to support local education reform efforts that are consistent with statewide education reform efforts to: 1) provide funding to implement promising education reform programs and school improvement programs based on evidence-based research;  2) provide a continuing source of innovative and educational improvement;  3) meet the educational needs of all students; and 4) develop and implement education programs to improve student achievement and teacher performance. 
Specific uses of funds for this application are found in the "Guidelines, Instructions, and Assurances" document. </t>
    </r>
  </si>
  <si>
    <t>Page 19</t>
  </si>
  <si>
    <t>Set Aside Category</t>
  </si>
  <si>
    <t>(Projected dollar amount of Title I, Part A, funds required for administration and implementation of this program.  Enter the budget in the unlocked cells.)</t>
  </si>
  <si>
    <t>a. Total Title I, Part A Transferability</t>
  </si>
  <si>
    <r>
      <t xml:space="preserve">This section should only be completed if the school division has schools identified for Comprehensive Support and Improvement or Targeted Support and Improvement.   </t>
    </r>
    <r>
      <rPr>
        <u/>
        <sz val="11"/>
        <rFont val="Times New Roman"/>
        <family val="1"/>
      </rPr>
      <t/>
    </r>
  </si>
  <si>
    <t xml:space="preserve">Laurel Lane Elementary </t>
  </si>
  <si>
    <t>Colonel Fred Cherry Middle</t>
  </si>
  <si>
    <t>Discovery Elementary</t>
  </si>
  <si>
    <t>Summer Hill Preschool Center </t>
  </si>
  <si>
    <t>Office of ESEA Programs</t>
  </si>
  <si>
    <t>Title II, Part A Transferability</t>
  </si>
  <si>
    <t>Title IV, Part A Transferability</t>
  </si>
  <si>
    <t>Total Allocation</t>
  </si>
  <si>
    <t>Transfer Request Form</t>
  </si>
  <si>
    <t xml:space="preserve">Section 5103(b)(2) of the Every Student Succeeds Act allows LEAs to transfer funds between certain qualifying federal programs. If funds are transferred out of the Title II, Part A, or Title IV, Part A programs, PRIOR APPROVAL IS REQUIRED, and a separate Transferability approval form must be submitted. </t>
  </si>
  <si>
    <t>Neglected Facility Name</t>
  </si>
  <si>
    <t>Location of Educational Services</t>
  </si>
  <si>
    <t>Arlington Community High</t>
  </si>
  <si>
    <t>Bland County Elementary</t>
  </si>
  <si>
    <t>Bland County High</t>
  </si>
  <si>
    <t>Buckingham County Elementary</t>
  </si>
  <si>
    <t>Buckingham County Prekindergarten Center</t>
  </si>
  <si>
    <t>Buckingham County Primary</t>
  </si>
  <si>
    <t>St. Paul</t>
  </si>
  <si>
    <t>Carver College and Career Academy</t>
  </si>
  <si>
    <t>Ridgeview High</t>
  </si>
  <si>
    <t>Ridgeview Middle</t>
  </si>
  <si>
    <t>Dinwiddie County High</t>
  </si>
  <si>
    <t>Dinwiddie County Middle</t>
  </si>
  <si>
    <t>Tappahannock Elementary</t>
  </si>
  <si>
    <t>Bailey's Upper Elementary for the Arts and Sciences</t>
  </si>
  <si>
    <t>Bryant High</t>
  </si>
  <si>
    <t>Bull Run E.C. Resource Ctr</t>
  </si>
  <si>
    <t>Fort Belvoir Upper</t>
  </si>
  <si>
    <t>Justice High</t>
  </si>
  <si>
    <t xml:space="preserve">Key Center </t>
  </si>
  <si>
    <t>Pimmit E.C. Resource Ctr.</t>
  </si>
  <si>
    <t>David A. Kaechele Elementary</t>
  </si>
  <si>
    <t>Quioccasin Middle</t>
  </si>
  <si>
    <t>G. W. Carver Elementary</t>
  </si>
  <si>
    <t>Meadow View Elementary</t>
  </si>
  <si>
    <t>Brambleton Middle</t>
  </si>
  <si>
    <t>Cardinal Ridge Elementary</t>
  </si>
  <si>
    <t>Goshen Post Elementary</t>
  </si>
  <si>
    <t>Hillsboro Charter Academy</t>
  </si>
  <si>
    <t>Madison's Trust Elementary</t>
  </si>
  <si>
    <t>Middleburg Community Charter</t>
  </si>
  <si>
    <t xml:space="preserve">Moorefield Station Elementary </t>
  </si>
  <si>
    <t>Riverside High</t>
  </si>
  <si>
    <t>Northampton Middle</t>
  </si>
  <si>
    <t>Powhatan Middle</t>
  </si>
  <si>
    <t>Charles J. Colgan Sr. High</t>
  </si>
  <si>
    <t>Chris Yung Elementary</t>
  </si>
  <si>
    <t>Covington-Harper Elementary</t>
  </si>
  <si>
    <t>George M. Hampton Middle</t>
  </si>
  <si>
    <t>Kyle R. Wilson Elementary</t>
  </si>
  <si>
    <t>Sussex Central Elementary</t>
  </si>
  <si>
    <t>Abb's Valley-Boissevain Elementary</t>
  </si>
  <si>
    <t>Union High</t>
  </si>
  <si>
    <t>Union Middle</t>
  </si>
  <si>
    <t>Union Primary</t>
  </si>
  <si>
    <t>Early Childhood Center</t>
  </si>
  <si>
    <t>Ferdinand T. Day Elementary</t>
  </si>
  <si>
    <t>Woodrow Wilson Intermediate</t>
  </si>
  <si>
    <t>Walker-Grant Early Childhood Center</t>
  </si>
  <si>
    <t>Cesar Tarrant Middle</t>
  </si>
  <si>
    <t>Moton Early Childhood Center</t>
  </si>
  <si>
    <t>Bluestone Elementary</t>
  </si>
  <si>
    <t>Paul Laurence Dunbar Middle for Innovation</t>
  </si>
  <si>
    <t>Discovery STEM Academy</t>
  </si>
  <si>
    <t>Academy for Discovery at Lakewood</t>
  </si>
  <si>
    <t xml:space="preserve">Booker T. Washington High </t>
  </si>
  <si>
    <t>Southside STEM Academy at Campostella</t>
  </si>
  <si>
    <t>Willoughby Early Childhood Center</t>
  </si>
  <si>
    <t>Lakemont Elementary</t>
  </si>
  <si>
    <t>Pleasants Lane Elementary</t>
  </si>
  <si>
    <t>Vernon Johns Middle</t>
  </si>
  <si>
    <t>PKKG</t>
  </si>
  <si>
    <t>Barack Obama Elementary</t>
  </si>
  <si>
    <t>Martin Luther King Jr Early Learning Center</t>
  </si>
  <si>
    <t>Patrick Henry School of Science and Arts</t>
  </si>
  <si>
    <t>John P. Fishwick Middle</t>
  </si>
  <si>
    <t>King's Fork High</t>
  </si>
  <si>
    <t>King's Fork Middle</t>
  </si>
  <si>
    <t>Old Donation School</t>
  </si>
  <si>
    <t>James Blair Middle</t>
  </si>
  <si>
    <t>Daniel Morgan Intermediate</t>
  </si>
  <si>
    <t>Baldwin Intermediate</t>
  </si>
  <si>
    <r>
      <t>CEP School</t>
    </r>
    <r>
      <rPr>
        <b/>
        <sz val="9"/>
        <rFont val="Times New Roman"/>
        <family val="1"/>
      </rPr>
      <t>*</t>
    </r>
    <r>
      <rPr>
        <b/>
        <sz val="7"/>
        <rFont val="Times New Roman"/>
        <family val="1"/>
      </rPr>
      <t xml:space="preserve">  (Yes/No)</t>
    </r>
  </si>
  <si>
    <r>
      <t>CEP Multiplier Applied</t>
    </r>
    <r>
      <rPr>
        <b/>
        <sz val="9"/>
        <rFont val="Times New Roman"/>
        <family val="1"/>
      </rPr>
      <t>*</t>
    </r>
    <r>
      <rPr>
        <b/>
        <sz val="7"/>
        <rFont val="Times New Roman"/>
        <family val="1"/>
      </rPr>
      <t xml:space="preserve"> (Yes/No)</t>
    </r>
  </si>
  <si>
    <r>
      <rPr>
        <b/>
        <sz val="9"/>
        <rFont val="Times New Roman"/>
        <family val="1"/>
      </rPr>
      <t>*</t>
    </r>
    <r>
      <rPr>
        <b/>
        <sz val="7"/>
        <rFont val="Times New Roman"/>
        <family val="1"/>
      </rPr>
      <t>For more information on the Community Eligibility Provision (CEP), refer to the Eligible Attendance Areas section of the Application Guidelines, Instructions, and Assurances.</t>
    </r>
  </si>
  <si>
    <t>Program TO which funds will be transferred:</t>
  </si>
  <si>
    <t xml:space="preserve">Provide a description of charges from an Internal Service Fund to other functions/activities/elements of the local government for the use of intergovernmental services.  </t>
  </si>
  <si>
    <t>Total Identified Students</t>
  </si>
  <si>
    <t xml:space="preserve">Describe the evidence-based research that supports the services and activities (programs, models, instructional methods, and techniques) that will be implemented to achieve each objective and that will be supported by the requested funds. 
</t>
  </si>
  <si>
    <t>Staunton High</t>
  </si>
  <si>
    <t>Non Set-Aside</t>
  </si>
  <si>
    <t>Set-Aside</t>
  </si>
  <si>
    <t>Page 50</t>
  </si>
  <si>
    <t>Page 51</t>
  </si>
  <si>
    <t>Page 52</t>
  </si>
  <si>
    <t>Page 48</t>
  </si>
  <si>
    <t>Yvonne B. Miller High</t>
  </si>
  <si>
    <t>The LEA understands that schools designated as comprehensive support and targeted support and improvement schools will be required to use an improvement planning tool as determined by the Office of School Quality.</t>
  </si>
  <si>
    <t>Title I Early Childhood Budget (Personnel and Program):</t>
  </si>
  <si>
    <t xml:space="preserve">a. </t>
  </si>
  <si>
    <t xml:space="preserve">b. </t>
  </si>
  <si>
    <t>through coordination with institutions of higher education, employers, and other local partners; and</t>
  </si>
  <si>
    <t>through increased student access to early college high school or dual or concurrent enrollment opportunities, or career counseling to identify student interests and skills.</t>
  </si>
  <si>
    <t>d.</t>
  </si>
  <si>
    <t>c.</t>
  </si>
  <si>
    <t>Page 37</t>
  </si>
  <si>
    <t>Page 43</t>
  </si>
  <si>
    <t>Applicant  (Legal Name of Agency):</t>
  </si>
  <si>
    <t>Mailing Address (Street, City or Town, Zip Code):</t>
  </si>
  <si>
    <t>Title I, Part A, Coordinator:</t>
  </si>
  <si>
    <t>GENERAL ASSURANCES</t>
  </si>
  <si>
    <t>Improving Basic Programs Operated by Local Educational Agencies</t>
  </si>
  <si>
    <t>Education of Migratory  Children</t>
  </si>
  <si>
    <t>Title I, Part D, Subpart 2</t>
  </si>
  <si>
    <t>Prevention and Intervention Programs for Children and Youth Who Are Neglected, Delinquent, or At-Risk</t>
  </si>
  <si>
    <t>Supporting Effective Instruction</t>
  </si>
  <si>
    <t xml:space="preserve">Title III, Part A </t>
  </si>
  <si>
    <t>Language Instruction for English Learners and Immigrant Students</t>
  </si>
  <si>
    <t>Student Support and Academic Enrichments Grants</t>
  </si>
  <si>
    <t>Title V, Part B, Subpart 2</t>
  </si>
  <si>
    <t>Rural and Low-Income School Program</t>
  </si>
  <si>
    <t>I.</t>
  </si>
  <si>
    <t>Each program will be administered in accordance with all applicable statutes, regulations, program plans, and applications;</t>
  </si>
  <si>
    <t>II.</t>
  </si>
  <si>
    <t>The control of funds provided under each program and title to property acquired with program funds will be in a public agency, a nonprofit private agency, institution, organization, or an Indian tribe, if the law authorizing the program provides for assistance to those entities;</t>
  </si>
  <si>
    <t>III.</t>
  </si>
  <si>
    <t>The public agency, nonprofit private agency, institution, organization, or Indian tribe, will administer the funds and property to the extent required by the authorizing statutes;</t>
  </si>
  <si>
    <t>IV.</t>
  </si>
  <si>
    <t xml:space="preserve">It will adopt and use proper methods of administering each program, including - </t>
  </si>
  <si>
    <t>The enforcement of any obligations imposed by law on agencies, institutions, organizations, and other recipients responsible for carrying out each program;</t>
  </si>
  <si>
    <t>The correction of deficiencies in program operations that are identified through audits, monitoring, or evaluation and that:</t>
  </si>
  <si>
    <t>It will maintain fiscal effort in support of free public education;</t>
  </si>
  <si>
    <t>The majority of the resources in the school division are derived from nonfederal funds;</t>
  </si>
  <si>
    <t>The federal funds are used to supplement, not supplant regular nonfederal funds;</t>
  </si>
  <si>
    <t>It will use such fiscal control and fund accounting procedures as will ensure proper disbursement of, and accounting for, federal funds paid to the applicant under each program;</t>
  </si>
  <si>
    <t>It consulted with teachers, school administrators, parents, members of the community, nonprofit organizations and other interested parties in the development of this plan;</t>
  </si>
  <si>
    <t>It afforded a reasonable opportunity for public comment on the plan or application and considered such comment before the application was submitted;</t>
  </si>
  <si>
    <t>It will provide information in an understandable and uniform format and, to the extent practicable, be provided in a language that the parents can understand;</t>
  </si>
  <si>
    <t>It will comply with the other application requirements outlined in</t>
  </si>
  <si>
    <t>Section 8501. Private School Children;</t>
  </si>
  <si>
    <t>Section 8502. Bypass; and</t>
  </si>
  <si>
    <t>Section 8521. Maintenance of Effort under Title VIII –Other Provisions;</t>
  </si>
  <si>
    <t>C.</t>
  </si>
  <si>
    <t>D.</t>
  </si>
  <si>
    <t>V.</t>
  </si>
  <si>
    <t>VI.</t>
  </si>
  <si>
    <t>It will participate, if selected, in the state National Assessment of Educational Progress in 4th and 8th grade reading and mathematics carried out under Section 303 of the National Assessment of Educational Progress Act.</t>
  </si>
  <si>
    <t>PROGRAM SPECIFIC ASSURANCES</t>
  </si>
  <si>
    <t>a.</t>
  </si>
  <si>
    <t>b.</t>
  </si>
  <si>
    <t>Ensure that migratory children and formerly migratory children who are eligible to receive services under this part are selected to receive such services on the same basis as other children who are selected to receive services under this part;</t>
  </si>
  <si>
    <t>Participate, if selected, in the National Assessment of Educational Progress in reading and mathematics in grades 4 and 8 carried out under section 303(b)(3) of the National Assessment of Educational Progress Authorization Act (20 U.S.C.9622(b)(3));</t>
  </si>
  <si>
    <t>Collaborate with the State or local child welfare agency to—</t>
  </si>
  <si>
    <t>Designate a point of contact if the corresponding child welfare agency notifies the local educational agency, in writing, that the agency has designated an employee to serve as a point of contact for the local educational agency; and</t>
  </si>
  <si>
    <t>Ensure that, if there are additional costs incurred in providing transportation to maintain children in foster care in their schools of origin, the local educational agency will provide transportation to the school of origin if—</t>
  </si>
  <si>
    <t>The local child welfare agency agrees to reimburse the local educational agency for the cost of such transportation;</t>
  </si>
  <si>
    <t xml:space="preserve">The local educational agency agrees to pay for the cost of such transportation; or </t>
  </si>
  <si>
    <t xml:space="preserve">The local educational agency and the local child welfare agency agree to share the cost of such transportation; </t>
  </si>
  <si>
    <t>VII.</t>
  </si>
  <si>
    <t>VIII.</t>
  </si>
  <si>
    <t>IX.</t>
  </si>
  <si>
    <t>X.</t>
  </si>
  <si>
    <t>XI.</t>
  </si>
  <si>
    <t>Ensure that all teachers and paraprofessionals working in a program supported with funds under this part meet applicable State certification and licensure requirements, including any requirements for certification obtained through alternative routes to certification;</t>
  </si>
  <si>
    <t>Develop agreements and carry out the following coordination activities with Head Start and, if feasible, other early childhood programs;</t>
  </si>
  <si>
    <t>Develop and implement clear written procedures governing how transportation to maintain children in foster care in their school of origin when in their best interest will be provided, arranged, and funded for the duration of the time in foster care, which procedures shall—</t>
  </si>
  <si>
    <t>developing and implementing a systematic procedure for receiving records regarding such children, transferred with parental consent from a Head Start program or, where applicable,</t>
  </si>
  <si>
    <t xml:space="preserve">another early childhood education program; establishing channels of communication between school staff and their counterparts (including teachers, social workers, and health staff) in such Head Start agencies or other entities carrying out early childhood education programs, as appropriate, to facilitate coordination of programs;
</t>
  </si>
  <si>
    <t>conducting meetings involving parents, kindergarten or elementary school teachers, and Head Start teachers or, if appropriate, teachers from other early childhood education programs, to discuss the developmental and other needs of individual children;</t>
  </si>
  <si>
    <t>E.</t>
  </si>
  <si>
    <t>organizing and participating in joint transition-related training of school staff, Head Start program staff, and, where appropriate, other early childhood education program staff; and</t>
  </si>
  <si>
    <t>linking the educational services provided by such local educational agency with the services provided by local Head Start agencies.</t>
  </si>
  <si>
    <t>For each local educational agency that uses funds under Title I, Part A, or Title III, Part A, identify all English learners within 30 days of enrollment, and, not later than 30 days after the beginning of the school year (or, for those children who have not been identified as English learners prior to the beginning of the school year but are identified as English learners during the school year, within the first two weeks of the child being placed in a language instruction educational program), the local educational agency shall notify the children’s parents of an English learner identified for participation or participating in such a program, of—</t>
  </si>
  <si>
    <t>F.</t>
  </si>
  <si>
    <t>G.</t>
  </si>
  <si>
    <t>H.</t>
  </si>
  <si>
    <t>The reasons for the identification of their child as an English learner and in need of placement in a language instruction educational program;</t>
  </si>
  <si>
    <t>The child’s level of English proficiency, how such level was assessed, and the status of the child’s academic achievement;</t>
  </si>
  <si>
    <t>How the program in which their child is, or will be, participating will meet the educational strengths and needs of their child;</t>
  </si>
  <si>
    <t>The methods of instruction used in the program in which their child is, or will be, participating and the methods of instruction used in other available programs, including how such programs differ in content, instructional goals, and the use of English and a native language in instruction;</t>
  </si>
  <si>
    <t xml:space="preserve">How such program will specifically help their child learn English and meet age-appropriate academic achievement standards for grade promotion and graduation; </t>
  </si>
  <si>
    <t>The specific exit requirements for the program, including the expected rate of transition from such program into classrooms that are not tailored for English learners, and the expected rate of graduation from high school (including four-year adjusted cohort graduation rates and extended-year adjusted cohort graduation rates for such program) if funds under this part are used for children in high schools;</t>
  </si>
  <si>
    <t>Information pertaining to parental rights that includes written guidance—</t>
  </si>
  <si>
    <t>Detailing the right that parents have to have their child immediately removed from such program upon their request;</t>
  </si>
  <si>
    <t>Detailing the options that parents have to decline to enroll their child in such program or to choose another program or method of instruction, if available; and</t>
  </si>
  <si>
    <t>Assisting parents in selecting among various programs and methods of instruction, if more than 1 program or method is offered by the eligible entity;</t>
  </si>
  <si>
    <t>PROGRAM SPECIFIC ASSURANCES (CONTINUED)</t>
  </si>
  <si>
    <t>CSI/TSI</t>
  </si>
  <si>
    <t>PFE (Division)</t>
  </si>
  <si>
    <t>PFE (School Level)</t>
  </si>
  <si>
    <t>Coordinate and integrate services provided under this part with other educational services at the local educational agency or individual school level, such as services for English learners, children with disabilities, migratory children, American Indian, Alaska Native, and Native Hawaiian children, and homeless children and youths, in order to increase program effectiveness, eliminate duplication, and reduce fragmentation of the instructional program;</t>
  </si>
  <si>
    <t>Has the required private school set-aside been met? -  35% and Above Low-Income</t>
  </si>
  <si>
    <t>Has the required private school set-aside been met? - Below 35% Low-Income</t>
  </si>
  <si>
    <t>The school division/grantee assures:</t>
  </si>
  <si>
    <t xml:space="preserve">It will provide services with state and local funds that are at least comparable to services provided in schools and areas not receiving special federal funds; </t>
  </si>
  <si>
    <t>It is in compliance with the requirements in Title VIII, Section 8524 and has no policy that prevents, or otherwise denies participation in, constitutionally protected prayer in public elementary and secondary schools;</t>
  </si>
  <si>
    <t xml:space="preserve">It will comply with the audit requirements for each program; </t>
  </si>
  <si>
    <t xml:space="preserve">It will cooperate in carrying out any evaluation of each program conducted by or for the state educational agency, the Secretary, or other federal officials;
</t>
  </si>
  <si>
    <t xml:space="preserve">It will submit such reports to the state educational agency (which shall make the reports available to the Governor) and the Secretary of Education as the state educational agency and Secretary may require to enable the state educational agency and the Secretary to perform their duties under each program;
</t>
  </si>
  <si>
    <t xml:space="preserve">It will maintain such records for five years, provide such information, and afford such access to the records as the state educational agency (after consultation with the Governor) or the Secretary may reasonably require to carry out the state educational agency’s or the Secretary’s duties; </t>
  </si>
  <si>
    <t>It is in compliance with the requirement regarding equal access to public school facilities as specified in Title VIII, Section 8525;</t>
  </si>
  <si>
    <t>It is in compliance with the requirement regarding the prohibition on aiding and abetting sexual abuse as specified in Title VIII, Section 8546;</t>
  </si>
  <si>
    <r>
      <t xml:space="preserve">It will ensure that funds are expended in accordance with the school division’s approved application or amended application.  In the event the local division needs to expend funds in any manner other than stipulated in the approved application, the plan must be amended using the amendment process provided by the Department of Education.  The application must be amended </t>
    </r>
    <r>
      <rPr>
        <u/>
        <sz val="10"/>
        <rFont val="Times New Roman"/>
        <family val="1"/>
      </rPr>
      <t>before</t>
    </r>
    <r>
      <rPr>
        <sz val="10"/>
        <rFont val="Times New Roman"/>
        <family val="1"/>
      </rPr>
      <t xml:space="preserve"> funds can be expended for activities not approved in the original application;</t>
    </r>
  </si>
  <si>
    <t xml:space="preserve">It will collect and disseminate information collected under Section 1111 in a manner that protects the privacy of individuals;
</t>
  </si>
  <si>
    <t>It will comply with Section 22.1-277.07, of the Code of Virginia that requires the expulsion for one year of any student determined to have brought a firearm to school.  A description of each incident, the name of the school concerned, the number of students expelled from each school, and the type of firearm used in each instance of expulsion will be reported to the Virginia Department of Education in compliance with provisions under Section 8561 (Gun-Free Schools Act).  This agency has a policy that requires referral to the criminal justice or the juvenile delinquency system of any student who brings a firearm or weapon to school; and</t>
  </si>
  <si>
    <t>The school division/grantee will:</t>
  </si>
  <si>
    <t>Provide services to eligible children attending private elementary schools and secondary schools in accordance with Section 1117, and timely and meaningful consultation with private school officials regarding such services;</t>
  </si>
  <si>
    <t>Ensure that children in foster care needing transportation to the school of origin will promptly receive transportation in a cost-effective manner and in accordance with Section 475(4)(A) of the Social Security Act (42 U.S.C. 675(4)(A)); and</t>
  </si>
  <si>
    <t>In the case of a local educational agency that chooses to use funds under this part to provide early childhood education services to low-income children below the age of compulsory school attendance, ensure that such services comply with the performance standards established under Section 641A(a) of the Head Start Act (42 U.S.C. 9836a(a));</t>
  </si>
  <si>
    <t>In the case of a child with a disability, how such program meets the objectives of the individualized education program of the child, as described in Section 614(d) of the Individuals with Disabilities Education Act (20 U.S.C. 1414(d));</t>
  </si>
  <si>
    <t>Targeted or Additional Targeted Support and Improvement</t>
  </si>
  <si>
    <t>Parent and Family Engagement Set-Aside</t>
  </si>
  <si>
    <t>TOTAL PARENT AND FAMILY ENGAGEMENT SET-ASIDE</t>
  </si>
  <si>
    <t>Has the required parent and family engagement set aside been met?</t>
  </si>
  <si>
    <t>Homeless (as necessary based on needs identified on homeless tab, question 2)</t>
  </si>
  <si>
    <t>John Jenkins Elementary</t>
  </si>
  <si>
    <t>Tazewell Primary</t>
  </si>
  <si>
    <t>Tazewell Intermediate</t>
  </si>
  <si>
    <t>Unity Braxton Middle</t>
  </si>
  <si>
    <t>Title IA Categories</t>
  </si>
  <si>
    <t>Individual Program Application</t>
  </si>
  <si>
    <t>Salary Differential</t>
  </si>
  <si>
    <t>Title IA Categories_OC1000</t>
  </si>
  <si>
    <t>Title IA Categories_OC2000</t>
  </si>
  <si>
    <t>Employee Benefits Differential</t>
  </si>
  <si>
    <t>AMOUNT BUDGETED</t>
  </si>
  <si>
    <t>DOES THE BUDGET SUMMARY  MATCH THE DETAILED BUDGET BREAKDOWN?</t>
  </si>
  <si>
    <t>Total Personnel Services</t>
  </si>
  <si>
    <t>Application Directory</t>
  </si>
  <si>
    <t>Tab #</t>
  </si>
  <si>
    <t>Check Mark</t>
  </si>
  <si>
    <t>Tab Name</t>
  </si>
  <si>
    <t>D7</t>
  </si>
  <si>
    <t>Total Materials &amp; Supplies</t>
  </si>
  <si>
    <t>Transferability</t>
  </si>
  <si>
    <t>GEPA</t>
  </si>
  <si>
    <t>General Assurances</t>
  </si>
  <si>
    <t>Program Specific Assurances</t>
  </si>
  <si>
    <t xml:space="preserve">Complete the tab below if funds will be transferred under Section 5103(b)(2). Please note that prior approval is required to transfer funds. The transfer request form is provided at </t>
  </si>
  <si>
    <t>AMOUNT TRANSFERRED INTO PROGRAM</t>
  </si>
  <si>
    <t>1000 -
Personnel Services</t>
  </si>
  <si>
    <t>2000 -
Employee Benefits</t>
  </si>
  <si>
    <t>3000 - 
Purchased/
Contracted Services</t>
  </si>
  <si>
    <t>4000 - 
Internal Services</t>
  </si>
  <si>
    <t>5000 - 
Other  
Charges</t>
  </si>
  <si>
    <t>6000 - 
Materials
and Supplies</t>
  </si>
  <si>
    <t>8000 - 
Capital
Outlay</t>
  </si>
  <si>
    <t xml:space="preserve">TOTAL PRIVATE SCHOOL SET-ASIDE </t>
  </si>
  <si>
    <t xml:space="preserve">Funding Source </t>
  </si>
  <si>
    <t>DETAILED BUDGET DESCRIPTION OF OBJECT CODE 3000</t>
  </si>
  <si>
    <t xml:space="preserve">Please indicate how these funds will support any services and activities that are described in this application.  If program funds are expended for professional development, justify such expenditures by demonstrating a relationship between the proposed expenditure for professional development and the program services and activities described in the application. </t>
  </si>
  <si>
    <t>DETAILED BUDGET DESCRIPTION OF OBJECT CODE 5000</t>
  </si>
  <si>
    <t>DETAILED BUDGET DESCRIPTION OF OBJECT CODE 6000</t>
  </si>
  <si>
    <t>DETAILED BUDGET DESCRIPTION OF OBJECT CODE 8000</t>
  </si>
  <si>
    <t>EXPENDITURE ACCOUNT DESCRIPTIONS</t>
  </si>
  <si>
    <t>These accounts are for budgeting and recording expenditures of the educational agency for activities under its control.  Below are definitions of the major expenditure categories.  The descriptions provided are examples only.   For further clarification on the proper expenditures of funds, contact your school division budget or finance office, the grant specialist in the Virginia Department of Education, or refer to the appropriate federal act.</t>
  </si>
  <si>
    <t>Budget Summary</t>
  </si>
  <si>
    <t>Program Requirements</t>
  </si>
  <si>
    <t>35% and Above Low-Income</t>
  </si>
  <si>
    <t>Below 35% Low-Income</t>
  </si>
  <si>
    <t>School Improvement</t>
  </si>
  <si>
    <t>Skipped School Provision</t>
  </si>
  <si>
    <t>Neglected</t>
  </si>
  <si>
    <t xml:space="preserve"> Allocation Total</t>
  </si>
  <si>
    <t xml:space="preserve"> Allocation</t>
  </si>
  <si>
    <t>Consolidated
Yes or No</t>
  </si>
  <si>
    <t>Describe the needs of the neglected students served identified during the needs assessment process.  Include a brief summary of the needs assessment process and how services are coordinated with the neglected facilities or programs.</t>
  </si>
  <si>
    <t xml:space="preserve">4. </t>
  </si>
  <si>
    <t>Describe the process the LEA will use to evaluate the effectiveness of the activities implemented to address the described needs.</t>
  </si>
  <si>
    <t xml:space="preserve">3. </t>
  </si>
  <si>
    <t xml:space="preserve">Describe how Title I, Part A, set-aside neglected funds are coordinated with the Title I, Part D, Subpart 2, subgrants, if the division also receives those funds, as well as coordination with other federal, state, and local programs serving at-risk children and youth.  </t>
  </si>
  <si>
    <t xml:space="preserve">2. </t>
  </si>
  <si>
    <t>Describe how the funds will be distributed to benefit neglected children being served.</t>
  </si>
  <si>
    <t xml:space="preserve">Describe each specific activity that will be implemented based on data analysis of neglected/delinquent children in local institutions or at-risk programs.
</t>
  </si>
  <si>
    <t xml:space="preserve">Describe the facility and/or population that will be served.
</t>
  </si>
  <si>
    <t>Describe the process used to identify students experiencing homelessness and how the needs of homeless children and youths are determined.</t>
  </si>
  <si>
    <t>e.</t>
  </si>
  <si>
    <t>f.</t>
  </si>
  <si>
    <t>g.</t>
  </si>
  <si>
    <t>What costs are associated with those needs?</t>
  </si>
  <si>
    <t>What other school division funds are budgeted specifically to meet the needs of students experiencing homeless?</t>
  </si>
  <si>
    <t>What process will the school division use to reassess how it meets the needs of these students throughout the year?</t>
  </si>
  <si>
    <t>(i).</t>
  </si>
  <si>
    <t xml:space="preserve">Title I Section 1113(b)(1)(D)(i-iii):
</t>
  </si>
  <si>
    <t>The funds expended from such other sources equal or exceed the amount that would be provided under this part.</t>
  </si>
  <si>
    <t>(ii).</t>
  </si>
  <si>
    <t>(iii).</t>
  </si>
  <si>
    <t>The school is receiving supplemental funds from other state or local sources that are spent according to the requirements of Section 1114 or 1115; and</t>
  </si>
  <si>
    <t>The school meets the comparability requirements of Section 1118(c);</t>
  </si>
  <si>
    <t xml:space="preserve">Describe the method used for determining the amount reserved to serve students experiencing homelessness.
</t>
  </si>
  <si>
    <t>What needs were identified?</t>
  </si>
  <si>
    <t>How did the school division determine the Title I, Part A set-aside is sufficient to meet the needs of students experiencing homelessness?</t>
  </si>
  <si>
    <t xml:space="preserve">How much of last year’s homeless set-aside was used to serve students experiencing homelessness?
</t>
  </si>
  <si>
    <t>List staff (names and positions) consulted to determine the reservation.</t>
  </si>
  <si>
    <t>Types of Staff Positions
Administrative, Teacher, Paraprofessional, Reading Specialist, Home School Coordinator, Other</t>
  </si>
  <si>
    <t>Are there private nonprofit schools which students residing within the Title I attendance zone attend?</t>
  </si>
  <si>
    <t>Place an "X" in the appropriate block(s) to indicate how private schools were notified of the availability of equitable services funded by Title I, Part A. (Copies of the notification must be kept on file for monitoring purposes.)</t>
  </si>
  <si>
    <t>Determining additional set-asides as a result of Transferability. These fields will calculate automatically once budget and enrollment figures have been entered.</t>
  </si>
  <si>
    <t>Determining Set-Asides (These fields will calculate automatically once enrollment figures have been entered).</t>
  </si>
  <si>
    <t>Number of Public School Low-Income Children in Title I Schools</t>
  </si>
  <si>
    <t>Number of Private School Low-Income Children Residing in Title I Attendance Zones</t>
  </si>
  <si>
    <t>Percentage used to determine  proportionate share for  equitable services.</t>
  </si>
  <si>
    <t>Provide a description of the expenditures that support the program, including utilities (maintenance and operation of plant), staff/administrative/consultant travel, office phone charges, wireless phone charges, training, leases/rental, indirect cost, and other.   Indirect costs cannot be claimed against capital outlay and equipment.</t>
  </si>
  <si>
    <t>Page 20</t>
  </si>
  <si>
    <t>L.  STUDENT ELIGIBILITY CRITERIA FOR TITLE I TARGETED ASSISTANCE SCHOOLS</t>
  </si>
  <si>
    <t>N.  TARGETED ASSISTANCE PROGRAMS</t>
  </si>
  <si>
    <t>B2</t>
  </si>
  <si>
    <t>Page 21</t>
  </si>
  <si>
    <t>Page 22</t>
  </si>
  <si>
    <t>Page 23</t>
  </si>
  <si>
    <t>Page 24</t>
  </si>
  <si>
    <t>Page 26</t>
  </si>
  <si>
    <t>Page 27</t>
  </si>
  <si>
    <t>Page 28</t>
  </si>
  <si>
    <t>Page 29</t>
  </si>
  <si>
    <t>Page 30</t>
  </si>
  <si>
    <t xml:space="preserve">
</t>
  </si>
  <si>
    <t>Provide the number of FTE paraprofessionals who serve in schoolwide program schools and the percentage of these paraprofessionals who are qualified in accordance with Section 1119 (c) and (d) of ESEA.  This number includes ALL paraprofessionals, not only Title I funded paraprofessionals.</t>
  </si>
  <si>
    <t>B46</t>
  </si>
  <si>
    <t>B51</t>
  </si>
  <si>
    <t>Page 31</t>
  </si>
  <si>
    <t>Page 32</t>
  </si>
  <si>
    <r>
      <t xml:space="preserve">Grade-Span Ranking - </t>
    </r>
    <r>
      <rPr>
        <sz val="8"/>
        <rFont val="Times New Roman"/>
        <family val="1"/>
      </rPr>
      <t>select the Grade Span(s) you are serving below</t>
    </r>
  </si>
  <si>
    <t>SOURCES OF DATA FOR DETERMINING UNDUPLICATED NUMBER OF CHILDREN, AGES 5-17, FROM LOW-INCOME FAMILIES  (Indicate ALL Sources with an “X”)</t>
  </si>
  <si>
    <t>ELIGIBLE ATTENDANCE AREAS (Indicate with an “X”)</t>
  </si>
  <si>
    <t>Rank by:</t>
  </si>
  <si>
    <t>Grade Span(s) Served:</t>
  </si>
  <si>
    <t>(1)</t>
  </si>
  <si>
    <t>Title I Early Childhood Budget (Personnel and Program)</t>
  </si>
  <si>
    <t>Additional Private School Funds</t>
  </si>
  <si>
    <t>Page 42</t>
  </si>
  <si>
    <t>Page 44</t>
  </si>
  <si>
    <t>Page 45</t>
  </si>
  <si>
    <t>Page 46</t>
  </si>
  <si>
    <t>Page 47</t>
  </si>
  <si>
    <t>Page 56</t>
  </si>
  <si>
    <t>PPE X at least 125 percent</t>
  </si>
  <si>
    <t>Allocation Total Column:</t>
  </si>
  <si>
    <t xml:space="preserve">Allocation Check Column: </t>
  </si>
  <si>
    <t>Project Group ID:</t>
  </si>
  <si>
    <t>Div Num</t>
  </si>
  <si>
    <t>Consolidated App Flag</t>
  </si>
  <si>
    <t xml:space="preserve">Change Colors on all the sheets </t>
  </si>
  <si>
    <t>Accomack County Public Schools</t>
  </si>
  <si>
    <t>Albemarle County Public Schools</t>
  </si>
  <si>
    <t>Yes or No</t>
  </si>
  <si>
    <t>Alexandria City Public Schools</t>
  </si>
  <si>
    <t>Color and Color# (Number)</t>
  </si>
  <si>
    <t>Amelia County Public Schools</t>
  </si>
  <si>
    <r>
      <rPr>
        <b/>
        <sz val="9"/>
        <rFont val="Times New Roman"/>
        <family val="1"/>
      </rPr>
      <t>Step 1</t>
    </r>
    <r>
      <rPr>
        <sz val="9"/>
        <rFont val="Times New Roman"/>
        <family val="1"/>
      </rPr>
      <t>.   Go to "Narrative" TAB and click on a CELL with LAST Year's   Blank COLOR</t>
    </r>
  </si>
  <si>
    <t>Amherst County Public Schools</t>
  </si>
  <si>
    <t>Appomattox County Public Schools</t>
  </si>
  <si>
    <t>Arlington County Public Schools</t>
  </si>
  <si>
    <r>
      <rPr>
        <b/>
        <sz val="9"/>
        <rFont val="Times New Roman"/>
        <family val="1"/>
      </rPr>
      <t>Step 2.</t>
    </r>
    <r>
      <rPr>
        <sz val="9"/>
        <rFont val="Times New Roman"/>
        <family val="1"/>
      </rPr>
      <t xml:space="preserve">   Pick a New COLOR# for this year Type the number into AE21(Color B:)</t>
    </r>
  </si>
  <si>
    <t>Augusta County Public Schools</t>
  </si>
  <si>
    <t>Bath County Public Schools</t>
  </si>
  <si>
    <r>
      <rPr>
        <b/>
        <sz val="9"/>
        <rFont val="Times New Roman"/>
        <family val="1"/>
      </rPr>
      <t>Step 3</t>
    </r>
    <r>
      <rPr>
        <sz val="9"/>
        <rFont val="Times New Roman"/>
        <family val="1"/>
      </rPr>
      <t>.   Refresh the color chart to the left by pessing "Refresh"</t>
    </r>
  </si>
  <si>
    <t>Bedford County Public Schools</t>
  </si>
  <si>
    <t>Bland County Public Schools</t>
  </si>
  <si>
    <t>Botetourt County Public Schools</t>
  </si>
  <si>
    <t>Bristol City Public Schools</t>
  </si>
  <si>
    <t>Brunswick County Public Schools</t>
  </si>
  <si>
    <t>Range for Color Change</t>
  </si>
  <si>
    <t>Color #</t>
  </si>
  <si>
    <t>Buchanan County Public Schools</t>
  </si>
  <si>
    <t>Buckingham County Public Schools</t>
  </si>
  <si>
    <r>
      <rPr>
        <b/>
        <sz val="9"/>
        <rFont val="Times New Roman"/>
        <family val="1"/>
      </rPr>
      <t>Step 4</t>
    </r>
    <r>
      <rPr>
        <sz val="9"/>
        <rFont val="Times New Roman"/>
        <family val="1"/>
      </rPr>
      <t>.   Refresh the color from Color A:  to Color B: for all Tabs listed</t>
    </r>
  </si>
  <si>
    <t>Buena Vista City Public Schools</t>
  </si>
  <si>
    <t>Campbell County Public Schools</t>
  </si>
  <si>
    <t>Caroline County Public Schools</t>
  </si>
  <si>
    <t>Carroll County Public Schools</t>
  </si>
  <si>
    <t>Expenditure Descriptions</t>
  </si>
  <si>
    <t>Charles City County Public Schools</t>
  </si>
  <si>
    <t>Northampton County Public Schools</t>
  </si>
  <si>
    <t>Charlotte County Public Schools</t>
  </si>
  <si>
    <t>James Madison University</t>
  </si>
  <si>
    <t>Charlottesville City Public Schools</t>
  </si>
  <si>
    <t>Westmoreland County Public Schools</t>
  </si>
  <si>
    <t>Chesapeake City Public Schools</t>
  </si>
  <si>
    <t>Chesterfield County Public Schools</t>
  </si>
  <si>
    <t>Clarke County Public Schools</t>
  </si>
  <si>
    <t>Colonial Beach Town Public Schools</t>
  </si>
  <si>
    <t>State Operated Programs</t>
  </si>
  <si>
    <t>Colonial Heights City Public Schools</t>
  </si>
  <si>
    <t>Craig County Public Schools</t>
  </si>
  <si>
    <t>Culpeper County Public Schools</t>
  </si>
  <si>
    <t>Cumberland County Public Schools</t>
  </si>
  <si>
    <t>Danville City Public Schools</t>
  </si>
  <si>
    <t>Department Of Juvenile Justice</t>
  </si>
  <si>
    <t>Dickenson County Public Schools</t>
  </si>
  <si>
    <t>Dinwiddie County Public Schools</t>
  </si>
  <si>
    <t>Emporia City Public Schools</t>
  </si>
  <si>
    <t>Essex County Public Schools</t>
  </si>
  <si>
    <t>Fairfax City Public Schools</t>
  </si>
  <si>
    <t>Fairfax County Public Schools</t>
  </si>
  <si>
    <t>Falls Church City Public Schools</t>
  </si>
  <si>
    <t>Fauquier County Public Schools</t>
  </si>
  <si>
    <t>Floyd County Public Schools</t>
  </si>
  <si>
    <t>Fluvanna County Public Schools</t>
  </si>
  <si>
    <t>Franklin City Public Schools</t>
  </si>
  <si>
    <t>Franklin County Public Schools</t>
  </si>
  <si>
    <t>Frederick County Public Schools</t>
  </si>
  <si>
    <t>Fredericksburg City Public Schools</t>
  </si>
  <si>
    <t>Galax City Public Schools</t>
  </si>
  <si>
    <t>Giles County Public Schools</t>
  </si>
  <si>
    <t>Gloucester County Public Schools</t>
  </si>
  <si>
    <t>Goochland County Public Schools</t>
  </si>
  <si>
    <t>Grayson County Public Schools</t>
  </si>
  <si>
    <t>Greene County Public Schools</t>
  </si>
  <si>
    <t>Greensville County Public Schools</t>
  </si>
  <si>
    <t>Halifax County Public Schools</t>
  </si>
  <si>
    <t>Hampton City Public Schools</t>
  </si>
  <si>
    <t>Hanover County Public Schools</t>
  </si>
  <si>
    <t>Harrisonburg City Public Schools</t>
  </si>
  <si>
    <t>Henrico County Public Schools</t>
  </si>
  <si>
    <t>Henry County Public Schools</t>
  </si>
  <si>
    <t>Highland County Public Schools</t>
  </si>
  <si>
    <t>Hopewell City Public Schools</t>
  </si>
  <si>
    <t>Isle Of Wight County Public Schools</t>
  </si>
  <si>
    <t>James City County Public Schools</t>
  </si>
  <si>
    <t>King And Queen County Public Schools</t>
  </si>
  <si>
    <t>King George County Public Schools</t>
  </si>
  <si>
    <t>King William County Public Schools</t>
  </si>
  <si>
    <t>Lancaster County Public Schools</t>
  </si>
  <si>
    <t>Lee County Public Schools</t>
  </si>
  <si>
    <t>Lexington City Public Schools</t>
  </si>
  <si>
    <t>Loudoun County Public Schools</t>
  </si>
  <si>
    <t>Louisa County Public Schools</t>
  </si>
  <si>
    <t>Lunenburg County Public Schools</t>
  </si>
  <si>
    <t>Lynchburg City Public Schools</t>
  </si>
  <si>
    <t>Madison County Public Schools</t>
  </si>
  <si>
    <t>Manassas City Public Schools</t>
  </si>
  <si>
    <t>Manassas Park City Public Schools</t>
  </si>
  <si>
    <t>Martinsville City Public Schools</t>
  </si>
  <si>
    <t>Mathews County Public Schools</t>
  </si>
  <si>
    <t>Mecklenburg County Public Schools</t>
  </si>
  <si>
    <t>Middlesex County Public Schools</t>
  </si>
  <si>
    <t>Montgomery County Public Schools</t>
  </si>
  <si>
    <t>Nelson County Public Schools</t>
  </si>
  <si>
    <t>New Kent County Public Schools</t>
  </si>
  <si>
    <t>Newport News City Public Schools</t>
  </si>
  <si>
    <t>Norfolk City Public Schools</t>
  </si>
  <si>
    <t>Northumberland County Public Schools</t>
  </si>
  <si>
    <t>Norton City Public Schools</t>
  </si>
  <si>
    <t>Nottoway County Public Schools</t>
  </si>
  <si>
    <t>Orange County Public Schools</t>
  </si>
  <si>
    <t>Page County Public Schools</t>
  </si>
  <si>
    <t>Patrick County Public Schools</t>
  </si>
  <si>
    <t>Petersburg City Public Schools</t>
  </si>
  <si>
    <t>Pittsylvania County Public Schools</t>
  </si>
  <si>
    <t>Poquoson City Public Schools</t>
  </si>
  <si>
    <t>Portsmouth City Public Schools</t>
  </si>
  <si>
    <t>Powhatan County Public Schools</t>
  </si>
  <si>
    <t>Prince Edward County Public Schools</t>
  </si>
  <si>
    <t>Prince George County Public Schools</t>
  </si>
  <si>
    <t>Prince William County Public Schools</t>
  </si>
  <si>
    <t>Pulaski County Public Schools</t>
  </si>
  <si>
    <t>Radford City Public Schools</t>
  </si>
  <si>
    <t>Rappahannock County Public Schools</t>
  </si>
  <si>
    <t>Richmond City Public Schools</t>
  </si>
  <si>
    <t>Richmond County Public Schools</t>
  </si>
  <si>
    <t>Roanoke City Public Schools</t>
  </si>
  <si>
    <t>Roanoke County Public Schools</t>
  </si>
  <si>
    <t>Rockbridge County Public Schools</t>
  </si>
  <si>
    <t>Rockingham County Public Schools</t>
  </si>
  <si>
    <t>Russell County Public Schools</t>
  </si>
  <si>
    <t>Salem City Public Schools</t>
  </si>
  <si>
    <t>Scott County Public Schools</t>
  </si>
  <si>
    <t>Shenandoah County Public Schools</t>
  </si>
  <si>
    <t>Smyth County Public Schools</t>
  </si>
  <si>
    <t>Southampton County Public Schools</t>
  </si>
  <si>
    <t>Spotsylvania County Public Schools</t>
  </si>
  <si>
    <t>Stafford County Public Schools</t>
  </si>
  <si>
    <t>Staunton City Public Schools</t>
  </si>
  <si>
    <t>Suffolk City Public Schools</t>
  </si>
  <si>
    <t>Surry County Public Schools</t>
  </si>
  <si>
    <t>Sussex County Public Schools</t>
  </si>
  <si>
    <t>Tazewell County Public Schools</t>
  </si>
  <si>
    <t>Va Beach City Public Schools</t>
  </si>
  <si>
    <t>Va Dept Of Correctional Education</t>
  </si>
  <si>
    <t>VSDB Staunton</t>
  </si>
  <si>
    <t>Warren County Public Schools</t>
  </si>
  <si>
    <t>Washington County Public Schools</t>
  </si>
  <si>
    <t>Waynesboro City Public Schools</t>
  </si>
  <si>
    <t>West Point Town Public Schools</t>
  </si>
  <si>
    <t>Williamsburg City Public Schools</t>
  </si>
  <si>
    <t>Winchester City Public Schools</t>
  </si>
  <si>
    <t>Wise County Public Schools</t>
  </si>
  <si>
    <t>Wythe County Public Schools</t>
  </si>
  <si>
    <t>York County Public Schools</t>
  </si>
  <si>
    <t>Due by:</t>
  </si>
  <si>
    <t>Select the division name from the dropdown box.  The division number will auto populate.</t>
  </si>
  <si>
    <t>Revision:</t>
  </si>
  <si>
    <t>Select the appropriate tab(s) and press the "Print" button.</t>
  </si>
  <si>
    <t>Select the appropriate button to move to the desired section within the application.</t>
  </si>
  <si>
    <t>Transferability Tab</t>
  </si>
  <si>
    <t>Detailed Budget Breakdown</t>
  </si>
  <si>
    <t>Does the Detailed Budget Breakdown Match the Total Allocation?</t>
  </si>
  <si>
    <t>Does the Transferability Detailed Budget Breakdown Match the Transferability Allocation?</t>
  </si>
  <si>
    <t>Print Application</t>
  </si>
  <si>
    <t>Difference</t>
  </si>
  <si>
    <t>Press the Format Painter ICON.  Click on the Cell AX10.    (Old Color should show)</t>
  </si>
  <si>
    <t>Old Color A:</t>
  </si>
  <si>
    <t>A:R</t>
  </si>
  <si>
    <t>New Color B:</t>
  </si>
  <si>
    <t>A:S</t>
  </si>
  <si>
    <t>A:Q</t>
  </si>
  <si>
    <t>A:P</t>
  </si>
  <si>
    <t>Does the Budget Summary Match the Total Allocation?</t>
  </si>
  <si>
    <t>DOES THE TRANSFERABILITY BUDGET SUMMARY MATCH THE TRANSFERABILITY ALLOCATION?</t>
  </si>
  <si>
    <t>DOES THE BUDGET SUMMARY MATCH THE TOTAL ALLOCATION?</t>
  </si>
  <si>
    <t>Print All Tabs Below</t>
  </si>
  <si>
    <t>Push This Button to go to the Desired Page</t>
  </si>
  <si>
    <t>Autocalculated Budget Check</t>
  </si>
  <si>
    <t>Budget Check</t>
  </si>
  <si>
    <t>Anchor Cell is Z3</t>
  </si>
  <si>
    <t>Local Neglected Facility</t>
  </si>
  <si>
    <t>Local School Division</t>
  </si>
  <si>
    <t>Title IA Neglected Categories</t>
  </si>
  <si>
    <t>It will comply with the provisions of 2 CFR part 200 section 200.116, which prohibits the purchase of certain telecommunications and video surveillance services or equipment as described in Public Law 115-232, section 889.</t>
  </si>
  <si>
    <t>H.  DETAILED BUDGET BREAKDOWN</t>
  </si>
  <si>
    <t xml:space="preserve">Allocation: </t>
  </si>
  <si>
    <t>Narrative</t>
  </si>
  <si>
    <t xml:space="preserve">TOTAL PARENT AND FAMILY ENGAGEMENT SET-ASIDE </t>
  </si>
  <si>
    <t>Does the Transferability Budget Summary Match the Amount Transferred into Program?</t>
  </si>
  <si>
    <r>
      <rPr>
        <b/>
        <sz val="10"/>
        <rFont val="Times New Roman"/>
        <family val="1"/>
      </rPr>
      <t xml:space="preserve">PERSONAL SERVICES </t>
    </r>
    <r>
      <rPr>
        <sz val="10"/>
        <rFont val="Times New Roman"/>
        <family val="1"/>
      </rPr>
      <t>– Includes all compensation for the direct labor of persons in the employment of the local government. Salaries and wages paid to employees for full‐ and part‐time work, including overtime, shift differential, and similar compensation. Includes payments for time not worked, including sick leave, vacation, holidays, jury duty, military leave, and other paid absences that are earned during the reporting period. 
For the purposes of this report, the term “salaries” means all compensation including base wage. This also includes amounts paid through salary reduction plans, such as tax‐sheltered annuities and flexible benefit plans. Do not confuse this definition with the Virginia Retirement System (VRS) definition, which excludes supplements for retirement calculation purposes in some circumstances.</t>
    </r>
  </si>
  <si>
    <r>
      <rPr>
        <b/>
        <sz val="10"/>
        <rFont val="Times New Roman"/>
        <family val="1"/>
      </rPr>
      <t xml:space="preserve">EMPLOYEE BENEFITS </t>
    </r>
    <r>
      <rPr>
        <sz val="10"/>
        <rFont val="Times New Roman"/>
        <family val="1"/>
      </rPr>
      <t xml:space="preserve">– Job related benefits provided to employees as part of their total compensation. Fringe benefits include the employer’s portion of FICA, pensions, insurance (life, health, disability income, etc.) and employee
allowances.
</t>
    </r>
    <r>
      <rPr>
        <b/>
        <sz val="10"/>
        <rFont val="Times New Roman"/>
        <family val="1"/>
      </rPr>
      <t xml:space="preserve">NOTE: </t>
    </r>
    <r>
      <rPr>
        <sz val="10"/>
        <rFont val="Times New Roman"/>
        <family val="1"/>
      </rPr>
      <t>Fringe Benefits are a significant component of employee compensation and, like salaries and wages, are charged to the appropriate object of expenditure within each program. If possible, fringe benefit costs should be charged to the applicable educational program or activity on an ongoing basis. An alternative is to charge all fringe benefits to various benefit accounts. As part of the year‐end closing process, these accounts are closed, and all costs are allocated to the appropriate educational program or activity. The following methods are suggested for allocating such cost at year‐end. If these methods do not provide reasonable allocations based on circumstances within the school division, then the school division should use another reasonable allocation method. Consistency in application should be maintained at all times.
1) Allocation by percentage of payroll dollars
2) Allocation by Head Count
3) Direct to Program or Activity</t>
    </r>
  </si>
  <si>
    <r>
      <rPr>
        <b/>
        <sz val="10"/>
        <rFont val="Times New Roman"/>
        <family val="1"/>
      </rPr>
      <t>INTERNAL SERVICES</t>
    </r>
    <r>
      <rPr>
        <sz val="10"/>
        <rFont val="Times New Roman"/>
        <family val="1"/>
      </rPr>
      <t xml:space="preserve"> – Charges from an Internal Service Fund to other functions/activities/elements of the local government for the use of intergovernmental services, such as data processing, automotive/motor pool, central purchasing/central stores, print shop, and risk management. These services are provided by internal services within the School District and possibly the county but not a vendor.
</t>
    </r>
    <r>
      <rPr>
        <b/>
        <sz val="10"/>
        <rFont val="Times New Roman"/>
        <family val="1"/>
      </rPr>
      <t>Food Purchases</t>
    </r>
    <r>
      <rPr>
        <sz val="10"/>
        <rFont val="Times New Roman"/>
        <family val="1"/>
      </rPr>
      <t xml:space="preserve"> – Food purchased from the food services department of a school division or sub‐grantee equivalent to support professional development or family engagement events is included in this object code. For example, internal expenses for school cafeterias to provide meals to support attendance at family engagement activities are included in this object code.</t>
    </r>
  </si>
  <si>
    <r>
      <rPr>
        <b/>
        <sz val="10"/>
        <rFont val="Times New Roman"/>
        <family val="1"/>
      </rPr>
      <t>Purchase of Service from Other Governmental Entities</t>
    </r>
    <r>
      <rPr>
        <sz val="10"/>
        <rFont val="Times New Roman"/>
        <family val="1"/>
      </rPr>
      <t xml:space="preserve"> – Payments for services purchased from other governmental entities (i.e., other local governments, public authorities, state agencies, and other LEAs) on a contract/fee basis. </t>
    </r>
    <r>
      <rPr>
        <b/>
        <sz val="10"/>
        <rFont val="Times New Roman"/>
        <family val="1"/>
      </rPr>
      <t>Tuition payments to other local governments for a jointly operated center are not included here but are reported under “Payments to Joint Operations” (object code 7000).</t>
    </r>
    <r>
      <rPr>
        <sz val="10"/>
        <rFont val="Times New Roman"/>
        <family val="1"/>
      </rPr>
      <t xml:space="preserve">
</t>
    </r>
    <r>
      <rPr>
        <b/>
        <sz val="10"/>
        <rFont val="Times New Roman"/>
        <family val="1"/>
      </rPr>
      <t xml:space="preserve">Tuition Paid </t>
    </r>
    <r>
      <rPr>
        <sz val="10"/>
        <rFont val="Times New Roman"/>
        <family val="1"/>
      </rPr>
      <t xml:space="preserve">– </t>
    </r>
    <r>
      <rPr>
        <b/>
        <sz val="10"/>
        <rFont val="Times New Roman"/>
        <family val="1"/>
      </rPr>
      <t>Other Divisions In‐State, Tuition Paid – Other Divisions Out‐of‐State, and Tuition Paid – Private Schools</t>
    </r>
    <r>
      <rPr>
        <sz val="10"/>
        <rFont val="Times New Roman"/>
        <family val="1"/>
      </rPr>
      <t xml:space="preserve"> are included in this object code.</t>
    </r>
  </si>
  <si>
    <t>Waterview Elementary</t>
  </si>
  <si>
    <t>Cradock Elementary</t>
  </si>
  <si>
    <t>Manor High</t>
  </si>
  <si>
    <t>Henry Marsh Elementary</t>
  </si>
  <si>
    <t>Cardinal Elementary</t>
  </si>
  <si>
    <t>River City Middle</t>
  </si>
  <si>
    <t>Oak Street Elementary</t>
  </si>
  <si>
    <t>Budget</t>
  </si>
  <si>
    <t>O.  SCHOOLWIDE PROGRAMS</t>
  </si>
  <si>
    <t>P.  RECRUITMENT AND RETENTION OF PROPERLY LICENSED AND ENDORSED TEACHERS</t>
  </si>
  <si>
    <t>Q.  IMPROVEMENT PLAN REQUIREMENTS</t>
  </si>
  <si>
    <t>R.  TITLE I, PART A, MAINTENANCE OF EFFORT</t>
  </si>
  <si>
    <t>Do Not Copy &amp; Paste Information into this Section</t>
  </si>
  <si>
    <t>T.  REQUIRED AND ALLOWABLE SET-ASIDES FOR DIVISIONS OPERATING TITLE I, PART A, BASIC PROGRAMS</t>
  </si>
  <si>
    <t>TITLE I, PART A, ALLOCATION TO ELIGIBLE SCHOOLS</t>
  </si>
  <si>
    <t>U.  PRIVATE SCHOOL PARTICIPATION</t>
  </si>
  <si>
    <t>W.  SKIPPED SCHOOL PROVISION</t>
  </si>
  <si>
    <t>Describe how the local educational agency will carry out its responsibilities under Section 1111(d)(1).  Please include the names of the schools in improvement.</t>
  </si>
  <si>
    <t>Measurable Objective</t>
  </si>
  <si>
    <t>Dr. Charles R. Drew Elementary</t>
  </si>
  <si>
    <t>(2000)  Employee Benefits</t>
  </si>
  <si>
    <t>Budget Tab</t>
  </si>
  <si>
    <t>Note:  Only budget errors will display in column D.  If column D is blank after the Budget and Transferability tabs have been updated the budgets are balanced.</t>
  </si>
  <si>
    <t>Mecklenburg Middle</t>
  </si>
  <si>
    <t>Mecklenburg High</t>
  </si>
  <si>
    <t>Hovatter Elementary</t>
  </si>
  <si>
    <t>Independence High</t>
  </si>
  <si>
    <t>Lightridge High</t>
  </si>
  <si>
    <t>Waxpool Elementary</t>
  </si>
  <si>
    <t>William Obediah Robey High</t>
  </si>
  <si>
    <t>Alleghany Highlands Public Schools</t>
  </si>
  <si>
    <t>Hayfield High</t>
  </si>
  <si>
    <t>Hayfield Middle</t>
  </si>
  <si>
    <t>Lake Braddock High</t>
  </si>
  <si>
    <t>Lake Braddock Middle</t>
  </si>
  <si>
    <t>Lewis High</t>
  </si>
  <si>
    <t>Johnson Middle</t>
  </si>
  <si>
    <t>Mosaic Elementary</t>
  </si>
  <si>
    <t>Meridian High</t>
  </si>
  <si>
    <t>Second Grade Span 
(if applicable)</t>
  </si>
  <si>
    <t>Third Grade Span 
(if applicable)</t>
  </si>
  <si>
    <t>Number of Title I Funded Teachers:</t>
  </si>
  <si>
    <t>Number of Title I Funded Paraprofessionals:</t>
  </si>
  <si>
    <t>Local Foster Care Education Liaison:</t>
  </si>
  <si>
    <t>Provide information about the data that was used to identify low-income students, include the type of data, month, and year.</t>
  </si>
  <si>
    <r>
      <t>D.</t>
    </r>
    <r>
      <rPr>
        <b/>
        <sz val="7"/>
        <rFont val="Times New Roman"/>
        <family val="1"/>
      </rPr>
      <t>  </t>
    </r>
    <r>
      <rPr>
        <b/>
        <sz val="11"/>
        <rFont val="Times New Roman"/>
        <family val="1"/>
      </rPr>
      <t>MEASURABLE OBJECTIVES</t>
    </r>
    <r>
      <rPr>
        <sz val="8"/>
        <rFont val="Times New Roman"/>
        <family val="1"/>
      </rPr>
      <t> </t>
    </r>
  </si>
  <si>
    <t>D.  MEASURABLE OBJECTIVES (CONTINUED)</t>
  </si>
  <si>
    <t>E.  BUDGET SUMMARY</t>
  </si>
  <si>
    <t>F.  DETAILED BUDGET BREAKDOWN</t>
  </si>
  <si>
    <t>G.  TRANSFERABILITY</t>
  </si>
  <si>
    <t>I.  GENERAL EDUCATION PROVISIONS ACT (GEPA) SECTION 427</t>
  </si>
  <si>
    <t>J.  EFFECTIVE TRANSITIONS</t>
  </si>
  <si>
    <t>K.  REDUCTION OF EXCLUSIONARY DISCIPLINE PRACTICES</t>
  </si>
  <si>
    <t>Evidence-based research strategies, services, and activities that will be implemented and supported by the requested funds to achieve the objective:</t>
  </si>
  <si>
    <t>Page 12</t>
  </si>
  <si>
    <t>Page 40</t>
  </si>
  <si>
    <t>Page 41</t>
  </si>
  <si>
    <t>B10</t>
  </si>
  <si>
    <t>B17</t>
  </si>
  <si>
    <t>B34</t>
  </si>
  <si>
    <t>B52</t>
  </si>
  <si>
    <t>B61</t>
  </si>
  <si>
    <t>B65</t>
  </si>
  <si>
    <t>B70</t>
  </si>
  <si>
    <r>
      <t xml:space="preserve">Provide the number of full-time equivalent (FTE) staff funded through Title I, Part A, participating in targeted assistance programs by job category.  For administrators and supervisors who serve both targeted assistance and schoolwide programs, report the FTE attributable to the targeted assistance duties only. See guidelines for full description of staff categories. </t>
    </r>
    <r>
      <rPr>
        <b/>
        <i/>
        <sz val="10"/>
        <rFont val="Times New Roman"/>
        <family val="1"/>
      </rPr>
      <t xml:space="preserve">Staffing information in this section must be identical to the information listed on the 35% and Above or Below 35% Low-Income tab (whichever is applicable), in the TITLE I, PART A, ALLOCATION TO ELIGIBLE SCHOOLS section in Columns 6-7 for Targeted Assistance Program.
</t>
    </r>
  </si>
  <si>
    <t>Cell#</t>
  </si>
  <si>
    <t>Y.  FOSTER CARE AND HOMELESS</t>
  </si>
  <si>
    <t>Y.  HOMELESS CHILDREN AND YOUTH (CONTINUED)</t>
  </si>
  <si>
    <t>Foster Care and Homeless</t>
  </si>
  <si>
    <t>X.  NEGLECTED CHILDREN AND YOUTH (CONTINUED)</t>
  </si>
  <si>
    <t>Z.  EARLY CHILDHOOD PROGRAM (if applicable)</t>
  </si>
  <si>
    <t>Z.  EARLY CHILDHOOD PROGRAM (CONTINUED)</t>
  </si>
  <si>
    <t>Lafayette Elementary</t>
  </si>
  <si>
    <t>X.  NEGLECTED CHILDREN AND YOUTH</t>
  </si>
  <si>
    <t>V.  SCHOOL IMPROVEMENT</t>
  </si>
  <si>
    <r>
      <t xml:space="preserve">Cells effected by SORT &amp; Names of Public Schools is in cell </t>
    </r>
    <r>
      <rPr>
        <b/>
        <sz val="14"/>
        <color theme="0" tint="-0.249977111117893"/>
        <rFont val="Times New Roman"/>
        <family val="1"/>
      </rPr>
      <t>(S99)</t>
    </r>
  </si>
  <si>
    <t xml:space="preserve">S.  ELIGIBLE ATTENDANCE AREAS  </t>
  </si>
  <si>
    <t>Describe how the local educational agency will carry out its responsibilities under Section 1111(d)(2).  Please include the names of the schools in improvement.</t>
  </si>
  <si>
    <t>Plans for any new schoolwide programs must be submitted in advance of the application.  Contact your Title I specialist in the Office of ESEA Programs for due date and additional information.  For those schools that are already schoolwide, remember that you must do an annual review including a needs assessment.  Funds should be targeted in accordance with the academic needs of the students.</t>
  </si>
  <si>
    <t>Lake Taylor School</t>
  </si>
  <si>
    <t>B6</t>
  </si>
  <si>
    <t>Step 2:</t>
  </si>
  <si>
    <t>Division Total Allocation</t>
  </si>
  <si>
    <t>Number of Low-Income Pupils in Entire School Division</t>
  </si>
  <si>
    <t>PPE</t>
  </si>
  <si>
    <t>At least 125 percent (enter whole number)</t>
  </si>
  <si>
    <t>Adjusted PPE</t>
  </si>
  <si>
    <t>B53</t>
  </si>
  <si>
    <t xml:space="preserve">In this column "S99" is the lines that will be sorted. 
If you add or remove lines  you must change the range in cells (S99)   </t>
  </si>
  <si>
    <t>Spotsylvania Elementary</t>
  </si>
  <si>
    <t>Chester Early Learning Academy</t>
  </si>
  <si>
    <t>Old Hundred Elementary</t>
  </si>
  <si>
    <t>Moseley Elementary</t>
  </si>
  <si>
    <r>
      <t xml:space="preserve">Is School Served?  
</t>
    </r>
    <r>
      <rPr>
        <b/>
        <sz val="9"/>
        <color rgb="FFC00000"/>
        <rFont val="Times New Roman"/>
        <family val="1"/>
      </rPr>
      <t>Yes or No</t>
    </r>
  </si>
  <si>
    <r>
      <t xml:space="preserve">Targeted Assistance School?  
</t>
    </r>
    <r>
      <rPr>
        <b/>
        <sz val="9"/>
        <color rgb="FFC00000"/>
        <rFont val="Times New Roman"/>
        <family val="1"/>
      </rPr>
      <t>Yes or No</t>
    </r>
  </si>
  <si>
    <r>
      <t xml:space="preserve">Schoolwide Program School?  
</t>
    </r>
    <r>
      <rPr>
        <b/>
        <sz val="9"/>
        <color rgb="FFC00000"/>
        <rFont val="Times New Roman"/>
        <family val="1"/>
      </rPr>
      <t>Yes or No</t>
    </r>
  </si>
  <si>
    <r>
      <t xml:space="preserve">Describe the eligibility criteria </t>
    </r>
    <r>
      <rPr>
        <sz val="10"/>
        <color rgb="FFC00000"/>
        <rFont val="Times New Roman"/>
        <family val="1"/>
      </rPr>
      <t>by subject area</t>
    </r>
    <r>
      <rPr>
        <sz val="10"/>
        <rFont val="Times New Roman"/>
        <family val="1"/>
      </rPr>
      <t xml:space="preserve"> that will be used to select students for participation in the Title I program in Targeted Assistance schools.  Eligible children are children identified by the school as failing, or most at risk of failing, to meet the state’s challenging student academic achievement standards on the basis of multiple, educationally related, objective criteria established by the school divisions with input from the schools.  Children from Early Childhood through grade 2 shall be selected solely on the basis of such criteria as teacher judgment, interviews with parents, and developmentally appropriate measures.  [ESEA, Title I, Part A, Section 1115]    </t>
    </r>
  </si>
  <si>
    <r>
      <t xml:space="preserve">ELIGIBLE ATTENDANCE AREAS (Indicate requested information in columns.)
</t>
    </r>
    <r>
      <rPr>
        <b/>
        <sz val="11"/>
        <color rgb="FFC00000"/>
        <rFont val="Times New Roman"/>
        <family val="1"/>
      </rPr>
      <t>After completing the ELIGIBLE ATTENDANCE AREAS section, continue to the bottom of the sheet.</t>
    </r>
    <r>
      <rPr>
        <b/>
        <sz val="11"/>
        <rFont val="Times New Roman"/>
        <family val="1"/>
      </rPr>
      <t xml:space="preserve">
</t>
    </r>
  </si>
  <si>
    <r>
      <t xml:space="preserve">Prepare a detailed breakdown of the budget categories for Object Codes 1000-6000 and 8000.  </t>
    </r>
    <r>
      <rPr>
        <b/>
        <sz val="10"/>
        <color rgb="FFC00000"/>
        <rFont val="Times New Roman"/>
        <family val="1"/>
      </rPr>
      <t>Choose the appropriate category for each expense in the dropdown list under "Funding Source."</t>
    </r>
  </si>
  <si>
    <t>Describe the Early Childhood Program expenditures, including how the expenditures relate to the staff on line 9:</t>
  </si>
  <si>
    <t>How did the school division determine that the Title I, Part A set-aside is sufficient to meet the transportation needs of foster care students?</t>
  </si>
  <si>
    <t>*If an LEA has not identified any students experiencing homelessness during the last three school years, no set aside is required if the following McKinney-Vento Education of Homeless Children and Youth Program (Title IX, Part A) requirements have been fulfilled:
a. The LEA can document outreach and coordination activities with other entities and agencies to identify homeless children and youths [Section 722(g)(6)(i)]
b. Public notice of the educational rights of homeless children and youths is disseminated in locations frequented by parents or guardians of such children and youths, and unaccompanied youths, including schools, shelters, public libraries, and soup kitchens in a manner and form understandable to the parents and guardians of homeless children and youths, and unaccompanied youths [Section 722(g)(6)(iv)]
c. The LEA can document that school personnel receive professional development and support to assist in the identification and support of homeless children and youths [Section 722(g)(6)(ix)]</t>
  </si>
  <si>
    <t>LEA Neglected Facility Contact</t>
  </si>
  <si>
    <t>Email Address</t>
  </si>
  <si>
    <t>Phone Number</t>
  </si>
  <si>
    <t>Contact Name from the Neglected Facility</t>
  </si>
  <si>
    <t>Contact Number and Email</t>
  </si>
  <si>
    <t xml:space="preserve">Describe the activities that will be implemented to address the identified need(s). Include the following information for each activity listed:
</t>
  </si>
  <si>
    <t xml:space="preserve">Guidance related to services for neglected students can be found on </t>
  </si>
  <si>
    <t>Virginia’s Title I, Part D website</t>
  </si>
  <si>
    <t>If on the Allocation to Eligible Schools Table on the 35% Tab, a school was “skipped” that was eligible for Title I under the Eligible Attendance you selected, provide the name(s) of the school(s) in the box below.  Include the rationale for choosing to “skip” the school(s) below.</t>
  </si>
  <si>
    <t>No (The school(s) above cannot be skipped)</t>
  </si>
  <si>
    <t>If yes, explain how the provision was met in the section below.  Include the amount of funding provided and the funding source(s).</t>
  </si>
  <si>
    <t>F</t>
  </si>
  <si>
    <t>Amount of Funding Obligated to Support Eligible Students</t>
  </si>
  <si>
    <t>E</t>
  </si>
  <si>
    <t>Number of Low-Income Private School Students that Reside in Title I Attendance Zones</t>
  </si>
  <si>
    <t>Number of Participating Children in Academic Need</t>
  </si>
  <si>
    <t xml:space="preserve">The development and implementation of a well-rounded program of instruction to meet the academic needs of all students;	</t>
  </si>
  <si>
    <t xml:space="preserve">The identification of students who may be at risk for academic failure;		</t>
  </si>
  <si>
    <t xml:space="preserve">The provision of additional educational assistance to individual students the local educational agency or school determines need help in meeting the challenging State academic standards; and	</t>
  </si>
  <si>
    <t>The identification and use of evidence-based practices intended to strengthen academic programs and improve school conditions for student learning.</t>
  </si>
  <si>
    <t>1a.</t>
  </si>
  <si>
    <t>1b.</t>
  </si>
  <si>
    <t>Describe the division's instructional program as supported by the federal grant.  Explain how the instructional program is supported through evidence-based practices and how the instructional program or program of services supplements, not supplants, the core instructional program or services offered by the LEA to all students and/or all schools.  For Title I, Part A, include delivery model (targeted assistance and/or schoolwide), subject(s) addressed, grade span(s), etc.</t>
  </si>
  <si>
    <t xml:space="preserve">Identify the multiple data sources relevant to the purpose of Title I, Part A, and describe the needs assessment process including a brief analysis of student achievement data, teacher licensure, parent engagement activities and other data sources reviewed.  This data analysis will correlate with the measurable objectives that will guide the development of the program to be funded with the requested ESEA federal funds. </t>
  </si>
  <si>
    <t>For Title I, Part A, explain how the division ensures that meaningful parent and family engagement activities are planned and implemented at each Title I school.  Please also include all PFE related expenses, such as: personnel, activities, stipends, etc.</t>
  </si>
  <si>
    <t xml:space="preserve">State up to ten measurable objectives that will guide the development of the program to be funded with the requested ESEA federal funds. </t>
  </si>
  <si>
    <t xml:space="preserve">Include all applicable grade spans supported by Title I, Part A funding. 
</t>
  </si>
  <si>
    <r>
      <t xml:space="preserve">What is a Measurable Objective?
</t>
    </r>
    <r>
      <rPr>
        <b/>
        <sz val="10"/>
        <rFont val="Times New Roman"/>
        <family val="1"/>
      </rPr>
      <t xml:space="preserve"> A measurable objective has four components:</t>
    </r>
    <r>
      <rPr>
        <sz val="10"/>
        <rFont val="Times New Roman"/>
        <family val="1"/>
      </rPr>
      <t xml:space="preserve">
1) </t>
    </r>
    <r>
      <rPr>
        <b/>
        <sz val="10"/>
        <rFont val="Times New Roman"/>
        <family val="1"/>
      </rPr>
      <t>Subject</t>
    </r>
    <r>
      <rPr>
        <sz val="10"/>
        <rFont val="Times New Roman"/>
        <family val="1"/>
      </rPr>
      <t xml:space="preserve"> (Who is the target or focus?);
2) </t>
    </r>
    <r>
      <rPr>
        <b/>
        <sz val="10"/>
        <rFont val="Times New Roman"/>
        <family val="1"/>
      </rPr>
      <t>Behavior</t>
    </r>
    <r>
      <rPr>
        <sz val="10"/>
        <rFont val="Times New Roman"/>
        <family val="1"/>
      </rPr>
      <t xml:space="preserve"> (What will be changed/improved?);
3) </t>
    </r>
    <r>
      <rPr>
        <b/>
        <sz val="10"/>
        <rFont val="Times New Roman"/>
        <family val="1"/>
      </rPr>
      <t>Specific criteria</t>
    </r>
    <r>
      <rPr>
        <sz val="10"/>
        <rFont val="Times New Roman"/>
        <family val="1"/>
      </rPr>
      <t xml:space="preserve"> for assessing improvement, readiness, or achievement, and tools to be used to measure effectiveness; and
4) </t>
    </r>
    <r>
      <rPr>
        <b/>
        <sz val="10"/>
        <rFont val="Times New Roman"/>
        <family val="1"/>
      </rPr>
      <t>Time period</t>
    </r>
    <r>
      <rPr>
        <sz val="10"/>
        <rFont val="Times New Roman"/>
        <family val="1"/>
      </rPr>
      <t xml:space="preserve"> for performance or assessment. 
                                                                                                                                                                                                                                               </t>
    </r>
  </si>
  <si>
    <t xml:space="preserve">Ivy Elmentary </t>
  </si>
  <si>
    <t>Covington Middle</t>
  </si>
  <si>
    <t>Jeter Watson Elementary</t>
  </si>
  <si>
    <t xml:space="preserve">Ridgeview </t>
  </si>
  <si>
    <t>James H. Cary Intermediate</t>
  </si>
  <si>
    <t xml:space="preserve"> Bell Creek Middle</t>
  </si>
  <si>
    <t>Mechanicsville High</t>
  </si>
  <si>
    <t>Lancaster Elementary</t>
  </si>
  <si>
    <t>Middle Road Elementary</t>
  </si>
  <si>
    <t>Gainesville High</t>
  </si>
  <si>
    <t>Innovation Elementary</t>
  </si>
  <si>
    <t>K - 05</t>
  </si>
  <si>
    <t>Westmoreland High</t>
  </si>
  <si>
    <t>Ella J. Fitzgerald Middle</t>
  </si>
  <si>
    <t>Katherine Johnson Elementary</t>
  </si>
  <si>
    <t>Knollwood Meadows Elementary</t>
  </si>
  <si>
    <t>Stoney Run Elementary</t>
  </si>
  <si>
    <t>Ruffner School</t>
  </si>
  <si>
    <t>(1000)  Personnel Services</t>
  </si>
  <si>
    <t>School Allocation Total</t>
  </si>
  <si>
    <t>TOTALS</t>
  </si>
  <si>
    <t xml:space="preserve">TOTALS </t>
  </si>
  <si>
    <r>
      <t xml:space="preserve">Describe how the local educational agency will support, coordinate, and integrate services provided under this part with early childhood education programs at the local educational agency or individual school level, including plans for the transition of participants in such programs to local elementary school programs.
</t>
    </r>
    <r>
      <rPr>
        <b/>
        <sz val="10"/>
        <color rgb="FFC00000"/>
        <rFont val="Times New Roman"/>
        <family val="1"/>
      </rPr>
      <t xml:space="preserve">This section must be completed if any school in the division, Title I or non-Title I, has an Early Childhood Program. </t>
    </r>
  </si>
  <si>
    <t>Did the school(s) meet the criteria for the skipped school provision and did the division allocate the amount of funding to the skipped school(s) they would have received were they served under Title I, Part A?</t>
  </si>
  <si>
    <t>Other Paraprofessionals (paraprofessionals that do not provide instructional support)</t>
  </si>
  <si>
    <t>Name of schools below 40% poverty for which the division applied for a schoolwide waiver:</t>
  </si>
  <si>
    <t>01 - 06</t>
  </si>
  <si>
    <t>B103:N312</t>
  </si>
  <si>
    <t>Describe the targeted assistance program in Title I schools. Include the approximate number of students served, who provides services, and how often services are provided.</t>
  </si>
  <si>
    <t>B108</t>
  </si>
  <si>
    <t>B143</t>
  </si>
  <si>
    <t>B149</t>
  </si>
  <si>
    <t>B24</t>
  </si>
  <si>
    <t>Number, Titles and Brief Job Descriptions of Other Personnel Funded by Title I: 
   • Be specific. Describe the type of personnel such as specialists, coaches, 
     administrative and support staff including the number of each funded with 
     Title I funds.</t>
  </si>
  <si>
    <t xml:space="preserve">Jordan Springs Elementary </t>
  </si>
  <si>
    <t xml:space="preserve">                                                                                                                                                                                                                                                                                                                                                                                                                                                          </t>
  </si>
  <si>
    <t>A local educational agency shall reserve such funds as are necessary under this part to provide services comparable to those provided to children in schools funded under Title I, Part A, to serve
(ii) children in local institutions for neglected children; and 
(iii) if appropriate, children in local institutions for delinquent children, and neglected or delinquent children in community day school programs. Section 1007(3)(A)
The funds set aside from a LEA’s Title I, Part A allocation may be used:
 (1) to improve educational services for children and youth in local and state institutions for neglected or delinquent children and youth so that such children and youth have the opportunity to meet the same challenging state academic content standards and challenging State student academic achievement standards that all children in the state are expected to meet;
(2) to provide such children and youth with the services needed to make a successful transition from institutionalization to further schooling or employment; and
(3) to prevent at-risk youth from dropping out of school, and to provide dropouts, and children and youth returning from correctional facilities or institutions for neglected or delinquent children and youth, with a support system to ensure their continued education. Section 1401 (3)(A)</t>
  </si>
  <si>
    <t>Release of Obligation? 
(Yes/No)</t>
  </si>
  <si>
    <t>Amount of Funds Released</t>
  </si>
  <si>
    <t>G</t>
  </si>
  <si>
    <t>H</t>
  </si>
  <si>
    <t>I</t>
  </si>
  <si>
    <t>Virginia Intermediate School</t>
  </si>
  <si>
    <t>Virginia Primary School</t>
  </si>
  <si>
    <t>Richmond Virtual Acacemy</t>
  </si>
  <si>
    <t xml:space="preserve">Ashland Elementary </t>
  </si>
  <si>
    <t>Ashby-Lee Elementary</t>
  </si>
  <si>
    <t>Trailblazer Elementary</t>
  </si>
  <si>
    <t>Summit Elementary</t>
  </si>
  <si>
    <t>Richmond High School for the Art</t>
  </si>
  <si>
    <t xml:space="preserve">Frances W. McClenney Elementary </t>
  </si>
  <si>
    <t xml:space="preserve">Lois Harrison-Jones Elementary </t>
  </si>
  <si>
    <t>Dogwood Middle</t>
  </si>
  <si>
    <r>
      <t>Assurances:</t>
    </r>
    <r>
      <rPr>
        <b/>
        <sz val="9"/>
        <rFont val="Times New Roman"/>
        <family val="1"/>
      </rPr>
      <t xml:space="preserve">  </t>
    </r>
    <r>
      <rPr>
        <sz val="9"/>
        <rFont val="Times New Roman"/>
        <family val="1"/>
      </rPr>
      <t>The local educational agency assures that Title I, Part A, will be administered and implemented in compliance with all applicable statutes, regulations, policies, and</t>
    </r>
    <r>
      <rPr>
        <b/>
        <sz val="9"/>
        <rFont val="Times New Roman"/>
        <family val="1"/>
      </rPr>
      <t xml:space="preserve"> </t>
    </r>
    <r>
      <rPr>
        <sz val="9"/>
        <rFont val="Times New Roman"/>
        <family val="1"/>
      </rPr>
      <t>program plans under ESEA</t>
    </r>
    <r>
      <rPr>
        <b/>
        <sz val="9"/>
        <rFont val="Times New Roman"/>
        <family val="1"/>
      </rPr>
      <t xml:space="preserve">. </t>
    </r>
    <r>
      <rPr>
        <sz val="9"/>
        <rFont val="Times New Roman"/>
        <family val="1"/>
      </rPr>
      <t xml:space="preserve"> </t>
    </r>
    <r>
      <rPr>
        <b/>
        <sz val="9"/>
        <rFont val="Times New Roman"/>
        <family val="1"/>
      </rPr>
      <t>Additionally, the local educational agency agrees by signing below to implement the general and program specific assurances included in the application. The assurances and signed cover page are to be retained at the division level and, for the Title I, Part A, application (individual or consolidated form), a scanned PDF of the signed cover page must be emailed to essa@doe.virginia.gov by October 1st.</t>
    </r>
  </si>
  <si>
    <t>Describe the services provided to students experiencing homelessness by the Title I, Part A program to support their enrollment, attendance, and success. Include a description of the services provided with funds reserved under Title I, Part A, Section 1113(c)(3)(A)-(C).  Place cursor over this comment for the legislative text.</t>
  </si>
  <si>
    <t>or by contacting Gueringe’ Richardson, Title I Specialist, at Gueringe.Richardson@doe.virginia.gov or at (804) 750-8146.</t>
  </si>
  <si>
    <t xml:space="preserve">Include baseline data.
</t>
  </si>
  <si>
    <t>List the core instructional reading program(s) and any supplemental or intervention reading programs used in both Title I and non-Title I schools.</t>
  </si>
  <si>
    <t>List the core instructional math program(s) and any supplemental or intervention math programs used in both Title I and non-Title I schools.</t>
  </si>
  <si>
    <t>B.  PROGRAM OVERVIEW (3 PAGES)</t>
  </si>
  <si>
    <r>
      <rPr>
        <b/>
        <sz val="10"/>
        <rFont val="Times New Roman"/>
        <family val="1"/>
      </rPr>
      <t xml:space="preserve">MATERIALS AND SUPPLIES </t>
    </r>
    <r>
      <rPr>
        <sz val="10"/>
        <rFont val="Times New Roman"/>
        <family val="1"/>
      </rPr>
      <t xml:space="preserve">– Includes articles and commodities that are consumed or materially altered when used and minor equipment that is not capitalized. This includes any equipment purchased under $5,000, unless the LEA has set a lower capitalization threshold. Therefore, computer equipment under $5,000 would be reported in “materials and supplies.”
</t>
    </r>
    <r>
      <rPr>
        <b/>
        <sz val="10"/>
        <rFont val="Times New Roman"/>
        <family val="1"/>
      </rPr>
      <t>Food Purchases</t>
    </r>
    <r>
      <rPr>
        <sz val="10"/>
        <rFont val="Times New Roman"/>
        <family val="1"/>
      </rPr>
      <t xml:space="preserve"> – Food items purchased from a grocery store or its equivalent for snacks or breaks is included in this object code. Examples include bottled water, granola bars, cookies, and fruit purchased from a store such as Wal‐Mart, Food Lion, Costco, etc. Prepared meals is not included in this object code; see object code 3000 for prepared/working/catered meals as purchased/contracted services. 
</t>
    </r>
    <r>
      <rPr>
        <b/>
        <sz val="10"/>
        <rFont val="Times New Roman"/>
        <family val="1"/>
      </rPr>
      <t>Vehicle and Powered Equipment Fuels</t>
    </r>
    <r>
      <rPr>
        <sz val="10"/>
        <rFont val="Times New Roman"/>
        <family val="1"/>
      </rPr>
      <t xml:space="preserve"> – Gasoline, lubricating oils, or such other fuel used in the operation of vehicles and powered equipment (e.g., lawnmowers) purchased from private sources or governmental agencies.
</t>
    </r>
    <r>
      <rPr>
        <b/>
        <sz val="10"/>
        <rFont val="Times New Roman"/>
        <family val="1"/>
      </rPr>
      <t xml:space="preserve">
Vehicle and Powered Equipment Supplies</t>
    </r>
    <r>
      <rPr>
        <sz val="10"/>
        <rFont val="Times New Roman"/>
        <family val="1"/>
      </rPr>
      <t xml:space="preserve"> – Tires, spark plugs, batteries, and chains used in the operation of vehicles and powered equipment purchased from private sources or governmental agencies.
</t>
    </r>
    <r>
      <rPr>
        <b/>
        <sz val="10"/>
        <rFont val="Times New Roman"/>
        <family val="1"/>
      </rPr>
      <t>Textbooks</t>
    </r>
    <r>
      <rPr>
        <sz val="10"/>
        <rFont val="Times New Roman"/>
        <family val="1"/>
      </rPr>
      <t xml:space="preserve"> – All textbooks and workbooks purchased to be used in the classroom must be supplemental.
</t>
    </r>
    <r>
      <rPr>
        <b/>
        <sz val="10"/>
        <rFont val="Times New Roman"/>
        <family val="1"/>
      </rPr>
      <t>Instructional Materials</t>
    </r>
    <r>
      <rPr>
        <sz val="10"/>
        <rFont val="Times New Roman"/>
        <family val="1"/>
      </rPr>
      <t xml:space="preserve"> – Books (not textbooks) and other materials.
</t>
    </r>
  </si>
  <si>
    <t>CALCULATION OF SET-ASIDES</t>
  </si>
  <si>
    <t>Release of Obligation Amounts</t>
  </si>
  <si>
    <t xml:space="preserve">Initiatives </t>
  </si>
  <si>
    <t>Division Level: Program Administration</t>
  </si>
  <si>
    <r>
      <rPr>
        <sz val="10"/>
        <rFont val="Times New Roman"/>
        <family val="1"/>
      </rPr>
      <t xml:space="preserve">(1000)  Personnel Services - </t>
    </r>
    <r>
      <rPr>
        <b/>
        <sz val="10"/>
        <rFont val="Times New Roman"/>
        <family val="1"/>
      </rPr>
      <t>Salary Differential</t>
    </r>
  </si>
  <si>
    <r>
      <rPr>
        <sz val="10"/>
        <rFont val="Times New Roman"/>
        <family val="1"/>
      </rPr>
      <t xml:space="preserve">(2000)  Employee Benefits - </t>
    </r>
    <r>
      <rPr>
        <b/>
        <sz val="10"/>
        <rFont val="Times New Roman"/>
        <family val="1"/>
      </rPr>
      <t>Differential</t>
    </r>
  </si>
  <si>
    <t>McNair Upper Elementary</t>
  </si>
  <si>
    <t>J</t>
  </si>
  <si>
    <t>CALCULATION OF SET-ASIDES (CONTINUED)</t>
  </si>
  <si>
    <t>Each year, the school division must contact all eligible private (nonprofit) schools and engage in meaningful consultation on the availability of equitable services funded by Title I, Part A. (ESEA Section 1117(a) and Title VIII  Uniform Provisions, Part F, Subpart 1). The division is required to maintain documented efforts to obtain private school membership and the signed affirmation of consultation with private schools.</t>
  </si>
  <si>
    <t>Date the Release of Obligation was Approved</t>
  </si>
  <si>
    <t>Identify the private schools with students that reside in Title I attendance zones that have chosen not to participate in equitable services.  If consultation occurred with more than 10 private schools who have declined services, it is not required to write the names of each private school.  Write a general statement indicating that meaningful and timely consultation has occurred, including that documentation has been submitted to the ESEA Ombudsman.</t>
  </si>
  <si>
    <t>Page 57</t>
  </si>
  <si>
    <t xml:space="preserve">If using a screen reader and having problems with this application, please call 804-750-8626 for assistance. </t>
  </si>
  <si>
    <t>Neglected (as necessary)</t>
  </si>
  <si>
    <r>
      <t xml:space="preserve">Title II, Part A, 
Transferability
</t>
    </r>
    <r>
      <rPr>
        <b/>
        <sz val="10"/>
        <color rgb="FFC00000"/>
        <rFont val="Times New Roman"/>
        <family val="1"/>
      </rPr>
      <t>Award S367A260044
Project Coe APE61481</t>
    </r>
  </si>
  <si>
    <r>
      <t xml:space="preserve">Title IV, Part A, Transferability
</t>
    </r>
    <r>
      <rPr>
        <b/>
        <sz val="10"/>
        <color rgb="FFC00000"/>
        <rFont val="Times New Roman"/>
        <family val="1"/>
      </rPr>
      <t>Award S424A260048
Project Code APE60019</t>
    </r>
  </si>
  <si>
    <r>
      <t xml:space="preserve">Title I, Part A
Budget for 2026-2027
</t>
    </r>
    <r>
      <rPr>
        <b/>
        <sz val="10"/>
        <color rgb="FFC00000"/>
        <rFont val="Times New Roman"/>
        <family val="1"/>
      </rPr>
      <t>Award:  S010A260046
Project Code:  APE42901</t>
    </r>
  </si>
  <si>
    <r>
      <t xml:space="preserve">Describe the results of prior activities funded with Title I and how the division will use data to continually update and improve activities supported with Title I, Part A, funds. Describe progress made toward meeting measurable objectives from the </t>
    </r>
    <r>
      <rPr>
        <b/>
        <sz val="10"/>
        <rFont val="Times New Roman"/>
        <family val="1"/>
      </rPr>
      <t>2025</t>
    </r>
    <r>
      <rPr>
        <sz val="10"/>
        <rFont val="Times New Roman"/>
        <family val="1"/>
      </rPr>
      <t xml:space="preserve"> application. </t>
    </r>
  </si>
  <si>
    <t>(revised 12/2/25)</t>
  </si>
  <si>
    <r>
      <rPr>
        <b/>
        <sz val="10"/>
        <rFont val="Times New Roman"/>
        <family val="1"/>
      </rPr>
      <t xml:space="preserve">PURCHASED/CONTRACTUAL SERVICES </t>
    </r>
    <r>
      <rPr>
        <sz val="10"/>
        <rFont val="Times New Roman"/>
        <family val="1"/>
      </rPr>
      <t xml:space="preserve">– Services acquired from outside sources (i.e., private vendors, public authorities, or other governmental entities). Purchase of the service is on a fee basis or fixed time contract basis. Payments for long-term rentals and utilities are not included in this account description. One-time event rental space is included. Allowable payments would be to individuals or firms that are independent contractors and not employees of the grantee or sub‐grantee organization. The word honorarium is sometimes used to characterize such payments; the term “fee” is preferred.
</t>
    </r>
    <r>
      <rPr>
        <b/>
        <sz val="10"/>
        <rFont val="Times New Roman"/>
        <family val="1"/>
      </rPr>
      <t>Food Purchases</t>
    </r>
    <r>
      <rPr>
        <sz val="10"/>
        <rFont val="Times New Roman"/>
        <family val="1"/>
      </rPr>
      <t xml:space="preserve"> – Prepared meals, working meals, and/or catered services purchased through a vendor are included in this object code. Reimbursement is capped at the per diem rate for the meal listed according to the state travel regulations. Examples for this object code include meals provided during day‐long professional development sessions, or meals provided to support attendance at family engagement activities. Food purchased from catering services and restaurants such as Pizza Hut, Panera Bread, and Subway is included in this object code.
</t>
    </r>
    <r>
      <rPr>
        <b/>
        <sz val="10"/>
        <rFont val="Times New Roman"/>
        <family val="1"/>
      </rPr>
      <t>Online Subscriptions</t>
    </r>
    <r>
      <rPr>
        <sz val="10"/>
        <rFont val="Times New Roman"/>
        <family val="1"/>
      </rPr>
      <t xml:space="preserve"> - Payments to vendors that provide online subscriptions or site licenses.
</t>
    </r>
    <r>
      <rPr>
        <b/>
        <sz val="10"/>
        <rFont val="Times New Roman"/>
        <family val="1"/>
      </rPr>
      <t xml:space="preserve">Transportation Services Public Carriers </t>
    </r>
    <r>
      <rPr>
        <sz val="10"/>
        <rFont val="Times New Roman"/>
        <family val="1"/>
      </rPr>
      <t xml:space="preserve">– Payments to public carriers for transportation of pupils on vehicles that are used by the public. Include payments for pupils transported in intra‐city transit buses, taxicabs, ride share, airplanes, and intercity/interstate passenger buses.
</t>
    </r>
    <r>
      <rPr>
        <b/>
        <sz val="10"/>
        <rFont val="Times New Roman"/>
        <family val="1"/>
      </rPr>
      <t>Transportation Services Private Carriers</t>
    </r>
    <r>
      <rPr>
        <sz val="10"/>
        <rFont val="Times New Roman"/>
        <family val="1"/>
      </rPr>
      <t xml:space="preserve"> – Payments (either cash or tokens) to parents for transportation of pupils in lieu of providing transportation on school buses. Include allowable payments to parents for pupils attending public, private, and non‐sectarian schools. Include costs associated with transporting special education students in school board‐owned vehicles to and from school.
</t>
    </r>
    <r>
      <rPr>
        <b/>
        <sz val="10"/>
        <rFont val="Times New Roman"/>
        <family val="1"/>
      </rPr>
      <t xml:space="preserve">Transportation Services by Contract </t>
    </r>
    <r>
      <rPr>
        <sz val="10"/>
        <rFont val="Times New Roman"/>
        <family val="1"/>
      </rPr>
      <t xml:space="preserve">– Payments to private owners of school buses who contract with the school board to transport pupils to and from public schools. Include payments to owners of private vehicles that contract with the school board to transport pupils to and from designated public and private schools.
</t>
    </r>
  </si>
  <si>
    <r>
      <rPr>
        <b/>
        <sz val="10"/>
        <rFont val="Times New Roman"/>
        <family val="1"/>
      </rPr>
      <t>OTHER CHARGES</t>
    </r>
    <r>
      <rPr>
        <sz val="10"/>
        <rFont val="Times New Roman"/>
        <family val="1"/>
      </rPr>
      <t xml:space="preserve"> – Include expenditures that support the use of programs. Includes expenditures that support the program, including utilities (maintenance and operation of plant), staff/administrative/consultant travel, office and cell phone charges, training, leases/rental (including copier), indirect cost, and other.
</t>
    </r>
    <r>
      <rPr>
        <b/>
        <sz val="10"/>
        <rFont val="Times New Roman"/>
        <family val="1"/>
      </rPr>
      <t>Food Purchases</t>
    </r>
    <r>
      <rPr>
        <sz val="10"/>
        <rFont val="Times New Roman"/>
        <family val="1"/>
      </rPr>
      <t xml:space="preserve"> – Food Purchases under this object code is restricted to food purchases related to travel reimbursement for meals only (see Travel below). If the sub‐recipient’s internal travel policies conform to state travel regulations, reimbursement is allowable at per diem meals rates according to state travel regulations. If the sub‐recipient’s internal travel policies require reimbursement for the cost of each meal, reimbursement is capped at the per diem rate for the meal listed according to the state travel regulations. Sub‐recipients must elect either meals per diem or per meals costs as their internal travel policy.
</t>
    </r>
    <r>
      <rPr>
        <b/>
        <sz val="10"/>
        <rFont val="Times New Roman"/>
        <family val="1"/>
      </rPr>
      <t>Telecommunications</t>
    </r>
    <r>
      <rPr>
        <sz val="10"/>
        <rFont val="Times New Roman"/>
        <family val="1"/>
      </rPr>
      <t xml:space="preserve"> – Include expenditures for recurring telecommunications services for the use of on‐line computer technology (e.g., telephone/telecommunications line charges). Telephone charges for line service for Internet connectivity and the Electronic Classroom program. Package pricing from a vendor for Accident or cyber‐risk insurance, LTE mobile carrier data plans, Internet access via an Internet Service Provider. Package pricing from a vendor for hardware, content filtering, data plans, extended warranty services and other components of the package when no breakout pricing is available.
</t>
    </r>
    <r>
      <rPr>
        <b/>
        <sz val="10"/>
        <rFont val="Times New Roman"/>
        <family val="1"/>
      </rPr>
      <t>Utilities</t>
    </r>
    <r>
      <rPr>
        <sz val="10"/>
        <rFont val="Times New Roman"/>
        <family val="1"/>
      </rPr>
      <t xml:space="preserve"> – Payments for heat, electricity, water, and sewer services regardless of whether the service is provided by a private enterprise authority or an enterprise fund operated by a local government.
</t>
    </r>
    <r>
      <rPr>
        <b/>
        <sz val="10"/>
        <rFont val="Times New Roman"/>
        <family val="1"/>
      </rPr>
      <t>Communications</t>
    </r>
    <r>
      <rPr>
        <sz val="10"/>
        <rFont val="Times New Roman"/>
        <family val="1"/>
      </rPr>
      <t xml:space="preserve"> – Payments for postal, messenger, and telecommunications services, typically office voice telephone charges. (Telecommunication costs directly related to technology uses should be coded
under 6000.) In addition, office telephone charges would be coded under this code. 
</t>
    </r>
    <r>
      <rPr>
        <b/>
        <sz val="10"/>
        <rFont val="Times New Roman"/>
        <family val="1"/>
      </rPr>
      <t>Insurance</t>
    </r>
    <r>
      <rPr>
        <sz val="10"/>
        <rFont val="Times New Roman"/>
        <family val="1"/>
      </rPr>
      <t xml:space="preserve"> – Payments for insurance except those that relate to personal services (i.e., hospitalization, group life, worker’s compensation, unemployment).
</t>
    </r>
  </si>
  <si>
    <r>
      <rPr>
        <b/>
        <sz val="10"/>
        <rFont val="Times New Roman"/>
        <family val="1"/>
      </rPr>
      <t>Leases and Rentals</t>
    </r>
    <r>
      <rPr>
        <sz val="10"/>
        <rFont val="Times New Roman"/>
        <family val="1"/>
      </rPr>
      <t xml:space="preserve"> – Includes payments for leases that are not capitalized and rental of land, structures, and equipment. Do not include payments made under a lease‐purchase agreement.
</t>
    </r>
    <r>
      <rPr>
        <b/>
        <sz val="10"/>
        <rFont val="Times New Roman"/>
        <family val="1"/>
      </rPr>
      <t xml:space="preserve">
Travel </t>
    </r>
    <r>
      <rPr>
        <sz val="10"/>
        <rFont val="Times New Roman"/>
        <family val="1"/>
      </rPr>
      <t xml:space="preserve">– Includes payments for travel reimbursement for staff/administrative/consultant travel. These are travel costs that are being reimbursed directly to travelers. These costs may include lodging, mileage, meals, and incidentals as allowable according to state travel regulations or documented sub‐recipient internal travel policies. If the sub‐recipient does not have documented internal travel policies, state travel regulations will prevail.
</t>
    </r>
    <r>
      <rPr>
        <b/>
        <sz val="10"/>
        <rFont val="Times New Roman"/>
        <family val="1"/>
      </rPr>
      <t xml:space="preserve">Contributions to Other Entities </t>
    </r>
    <r>
      <rPr>
        <sz val="10"/>
        <rFont val="Times New Roman"/>
        <family val="1"/>
      </rPr>
      <t xml:space="preserve">– Includes payments to other governmental entities or community organizations that are not related to the direct purchase of a service on a fee basis (which is reported under object code 3000) or payments to joint operations (which are reflected under object code 7000).
</t>
    </r>
    <r>
      <rPr>
        <b/>
        <sz val="10"/>
        <rFont val="Times New Roman"/>
        <family val="1"/>
      </rPr>
      <t>Public Assistance Payments</t>
    </r>
    <r>
      <rPr>
        <sz val="10"/>
        <rFont val="Times New Roman"/>
        <family val="1"/>
      </rPr>
      <t xml:space="preserve"> – Payments to individuals for public assistance programs (general government use only).
</t>
    </r>
    <r>
      <rPr>
        <b/>
        <sz val="10"/>
        <rFont val="Times New Roman"/>
        <family val="1"/>
      </rPr>
      <t>Miscellaneous Other Charges</t>
    </r>
    <r>
      <rPr>
        <sz val="10"/>
        <rFont val="Times New Roman"/>
        <family val="1"/>
      </rPr>
      <t xml:space="preserve"> – Includes expenditures that support the program, including indirect costs and other costs.</t>
    </r>
  </si>
  <si>
    <r>
      <rPr>
        <b/>
        <sz val="10"/>
        <rFont val="Times New Roman"/>
        <family val="1"/>
      </rPr>
      <t xml:space="preserve">Technology Software </t>
    </r>
    <r>
      <rPr>
        <sz val="10"/>
        <rFont val="Times New Roman"/>
        <family val="1"/>
      </rPr>
      <t xml:space="preserve">– Include expenditures for computer programs used in the classroom for instructional purposes, operating system software (i.e., standalone software, not software that is pre‐installed and included in hardware costs), application software, and on‐line, one time or downloadable software and content. Include expenditures for both additions and replacement.
</t>
    </r>
    <r>
      <rPr>
        <b/>
        <sz val="10"/>
        <rFont val="Times New Roman"/>
        <family val="1"/>
      </rPr>
      <t xml:space="preserve">
Non‐Capitalized Technology Hardware</t>
    </r>
    <r>
      <rPr>
        <sz val="10"/>
        <rFont val="Times New Roman"/>
        <family val="1"/>
      </rPr>
      <t xml:space="preserve"> – Include expenditures for hardware or classroom technology equipment that is not capitalized.
</t>
    </r>
    <r>
      <rPr>
        <b/>
        <sz val="10"/>
        <rFont val="Times New Roman"/>
        <family val="1"/>
      </rPr>
      <t xml:space="preserve">
Non‐Capitalized Technology Infrastructure </t>
    </r>
    <r>
      <rPr>
        <sz val="10"/>
        <rFont val="Times New Roman"/>
        <family val="1"/>
      </rPr>
      <t>– Include expenditures for technology infrastructure that is not capitalized.</t>
    </r>
  </si>
  <si>
    <r>
      <rPr>
        <b/>
        <sz val="10"/>
        <rFont val="Times New Roman"/>
        <family val="1"/>
      </rPr>
      <t>CAPITAL OUTLAY</t>
    </r>
    <r>
      <rPr>
        <sz val="10"/>
        <rFont val="Times New Roman"/>
        <family val="1"/>
      </rPr>
      <t xml:space="preserve"> – </t>
    </r>
    <r>
      <rPr>
        <b/>
        <sz val="10"/>
        <rFont val="Times New Roman"/>
        <family val="1"/>
      </rPr>
      <t>Note: Indirect cost cannot be claimed against capital outlay and equipment.</t>
    </r>
    <r>
      <rPr>
        <sz val="10"/>
        <rFont val="Times New Roman"/>
        <family val="1"/>
      </rPr>
      <t xml:space="preserve">
</t>
    </r>
    <r>
      <rPr>
        <b/>
        <sz val="10"/>
        <rFont val="Times New Roman"/>
        <family val="1"/>
      </rPr>
      <t>Capital Outlay</t>
    </r>
    <r>
      <rPr>
        <sz val="10"/>
        <rFont val="Times New Roman"/>
        <family val="1"/>
      </rPr>
      <t xml:space="preserve"> - Outlays that result in the acquisition of or additions to fixed assets. Capital Outlay includes the purchase of fixed assets both replacement and/or additional.
</t>
    </r>
    <r>
      <rPr>
        <b/>
        <sz val="10"/>
        <rFont val="Times New Roman"/>
        <family val="1"/>
      </rPr>
      <t>Technology – Hardware Replacements</t>
    </r>
    <r>
      <rPr>
        <sz val="10"/>
        <rFont val="Times New Roman"/>
        <family val="1"/>
      </rPr>
      <t xml:space="preserve"> – Include capital outlay for replacement of hardware or classroom technology equipment. (For further clarification on which expenditures should be included in this object code, see the “Special Note” below).
</t>
    </r>
    <r>
      <rPr>
        <b/>
        <sz val="10"/>
        <rFont val="Times New Roman"/>
        <family val="1"/>
      </rPr>
      <t>Technology – Infrastructure Replacements</t>
    </r>
    <r>
      <rPr>
        <sz val="10"/>
        <rFont val="Times New Roman"/>
        <family val="1"/>
      </rPr>
      <t xml:space="preserve"> – Include capital outlay for replacement of technology infrastructure. (For further clarification on which expenditures should be included in this object code, see the “Special Note” below).
</t>
    </r>
    <r>
      <rPr>
        <b/>
        <sz val="10"/>
        <rFont val="Times New Roman"/>
        <family val="1"/>
      </rPr>
      <t>Capital Outlay Additions</t>
    </r>
    <r>
      <rPr>
        <sz val="10"/>
        <rFont val="Times New Roman"/>
        <family val="1"/>
      </rPr>
      <t xml:space="preserve"> – Include machinery, equipment, furniture, fixtures, communications equipment, motor vehicles, etc. that are capitalized.
</t>
    </r>
    <r>
      <rPr>
        <b/>
        <sz val="10"/>
        <rFont val="Times New Roman"/>
        <family val="1"/>
      </rPr>
      <t xml:space="preserve">
Technology – Hardware Additions</t>
    </r>
    <r>
      <rPr>
        <sz val="10"/>
        <rFont val="Times New Roman"/>
        <family val="1"/>
      </rPr>
      <t xml:space="preserve"> – Include capital outlay for additional hardware or classroom technology equipment. (For further clarification on which expenditures should be included in this object code, see the “Special Note” below).
</t>
    </r>
    <r>
      <rPr>
        <b/>
        <sz val="10"/>
        <rFont val="Times New Roman"/>
        <family val="1"/>
      </rPr>
      <t>Technology – Infrastructure Additions</t>
    </r>
    <r>
      <rPr>
        <sz val="10"/>
        <rFont val="Times New Roman"/>
        <family val="1"/>
      </rPr>
      <t xml:space="preserve"> – Include capital outlay for additional technology infrastructure. (For further clarification on which expenditures should be included in this object code, see the “Special Note” below).
</t>
    </r>
  </si>
  <si>
    <r>
      <rPr>
        <b/>
        <sz val="10"/>
        <rFont val="Times New Roman"/>
        <family val="1"/>
      </rPr>
      <t>Special Note ‐ Classification of Hardware and Infrastructure Expenditures:</t>
    </r>
    <r>
      <rPr>
        <sz val="10"/>
        <rFont val="Times New Roman"/>
        <family val="1"/>
      </rPr>
      <t xml:space="preserve">
Report expenditures under technology “hardware” for computers, associated peripheral equipment, and other specialized technology equipment. Computers include desktop and laptops, and mainframe machines. Peripheral equipment includes devices attached to computers, such as monitors, keyboards, disk drives, modems, printers, scanners, cameras and speakers, etc.
Report other specialized computer devices under technology “hardware” such as fax‐back and voice‐mail resources; videoconferencing and other distance education tools, including satellite transmitters and receivers; cable‐based receivers; and modem or codec‐based video equipment; projection devices, from transparent and opaque projectors to video monitors; and graphing calculators and other specialized computational aids.
Report expenditures under technology “infrastructure” for equipment and devices that enable the linking of computers or video hardware to networks (such as routers, hubs, switches, access servers, modems, or codecs). Infrastructure also refers to cabling installations, whether wire, fiber optic, or coaxial, as well as electrical capacity expansion or HVAC upgrades to support networks. In wireless networking systems, include receivers and transmitters under infrastructure.</t>
    </r>
  </si>
  <si>
    <t xml:space="preserve">Provide a description for expenses related to object code 6000 Materials and Supplies.  Include items that are consumed or materially altered when used and minor equipment that is not capitalized. Equipment, including computer equipment, should be reported under this object code based on the LEA's policy for capitalization threshold.  Indicate the quantity for each item. Indicate the quantity for each item.  </t>
  </si>
  <si>
    <r>
      <t>Certification:</t>
    </r>
    <r>
      <rPr>
        <sz val="9"/>
        <rFont val="Times New Roman"/>
        <family val="1"/>
      </rPr>
      <t xml:space="preserve">  § 200.415 Required certifications. “We certify to the best of our knowledge and belief that the information provided herein is true, complete, and accurate. We are aware that the provision of false, fictitious, or fraudulent information, or the omission of any material fact, may subject us to criminal, civil, or administrative consequences including, but not limited to violations of U.S. Code Title 18, Sections 2, 1001, 1343 and Title 31, Sections 3729-3730 and 3801-3812.” The agency named above has authorized us as its representatives to file this application, and such action is recorded in the minutes of the School Board meeting held</t>
    </r>
  </si>
  <si>
    <t>06- 08</t>
  </si>
  <si>
    <r>
      <t xml:space="preserve">Provide a description of the positions supported with funds from this program. Indicate if any positions are newly funded under this program. Explain the supplementary nature of all federally funded positions. Please include any teachers or paraprofessionals paid for using prior year </t>
    </r>
    <r>
      <rPr>
        <b/>
        <sz val="10"/>
        <rFont val="Times New Roman"/>
        <family val="1"/>
      </rPr>
      <t>(2025-2026)</t>
    </r>
    <r>
      <rPr>
        <sz val="10"/>
        <rFont val="Times New Roman"/>
        <family val="1"/>
      </rPr>
      <t xml:space="preserve"> funds in your narrative and indicate how much prior year funding is being used for those positions.  </t>
    </r>
    <r>
      <rPr>
        <b/>
        <sz val="10"/>
        <rFont val="Times New Roman"/>
        <family val="1"/>
      </rPr>
      <t>Required if staff positions are to be funded by federal funds.</t>
    </r>
  </si>
  <si>
    <r>
      <t>Provide a description of the positions supported with funds from this program. Indicate if any positions are newly funded under this program.  Explain the supplementary nature of any new positions. Please include any teachers or paraprofessionals paid for using prior year (</t>
    </r>
    <r>
      <rPr>
        <b/>
        <sz val="10"/>
        <rFont val="Times New Roman"/>
        <family val="1"/>
      </rPr>
      <t>2025-2026</t>
    </r>
    <r>
      <rPr>
        <sz val="10"/>
        <rFont val="Times New Roman"/>
        <family val="1"/>
      </rPr>
      <t xml:space="preserve">) funds in your narrative and indicate how much prior year funding is being used for those positions.  </t>
    </r>
    <r>
      <rPr>
        <b/>
        <sz val="10"/>
        <rFont val="Times New Roman"/>
        <family val="1"/>
      </rPr>
      <t>Required if staff positions are to be funded by federal funds.</t>
    </r>
  </si>
  <si>
    <r>
      <t xml:space="preserve">Complete the chart below for the initial submission of the application:
• In Column A, list all private schools which students residing within the Title I attendance zones attend.
• In Column C, enter the number of low-income students that attend the participating private school.
• In Column D, enter the number of students in academic need attending the private school participating in services for the </t>
    </r>
    <r>
      <rPr>
        <b/>
        <sz val="10"/>
        <rFont val="Times New Roman"/>
        <family val="1"/>
      </rPr>
      <t>2026-2027</t>
    </r>
    <r>
      <rPr>
        <sz val="10"/>
        <rFont val="Times New Roman"/>
        <family val="1"/>
      </rPr>
      <t xml:space="preserve"> award year.  These students may not be low-income students but must reside in Title I attendance zones.
• In Column E, enter the description of services provided for participating children.
• In Column F, enter the amount of funds obligated to support eligible children.
Complete columns G through I no earlier than 15 months after the beginning of the grant award period and after consultation with private school officials regarding the release of funds.
• If funds will be released choose Yes in Column G.
• In Column H, enter the amount of funds released back to public schools.
• Column I will automatically populate after the release of funds are typed in column H.
• Column J enter the date the release of obligation was approved.</t>
    </r>
  </si>
  <si>
    <t>Describe how poverty was calculated for private schools.</t>
  </si>
  <si>
    <r>
      <t xml:space="preserve">Total number of children and youth who are identified as neglected (year-to-date) for </t>
    </r>
    <r>
      <rPr>
        <b/>
        <sz val="10"/>
        <rFont val="Times New Roman"/>
        <family val="1"/>
      </rPr>
      <t>2025-2026</t>
    </r>
    <r>
      <rPr>
        <sz val="10"/>
        <rFont val="Times New Roman"/>
        <family val="1"/>
      </rPr>
      <t xml:space="preserve"> based on the definition in Title I, Part D Section 1432(4)(A). (automatically populates)</t>
    </r>
  </si>
  <si>
    <t xml:space="preserve">Check here if the local neglected facility has declined services.  If this box is checked, the remaining items in this tab should be left blank.   </t>
  </si>
  <si>
    <t>Number of Students that Received Services Ages 5-21 (2025-2026)</t>
  </si>
  <si>
    <r>
      <t>Number of neglected students served for the current school year (</t>
    </r>
    <r>
      <rPr>
        <b/>
        <sz val="10"/>
        <rFont val="Times New Roman"/>
        <family val="1"/>
      </rPr>
      <t>2026-2027</t>
    </r>
    <r>
      <rPr>
        <sz val="10"/>
        <rFont val="Times New Roman"/>
        <family val="1"/>
      </rPr>
      <t>)</t>
    </r>
  </si>
  <si>
    <r>
      <t xml:space="preserve">Total number of children and youth identified as foster care child (45 CFR 1355.20) in the school division (year-to-date) for the </t>
    </r>
    <r>
      <rPr>
        <b/>
        <sz val="10"/>
        <rFont val="Times New Roman"/>
        <family val="1"/>
      </rPr>
      <t>2025-2026</t>
    </r>
    <r>
      <rPr>
        <sz val="10"/>
        <rFont val="Times New Roman"/>
        <family val="1"/>
      </rPr>
      <t xml:space="preserve"> school year.</t>
    </r>
  </si>
  <si>
    <r>
      <t xml:space="preserve">Total number of children and youth identified as homeless in the school division (year-to-date) for </t>
    </r>
    <r>
      <rPr>
        <b/>
        <sz val="10"/>
        <rFont val="Times New Roman"/>
        <family val="1"/>
      </rPr>
      <t>2025-2026</t>
    </r>
    <r>
      <rPr>
        <sz val="10"/>
        <rFont val="Times New Roman"/>
        <family val="1"/>
      </rPr>
      <t xml:space="preserve"> based on the definition in Title IX, Part A, Section 725 (*place mouse curser over comment in cell B15 for definition).</t>
    </r>
  </si>
  <si>
    <t>Use Virginia’s Early Learning and Development Standards to align preschool and K-12 curriculum; and</t>
  </si>
  <si>
    <t>Use VALLS: Pre-K (if there is a Title I preschool program) and report data to the VLP Office at the University of Virginia using the student’s State Testing Identifier (STI).</t>
  </si>
  <si>
    <t>It will adhere to the provisions of the Federal Funding Transparency and Accountability Act (FFATA), and will obtain a valid Unique Entity Identifier (UEI) number prior to applying for funds;</t>
  </si>
  <si>
    <t>Mathews Elementary</t>
  </si>
  <si>
    <t>Provide a description for expenses related to object code 8000.  All capital outlay expenditures over your division's threshold up to over $10,000 per unit must be approved by the Virginia Department of Education through the application submission and approval process. If the local school division has established a threshold of a lesser amount, items equal to that amount or greater must be itemized in Object Code 6000.  Specify equipment quantities.</t>
  </si>
  <si>
    <t>Any LEA receiving Title I, Part A funds must include in its local plan a description of how the plan is coordinated with the McKinney-Vento Act. The local plan must describe services provided to any homeless child. (ESEA sections 1112(a)(1)(B) and (b)(6)). Content for this page and the homeless reservation should be completed in conjunction with the local homeless education liaison. (See US Department of Education 2018 Education for Homeless Children and Youths Program Non-Regulatory Guidance Section M on pages 39-44 for further detail.)</t>
  </si>
  <si>
    <t>Promoting greater stability for students in foster care is essential so that they can continue their education without disruption, maintain important relationships with peers and adults, and have the opportunity to graduate from high school and achieve college-and career-readiness. Information about the use of Title I funds to ensure the educational stability of students in foster care can be found in Section R on pages 53 and 54 of the US Department of Education Ensuring Educational Stability and Success for Students In Foster Care Non-Regulatory Guidance, November 2024.</t>
  </si>
  <si>
    <t xml:space="preserve">The totals in columns 6 &amp; 7 applies to all school level personnel funded with Title I except for early childhood personnel included on line 22 above, and parent and family engagement personnel included on lines 28 and 31 above. </t>
  </si>
  <si>
    <t>Describe how the local educational agency’s program activities will align with Virginia’s challenging State academic standards, accountability plan, and agency priorities of setting high expectations for student performance; ensuring every K-12 student has a high quality, licensed teacher; creating innovative pathways for every learner; and promoting parents as partners to increase student achievement. In your description, please include the following information:</t>
  </si>
  <si>
    <t>K - 02</t>
  </si>
  <si>
    <t>Henrietta Lacks Elementary</t>
  </si>
  <si>
    <t>Elaine E. Thompson Elementary</t>
  </si>
  <si>
    <t xml:space="preserve">Watson Mountain Middle </t>
  </si>
  <si>
    <t>Gladys West Elementary</t>
  </si>
  <si>
    <t xml:space="preserve">Naomi L. Brooks Elementary </t>
  </si>
  <si>
    <t xml:space="preserve">Alexandria City High </t>
  </si>
  <si>
    <t>Sunrise Elementary</t>
  </si>
  <si>
    <t xml:space="preserve">Tall Oaks Elementary </t>
  </si>
  <si>
    <t>B.M. Williams Elementary</t>
  </si>
  <si>
    <t>Richard and Mildred Loving Elementary</t>
  </si>
  <si>
    <t>Gum Spring Middle</t>
  </si>
  <si>
    <t>Richmond Success Academy</t>
  </si>
  <si>
    <t>Sugar Grove Elementary</t>
  </si>
  <si>
    <t>Marion Elementary</t>
  </si>
  <si>
    <t>West Point Middle/High</t>
  </si>
  <si>
    <t xml:space="preserve">Does the total in I12 match cell P22 on the "35% and Above Low-Income" tab? </t>
  </si>
  <si>
    <t xml:space="preserve">Does the total in I12 match cell P22 on the "Below 35% Low-Income" tab? </t>
  </si>
  <si>
    <t>Charlottesville Middle</t>
  </si>
  <si>
    <t>Willard Middle</t>
  </si>
  <si>
    <t>X</t>
  </si>
  <si>
    <t>Email</t>
  </si>
  <si>
    <t>Andrea Blount</t>
  </si>
  <si>
    <t>434-296-5820</t>
  </si>
  <si>
    <t>401 McIntire Road
Charlottesville, VA 22902</t>
  </si>
  <si>
    <t>ablount@k12albemarle.org</t>
  </si>
  <si>
    <t>Dr. Rebecca Berlin</t>
  </si>
  <si>
    <t>Dr. Matthew S. Haas</t>
  </si>
  <si>
    <t>June 11,2026</t>
  </si>
  <si>
    <t>Core Instructional Reading Program: HMH
Intervention Programs: 95 Percent Group, SIPPS, Read180, Lexia, UFLI, Wilson, Phonics for Reading, Ignite online tutoring
Supplemental Reading Programs: Megawords, Wordly Wise, Heggerty, REWARDS</t>
  </si>
  <si>
    <t xml:space="preserve">Core: Kiddom
Intervention: Zearn
Supplemental: ST Math </t>
  </si>
  <si>
    <t xml:space="preserve">ACPS is a growing division serving 14,164 students across sixteen elementary schools, six middle schools, four high schools, and two preschool programs. The division’s mission is that all students will graduate having mastered the lifelong learning competencies needed to succeed as 21st-century learners, workers, and citizens. Aligned with the Virginia Department of Education, ACPS provides a rigorous, standards-based instructional program grounded in the Virginia Standards of Learning, with a focus on high expectations, equitable access, innovative learning pathways, and strong family partnerships.
Title I, Part A funds support a schoolwide model in seven elementary schools and two preschool programs identified through a poverty index above 45% based on the April 2026 CEP Report, ensuring equitable allocation of resources. Core instruction is delivered by licensed, highly qualified teachers and is supported by a differentiated, standards-aligned curriculum across content areas.
The division uses a comprehensive Multi-Tiered System of Supports framework to identify and support students at risk for academic difficulty. Screening data, progress monitoring, classroom performance, and teacher input inform instructional decisions. School-Based Intervention Teams (SBIT) regularly review student data to guide interventions aligned with the division’s accountability plan.
Students needing additional support receive targeted, evidence-based, VLA-approved interventions focused on accelerating literacy outcomes and closing achievement gaps. Title I funds support interventionists who provide small-group and individualized instruction. These supports supplement core instruction and are grounded in research-based practices, </t>
  </si>
  <si>
    <t>Title I, Part A schools implement a comprehensive needs assessment process grounded in multiple data sources aligned to the purpose of improving student achievement. In the fall, schools analyze early literacy data, including VALLSS (Virginia Language and Literacy Screening System) results, to identify students in grades K–5 who fall within the High-Risk bands and qualify for targeted reading support services. Additional baseline data sources include classroom-based assessments and prior year performance data. Throughout the year, unit assessments, midyear and spring assessment data are reviewed to monitor student progress, evaluate the effectiveness of instructional practices, and make timely adjustments to intervention and core instruction. For students in grades 3–5, Standards of Learning (SOL) assessment data provide an additional measure of proficiency and growth.
Teacher quality is reviewed through the division’s Instructional Personnel and Licensure (IPAL) report to ensure that all educators in Title I schools meet state licensure requirements. ACPS maintains a commitment to staffing Title I schools with fully licensed teachers and monitors licensure status regularly, particularly as staffing changes occur.
Family engagement data, including annual parent survey results and participation metrics from engagement activities, are also analyzed. This data informs the design and implementation of family engagement strategies to better align with the needs, preferences, and cultural contexts of the school community.</t>
  </si>
  <si>
    <t xml:space="preserve">ACPS ensures that meaningful parent and family engagement (PFE) activities are consistently planned and implemented across all Title I, Part A schools through a coordinated, data-informed, and collaborative approach. The Title I coordinator provides guidance, coordination, assistance to support schools in designing and executing effective family engagement activities that are directly connected to improving student academic achievement and overall school performance.
Each Title I school annually reviews and updates its parental involvement plan with direct input from Title I families, ensuring that activities reflect the needs, preferences, and cultural contexts of the school community. The Title I Coordinator plays a role in this process by reviewing school plans, offering feedback, and attending family engagement events as needed to support quality and alignment. The Coordinator also collaborates with other departments, including Community Engagement and English Learner (EL) services, to ensure that engagement opportunities are inclusive, accessible, and responsive to the diverse needs of ACPS families. While the division shares best practices and resources, schools are encouraged to design site-based programs, as participation data and feedback indicate that school-specific events are the most meaningful and impactful for families.
All six Title I schools implement structured Family Literacy, Reading, and Math events each semester. Fall events are designed to introduce families to the Title I program, including its mission, structure, and academic goals, while also equipping parents with practical strategies to support learning at home. Spring events build on this foundation by focusing on </t>
  </si>
  <si>
    <t xml:space="preserve">ACPS has seen positive results from prior activities funded through Title I, Part A, particularly in the area of family engagement. One key strategy demonstrating consistent growth and impact is the implementation of Family Engagement Nights. These events are intentionally designed to equip parents and caregivers with practical tools and strategies to support their children’s learning at home. Sessions include hands-on activities, take-home resources, and demonstrations aligned to grade-level standards, strengthening the connection between home and school and positioning families as active partners in student achievement.
The success of these events is measured through attendance and participation data, which has shown steady year-over-year increases—indicating that families find these opportunities valuable and relevant. In addition, feedback collected from participants is used to continuously refine and improve the design and delivery of future events, ensuring responsiveness to family needs and interests.
Progress toward the measurable objectives outlined in the 2025 application is evident in improved student performance on formative assessments and increased participation in both academic support programs and family engagement activities. These outcomes suggest that Title I-funded strategies are contributing to both academic growth and stronger family-school partnerships.
To ensure continuous improvement, the division engages in an ongoing cycle of data analysis and program refinement. Multiple data sources—including student achievement data, </t>
  </si>
  <si>
    <t xml:space="preserve">ACPS ensures strong coordination among federal, state, and local programs to provide comprehensive and aligned services to targeted student populations in preschool through grade five. To optimize the division’s instructional program for teachers, students, and families, ACPS holds a monthly meeting of federal program leadership. These meetings support strategic alignment of resources, shared planning, and ongoing evaluation of services.
Collaboration occurs among Title I, Title III, and Community Engagement. The Office of Instruction works in partnership with these departments to design and implement strategies that increase meaningful parent and family engagement and strengthen family literacy. Joint efforts include providing interpretation and translation services to ensure equitable access for multilingual families, as well as coordinating transportation for families from identified communities to attend school-based events.
Program staff collaborates closely with parents and community partners to design and implement services and activities that align with the division’s measurable objectives. This includes family engagement events, academic support programs, and outreach initiatives that are responsive to the needs of diverse student populations. Feedback from families and community stakeholders is regularly incorporated into program planning to ensure relevance and effectiveness.
To further support vulnerable populations, a portion of the Title I, Part A grant funds the salary of the ACPS Homeless Liaison, ensuring that students experiencing homelessness receive consistent access to educational services and support.
</t>
  </si>
  <si>
    <t>Through this integrated and collaborative approach, ACPS maximizes the impact of Title I, Part A funds and ensures that services are coordinated, equitable, and focused on improving academic outcomes for all students.
Albemarle County hosts four preschool programs, ACPS Preschool, Title I,UWCGHSC, Head Start, and Early Childhood Special Education (ECSE), which cooperate to serve the needs of students, families, and teachers. This “Albemarle County Preschool Network” collaborates to support joint professional development for teachers, parent training and workshops at individual schools, and enrichment activities that support success for all at-risk children. ACPS will work with the Greater United Way of Charlottesville (Region Lead) as a Ready Region Blue Ridge Partner. The Preschool Leadership Team meets monthly to coordinate and plan for program needs, public awareness, and continuous quality improvements.</t>
  </si>
  <si>
    <t>By the end of the 2026–2027 school year, 80% of Title I students in grades K–2 will score in the yellow or green risk bands on the VALLSS (Virginia Language and Literacy Screening System), as measured by the spring assessment. These risk bands reflect proficiency in foundational literacy skills, including phonemic awareness, phonics, fluency, and comprehension. Baseline: Fall 2025 data indicates that 63% of K students, 65% of 1st-grade students, and 60% of 2nd-grade students are currently in the yellow or green bands.</t>
  </si>
  <si>
    <t>Instruction will be grounded in best practices, supported by a strong research base demonstrating the effectiveness of explicit, systematic instruction in phonemic awareness, phonics, fluency, vocabulary, and comprehension. Teacher teams will develop Student Reading Plans as created by the VDOE for identified students. These plans will include targets for growth and will be created with and discussed with parents quarterly. Title I funds will support targeted small-group instruction, high-quality, standards-aligned instructional materials, and evidence-based intervention resources for students identified through VALLS data. Reading specialists and classroom teachers will collaborate to deliver differentiated instruction and ensure coherence between Tier I core instruction and Tier II interventions. Ongoing progress monitoring will inform data-driven instructional adjustments.</t>
  </si>
  <si>
    <t xml:space="preserve">The percentage of students passing the 3-5 Reading SOL will increase by at least 10 percentage points from the prior year baseline, as measured by Spring SOL results. </t>
  </si>
  <si>
    <t xml:space="preserve">Instruction will focus on evidence-based literacy practices, including explicit, systematic teaching of vocabulary, comprehension, and text analysis aligned to grade-level standards using the adopted Core program, HMH, and the approved list of Intervention materials. Teacher teams will develop Student Reading Plans as created by the VDOE for identified students. These plans will include targets for growth and will be created with and discussed with parents quarterly. Title I funds will support targeted small-group instruction, use of high-quality instructional materials, and data-driven interventions based on student needs. Ongoing progress monitoring and collaborative data analysis will guide instructional adjustments, while job-embedded coaching will support teachers in strengthening Tier I instruction and ensuring alignment with intervention efforts. </t>
  </si>
  <si>
    <t xml:space="preserve">By the end of the 2026-27 school year, 100% of the students in the Title I Preschool programs at Red Hill and Agnor Elementary Schools will score within the VALLS-identified “Growing” or “Strong” developmental ranges for Passage Retell, and Beginning Sounds Expressive preschool tasks. </t>
  </si>
  <si>
    <t xml:space="preserve">By the end of the 2026–2027 school year, 100% of Title I schools will collect parent input on family engagement needs and preferred activities through at least one annual survey and/or structured feedback opportunity, with a minimum parent response rate of 60% per school, as measured by survey distribution and response data. </t>
  </si>
  <si>
    <t xml:space="preserve">To achieve this objective, schools will implement annual, accessible parent surveys and structured feedback opportunities designed to gather input on family engagement needs and preferences. Surveys will be translated into multiple languages and supported with follow-up outreach to increase participation rates. </t>
  </si>
  <si>
    <t>In Greer and Agnor Elementary Schools, the counselors will work to decrease the number of referrals and truancy by 10%.</t>
  </si>
  <si>
    <t>Evidence-based strategies to reduce referrals and truancy will focus on prevention, early identification, and consistent, schoolwide supports. Counselors will implement a Multi-Tiered System of Supports framework that includes universal social-emotional learning instruction, targeted small-group interventions, and individualized support for students demonstrating chronic absenteeism or behavioral concerns. Research-based SEL programs will be used to build students’ self-management, problem-solving, and relationship skills, which are strongly linked to improved attendance and reduced disciplinary incidents.</t>
  </si>
  <si>
    <t xml:space="preserve">Utilizing Math Specialists and Data-Driven Instruction, the Pass rate on the 3-5 Math SOL will increase by 5% at each of the Title I schools. </t>
  </si>
  <si>
    <t xml:space="preserve">Schools are using Title money for Math Interventionists, and at each of the Title I schools a Math/Data specialist is being provided through local money.  We will use the work of Paul Bambrick-Santoyo and Data-Driven Instruction to guide our analysis of student work in comparison to standards mastery.  We are entering year 2 of HQIM implementation and coaching teachers for the key capacities to implement illustrative mathematics is another core component of that job.  </t>
  </si>
  <si>
    <t>Employee benefits are paid on FTE positions and include FICA, VSRS, Group Life Insurance, Health Insurance, and Dental Insurance. Part-time life insurance and part-time annuity are paid on behalf of non-fulltime employees. Only FICA is paid on hourly salaries, such as Homeless tutors and interpreters.</t>
  </si>
  <si>
    <t>Title I allocates staffing to the PreK Program in the following way:
a.        2 - Full-time Preschool Teachers (Red Hill &amp; Agnor) 
b.        1 - Full-time Preschool Teaching Assistant (Agnor) 
c.        1 - Part-time Preschool Teaching Assistant (Red Hill) 
Title I funds a 2-week summer program known as Jumpstart which invites all currently enrolled VPI-Bright Stars students to participate in a Kindergarten Readiness experience.</t>
  </si>
  <si>
    <t>2005-06, Red Hill and 2016-17 at Agnor</t>
  </si>
  <si>
    <t>The Creative Curriculum for PreSchool by Teaching Strategies</t>
  </si>
  <si>
    <t>EMAS,CBRS and Pre-K PALS</t>
  </si>
  <si>
    <t>The Greater United Way of Charlottesville (Ready Regions Partner)</t>
  </si>
  <si>
    <t>ACPS initiates a Preschool Leadership Team which meets monthly to coordinate and collaborate regarding program needs, public awareness and continuous quality improvements; it includes coordinators and directors from Albemarle County Public Schools and Social Services, and Head Start.  There are three preschool programs in Albemarle County, in addition to Title I: Bright Stars, MACAA's Head Start, and Early Childhood Special Education (ECSE).  The four programs form the Albemarle County Preschool Network, which works to ensure that students receive equitable and excellent instruction across the programs. Collaboration includes support of professional development for teachers, parent training and workshops at individual schools, and enrichment activities that support success for all at-risk children.</t>
  </si>
  <si>
    <t>Agnor Elementary School</t>
  </si>
  <si>
    <t>Red Hill Elementary School        </t>
  </si>
  <si>
    <t>Catrina Sims, 3201 Berkmar Drive
Charlottesville, VA 22901</t>
  </si>
  <si>
    <t>Paula Gately, 3901 Red Hill School Road
North Garden, VA 22959       </t>
  </si>
  <si>
    <t>Kevin Kirst</t>
  </si>
  <si>
    <t>Our Department of Social Services, Coordinator of Foster Care, and Transportation department work together when a BID meeting is needed, or special transportation needs to be provided. We follow our policy which is modeled on the state transportation model. Funding has not been a reason in any of our cases for why transportation is not provided. Students are placed in the schools that are in their best interests, and are able to be transported to those schools. ACDSS reports that there have been no transportation issues with foster cases. Therefore, there is no set aside for foster care.</t>
  </si>
  <si>
    <t>Laura Brown</t>
  </si>
  <si>
    <t xml:space="preserve">Albemarle County Homeless Department staff receive referrals on an ongoing basis from school staff, community agencies, and families via phone, email, text, and the school Shared Housing form which is utilized to identify potentially eligible students. Referring community providers include local shelters, preschool initiatives, housing resources, and the department of social services, amongst many others. Albemarle County Homeless staff provide division and community wide information and professional development regarding program eligibility, services, and the referral process. Students are referred to Homeless staff both at the time of school registration and upon experiencing a housing loss. The Homeless team partners with school and division registrars to identify potentially eligible students. Once a student is referred, Homeless staff conduct an interview with the family, via phone or in person, to assess eligibility and complete the Homeless Student Service Plan. This plan is utilized internally within the department to identify and address educational, social-emotional, and basic student needs. Staff complete and regularly update the plan, which is then used to capture required data, indicate eligibility specifications, track enrollments, identify needs, and specify support services. Additionally, an internal department tracker is utilized to ensure timely provision of required services including immediate school enrollment and Free Lunch. Notes are kept on file specifying services provided and communications with the family and community providers. The required information is gathered for each student and input into the internal Homeless database. The required data is then entered into the division SIS system and maintained for accurate state reporting. Close collaboration is established with school staff, social workers, and other agency personnel to support and coordinate services. Individual academic performance is measured through Standards of Learning results, WIDA ACCESS for ELL levels, grade performance, and completion of graduation requirements. Tutoring, as well as connection to school-based tutoring resources, are provided. Trends in attendance and chronic absenteeism are used to inform areas of need and appropriate services. Homeless staff build strong rapport with families and maximize opportunities for needed resources through family engagement. </t>
  </si>
  <si>
    <t>Craig Dommer, Executive Director of Curriculum, Assessment, and Instruction; Andrea Blount, Title I Coordinator; Deborah Maupin, Transportation Analyst I; Laura Brown, Homeless Liaison, Stephanie Grady, Budget &amp; Grant Analyst, Amy Hottinger, Budget and Grant Analyst; David Basme, Budget and Grant Analyst; Darby Vollmer, Management Analyst.</t>
  </si>
  <si>
    <t xml:space="preserve">Areas identified with high need are: school transportation, school enrollment and attendance, tutoring, support for basic needs to enable students to be ready to learn, fundraising, coordination and collaboration amongst school programs and community agencies.                                                </t>
  </si>
  <si>
    <t>A portion of the Homeless Liaison's salary with benefits and tutoring funding are needed.</t>
  </si>
  <si>
    <t>School transportation for homeless students in the form of specially arranged bus routing and/or gas ($30,000), a portion of the Homeless Liaison's salary with benefits, supervision and Human Resources support for staff, computers and IT support, office space, county vehicles, travel expenses, mileage, and administrative and instructional materials and supplies are all provided by the school division.</t>
  </si>
  <si>
    <t>The set aside is based on student data, costs, and increasing needs resulting from a national and local housing crisis. The Albemarle Title I Program supports the Homeless Program to ensure educational access and promote success for students experiencing homelessness.</t>
  </si>
  <si>
    <t>Data, including grades, state assessments, four-year graduation rates, attendance, suspensions, transportation services, and enrollments, will be collected and reviewed on an ongoing basis to inform services. Information and data are shared with VDOE in division annual reporting and quarterly student record collection.</t>
  </si>
  <si>
    <t>The homeless set-aside in the amount of $67,847.45 was used to serve students experiencing homelessness. Not all tutoring funds were used.</t>
  </si>
  <si>
    <t>The division Homeless Liaison ensures that McKinney-Vento requirements are fulfilled and homeless students have access to education. The Liaison collaborates with schools and community providers to conduct McKinney-Vento homeless eligibility assessments and provide services accordingly. An Enrollment Tracker is used to capture, analyze, and improve upon mandates of immediate school enrollment, school transportation, Free Lunch, and school of origin placements.  Student service plans are created to address academic, social emotional, and basic needs so that students are ready to learn. Coordination with the division Transportation department promotes student attendance and graduation. State assessments and grade reports are utilized to prioritize tutoring needs.</t>
  </si>
  <si>
    <t>kkirst@k12albemarle.org</t>
  </si>
  <si>
    <t>434-296-5885</t>
  </si>
  <si>
    <t xml:space="preserve"> N/A</t>
  </si>
  <si>
    <t xml:space="preserve">Woodbrook Elementary is in Comprehensive School Improvement.  We have a dedicated Division team supporting the school.  We are also working with the UVA Partnership for Leaders in Education program over the next two years with the school to focus on systems change, talent management, support and accountability, and instructional coherence levers at the Divison and School level in order to improve student achievement.  Grant applications have been submitted and work has begun.  </t>
  </si>
  <si>
    <t xml:space="preserve">Agnor Elementary, Greer Elementary, Stone Robinson Elementary, Crozet Elementary, and Scottsville Elementary have all be named as TSI schools.  We are working with UVA on shorter contracts to also address Talent Management, and Instructional Infrastructure to drive improvement at those schools.  There is a dedicated Divison change team that is working with each of those schools' leadership teams to implement the best proactices.  </t>
  </si>
  <si>
    <t>Charlottesville Catholic School</t>
  </si>
  <si>
    <t>Charlottesville Waldorf School</t>
  </si>
  <si>
    <t>Community Christian Academy</t>
  </si>
  <si>
    <t>The Covenant School</t>
  </si>
  <si>
    <t>Field School of Charlottesville</t>
  </si>
  <si>
    <t>Free Union Country School</t>
  </si>
  <si>
    <t>Keswick School</t>
  </si>
  <si>
    <t>Miller School of Albemarle - Seven Rivers (Lower School)</t>
  </si>
  <si>
    <t>Mountaintop Montessori</t>
  </si>
  <si>
    <t>Peabody School</t>
  </si>
  <si>
    <t>Regents School of Charlottesville</t>
  </si>
  <si>
    <t>St. Anne's-Belfield</t>
  </si>
  <si>
    <t>Tandem Friends School</t>
  </si>
  <si>
    <t>University Montessori</t>
  </si>
  <si>
    <t xml:space="preserve">ACPS implements a comprehensive system of supports and opportunities to facilitate effective student transitions from middle grades to high school and from high school to postsecondary education. Across the division, programmatic structures, student supports, and partnerships are intentionally designed to promote academic success, social-emotional well-being, career readiness, and postsecondary planning.
To support the transition from middle school to high school, each of the division’s four high schools hosts visitation and orientation events during the spring and summer for rising ninth-grade students and their families. These events include individual in-person tours and opportunities for students to learn about academic pathways, extracurricular opportunities, and school expectations. The purpose of these transition activities is to increase student and family comfort, strengthen school connections, and help students make informed academic choices prior to entering high school.
To support transitions from high school to postsecondary education and careers, Albemarle County School Division provides extensive college and career readiness opportunities. High schools offer career counseling services that help students identify their interests, strengths, and future goals. Students have access to Career and Technical Education (CTE) coursework, including programs that lead to industry credentialing and workforce readiness skills. In addition, schools provide work-based learning opportunities in partnership with community organizations and employers, allowing students to gain practical experience and explore career pathways.
Students also participate in numerous college and career exploration experiences designed to increase awareness of postsecondary education options and career opportunities. Through partnerships with postsecondary institutions, students may participate in dual enrollment opportunities with Piedmont Virginia Community College, enabling students to earn college credit while still in high school and experience </t>
  </si>
  <si>
    <t>increased academic rigor and college readiness.
Together, these transition supports and partnerships help ensure students are prepared academically, socially, and emotionally for success in high school, postsecondary education, and future careers.</t>
  </si>
  <si>
    <t xml:space="preserve">ACPS identifies and addresses disparities in access to effective, experienced, and appropriately licensed teachers through targeted support, professional learning, and ongoing monitoring of staffing data. The division is committed to ensuring that low-income and minority students have equitable access to high-quality instruction across all schools.
ACPS implements an intensive instructional coaching model to support new teacher development. Instructional coaches assist in content instruction, classroom management, assessment, and data-driven planning, while also supporting experienced teachers as needed. New teachers also participate in a structured induction program, including a four-day New Teacher Academy and ongoing job-embedded professional learning and coaching support for up to two years.
The Human Resources Department works closely with principals and teachers to support provisionally licensed teachers in becoming fully licensed and to address out-of-field teaching assignments by guiding teachers toward appropriate endorsements and Praxis requirements.
ACPS uses IPAL and Human Resources reports to identify disparities related to teacher effectiveness, experience, licensure, and assignment patterns among schools. These data inform staffing, support, and professional development decisions to ensure equitable access to qualified educators.
</t>
  </si>
  <si>
    <t>In addition, ACPS provides ongoing professional learning opportunities, including micro-credentialing and certification in Culturally Responsive Teaching practices, to strengthen equitable and inclusive instruction for all students.</t>
  </si>
  <si>
    <t>Agnor Elementary</t>
  </si>
  <si>
    <t xml:space="preserve">Ivy Elementary </t>
  </si>
  <si>
    <t>Journey Middle</t>
  </si>
  <si>
    <t>Lakeside Middle</t>
  </si>
  <si>
    <t>Community Lab School</t>
  </si>
  <si>
    <t>Mountain View Primary</t>
  </si>
  <si>
    <t>Mountain View Upper Elementary</t>
  </si>
  <si>
    <t>Leslie S. Walton Middle</t>
  </si>
  <si>
    <t>including explicit, systematic instruction, differentiation, scaffolding, and ongoing progress monitoring.
The division also prioritizes evidence-based instructional practices supported through ongoing professional development and coaching. Title I funds support instructional leadership roles that ensure fidelity of implementation, data-informed decision-making, and continuous improvement.
Family engagement is a key priority, with schools providing regular communication, workshops, and resources to help families support learning at home and understand academic expectations.
All Title I-funded services supplement, not supplant, the core instructional program by expanding access to intervention, increasing instructional support, and strengthening school capacity to meet diverse learner needs.
Through this aligned and comprehensive approach, ACPS ensures that all students, particularly those most at risk, have access to high-quality instruction, targeted support, and the resources needed to meet and exceed Virginia’s academic standards.</t>
  </si>
  <si>
    <t>Collectively, these data sources are used to identify strengths and areas of need across schools. The analysis directly informs the development of measurable objectives and targeted strategies within each school’s Title I plan, ensuring that ESEA federal funds are allocated to evidence-based practices that support improved academic outcomes for all students, particularly those most at risk of not meeting state standards.</t>
  </si>
  <si>
    <t>sustaining academic growth over the summer, providing families with engaging literacy and math activities they can continue at home. These events often include hands-on learning experiences and the distribution of take-home materials such as books, writing supplies, math games, and manipulatives to strengthen the home-school connection.
To ensure equitable access and meaningful participation, interpreters are provided at events as needed to support effective communication and engagement for multilingual families.
PFE-related expenses are supported through Title I, Part A funds and include materials and supplies for family events (e.g., books, instructional resources, and manipulatives); and translation and interpretation services. These investments ensure that each Title I school can implement high-quality, inclusive family engagement opportunities that align with federal expectations and contribute to improved student outcomes.</t>
  </si>
  <si>
    <t xml:space="preserve">formative and benchmark assessments, family and student surveys, and participation data—are regularly reviewed to evaluate the effectiveness of Title I-funded initiatives. This data-driven approach allows ACPS to make timely, informed adjustments to programming, ensuring that resources are used effectively and that all activities remain targeted, responsive, and impactful in supporting student success.
</t>
  </si>
  <si>
    <t xml:space="preserve">Instruction in Title I preschool classrooms will be grounded in evidence-based early literacy practices with a strong emphasis on oral language development, which research identifies as foundational to later reading success. Targeted strategies will include explicit instruction in expressive language, phonological awareness, and sound production through structured, play-based learning, interactive read-alouds, and intentional language modeling.
Title I funds will support high-quality instructional materials and resources aligned to early literacy development, as well as small-group and individualized instruction to address student needs identified through VALLS data. Teachers will use ongoing progress monitoring to adjust instruction and ensure students are progressing toward the “Growing” and “Strong” developmental ranges.
</t>
  </si>
  <si>
    <t>Professional development will be a key component, focusing on building teacher capacity in oral language development. This will include job-embedded coaching, training on evidence-based strategies such as dialogic reading, language expansion, and intentional vocabulary instruction, as well as support in embedding rich oral language opportunities throughout the instructional day.</t>
  </si>
  <si>
    <t>Title I funds will support personnel, including counselor time and collaboration with school staff, to analyze attendance and behavior data regularly and identify students in need of Tier II and Tier III supports. Family engagement will be a key component, with outreach to families of identified students through conferences, home communication, and connection to community resources to address barriers to attendance.</t>
  </si>
  <si>
    <t>Coordinator</t>
  </si>
  <si>
    <t>Budget &amp; Grant Analyst</t>
  </si>
  <si>
    <t>Homeless Liaison</t>
  </si>
  <si>
    <t>Supplies, materials for Family Engagement Activities</t>
  </si>
  <si>
    <t>Hourly Pay for Summer JumpStart Teachers and Interpreters</t>
  </si>
  <si>
    <t>Homeless Tutors</t>
  </si>
  <si>
    <t>School Counselor (Greer and Woodbrook)</t>
  </si>
  <si>
    <t>Tutor(s) for private school</t>
  </si>
  <si>
    <t>Federal Support Team Lead</t>
  </si>
  <si>
    <t>Highly Qualified Paraprofessional Stipend</t>
  </si>
  <si>
    <t>Benefits for Division Staff</t>
  </si>
  <si>
    <t>Benefits for Homeless Coordinator, tutors, and Federal Support Team Lead</t>
  </si>
  <si>
    <t>Benefits for Early Childhood Teachers and Teaching Assistants</t>
  </si>
  <si>
    <t>FICA for Private School Tutor(s)</t>
  </si>
  <si>
    <t>FICA on Paraprofessional Stipends</t>
  </si>
  <si>
    <t xml:space="preserve">Parent Involvement: meals and services provided by outside contractors and restaurants will be included for Title I students and their families during family engagement events, which may include family literacy nights, special programs, and family field trips. Meals for division-level Parent Advisory Meetings will be provided. 
Contracted Services to 240 tutoring and ETS will be used for paraprofessionals preparing and taking the Paraprofessional exam.  
Lexia Site Licenses and School Support Packages for the four large elementary schools - this will double their licenses and provides them supplemental programming. 
Read 180 for Scottsville Elementary. This will be supplemental at only Scottsville this year.
</t>
  </si>
  <si>
    <t>Ignite Reading Licenses to be used with 1st and 2nd grade students at Title I schools</t>
  </si>
  <si>
    <t>Contracted Services for Family Engagement events and activities, such as restaurants</t>
  </si>
  <si>
    <t>Contracted Services for Parent Advisory Meeting, such as restaurants</t>
  </si>
  <si>
    <t>Contracted Services for Parapro Exam Preparation</t>
  </si>
  <si>
    <t>Contracted Services for Parapro Exam</t>
  </si>
  <si>
    <t>Lexia Support Packages and Site Licenses</t>
  </si>
  <si>
    <t>Ignite Reading</t>
  </si>
  <si>
    <t>Read 180</t>
  </si>
  <si>
    <t>For Parent and Family Engagement meetings and activities, ACPS Title I teachers and staff will purchase books, project supplies, and literacy games, that empower families to support their children's academic progress at home. Snacks (to include beverages) and student-made foods may be planned for family events. The purchase of paper products and utensils may be purchased in order to support our PFE meetings and activities.</t>
  </si>
  <si>
    <t>Supplies, materials, books for Family Engagement Activities</t>
  </si>
  <si>
    <t xml:space="preserve">The funds from transferability will be used to fund a new math interventionist at Greer Elementary.  Math is an area of need at the school, and the interventionist will help make sure that students are getting the requisite skills to benefit from grade-level instruction using our new core curricular resource.  </t>
  </si>
  <si>
    <t>Math Interventionist benefits include FICA, health insurance, dental insurance, life insurance and VSRS.</t>
  </si>
  <si>
    <t>FICA</t>
  </si>
  <si>
    <t>Health Insurance</t>
  </si>
  <si>
    <t>Dental Insurance</t>
  </si>
  <si>
    <t>Life Insurance</t>
  </si>
  <si>
    <t>VSRS</t>
  </si>
  <si>
    <t xml:space="preserve">The funds will be used to purchase structured literacy instructional manuals, which are non-consumable materials. The instructional manual(s) will be used with students at participating private schools to deliver systematic literacy instruction aligned with the Title I program. Previously, the UFLI Foundations Teacher Manual was purchased. The UFLI manual provides teachers with structured phonics lessons and routines to support decoding, encoding, and foundational reading skills.  Items will be used regularly in targeted intervention settings.
The Fluency Intervention Kit is a non-consumable resource. An example is the Wilson Fluency Kit which includes passages, word cards, and practice materials that will be used during fluency intervention groups. These materials are repeatedly handled and will experience wear through ongoing instructional use.
</t>
  </si>
  <si>
    <t>Student Consumable Workbooks and Take-Home Literacy Materials differ from the items listed above in that they are consumables. These materials will be written in, annotated, and completed by students and families. The phonics books will be used to provide families with concrete tools for supporting foundational skill practice at home. The quantity purchased will be based on the number of students being served at the time the order is placed. Collectively, these materials support systematic intervention, fluency development, and strong home–school connections—key components of our literacy plan.</t>
  </si>
  <si>
    <t>Supplies, mat'l for private school Title I student instruction</t>
  </si>
  <si>
    <t>Supplies for Parent Family Engagement</t>
  </si>
  <si>
    <t>1,2,3,4,5,6</t>
  </si>
  <si>
    <t>1,2,3,4</t>
  </si>
  <si>
    <t>3,4</t>
  </si>
  <si>
    <t>1,2,4</t>
  </si>
  <si>
    <t>1,3</t>
  </si>
  <si>
    <t>1,2,6</t>
  </si>
  <si>
    <t>PreK Teachers (Agnor &amp; Red Hill)</t>
  </si>
  <si>
    <t>Pre K Teaching Assistants (Agnor &amp; Red Hill)</t>
  </si>
  <si>
    <t>Reading Specialist (.5 RES, .5 SES, .5 MVPS, .5 MVUE,  1.0 GES, 1.3 WES, 2.0 Agnor)</t>
  </si>
  <si>
    <t>Math Interventionist  - Mountain View Primary and Upper</t>
  </si>
  <si>
    <t>Reading Interventionist - Greer</t>
  </si>
  <si>
    <t>Mental Health Support Specialist - MVPS and MVUE</t>
  </si>
  <si>
    <t>1,2,3,6</t>
  </si>
  <si>
    <t>1,2</t>
  </si>
  <si>
    <t>4,5</t>
  </si>
  <si>
    <t xml:space="preserve">The majority of our Title I funding will be allocated to Reading, Math and Mental Health support staff at our seven Title I schools. ACPS has endeavored to implement HQIM in Language Arts and Math in the past two years.  Every school is allocated a reading specialist, a counselor, and a mental health support position in our budgeting process.  Our Title I Schools get additional staffing due to our differentiated formula to give them both additional reading specialists, math specialists, and a general staffing allocation for student support.  After that staffing has been allocated, we allocate the supplementary staffing for Title I.   We will have some funds from last year due to some staffing gaps throughout the year.  We will spend previous money on these positions, and we will increase the spending in this grant year through the purchase of evidence-based resources for supplementation, intervention, and professional learning (Read 180, Lexia, and Ignite). A Title I Coordinator will be funded and will provide administrative and technical support to both teachers and principals in all identified schools. The Coordinator is also responsible for compliance as well as the oversight of the program. The Budget &amp; Grant Analyst submits the grant and monitors the amendment and reimbursement process in the VDOE OMEGA system. Additional duties include working with Reading Specialists. The Budget &amp; Grant Analyst also prepares and submits reports as needed. The Homeless Liaison coordinates a systematic program to identify and serve all eligible homeless students. The Homeless Liaison collaborates with the Title I staff, provides tutoring and consultation, and arranges transportation </t>
  </si>
  <si>
    <t xml:space="preserve">for students when needed. Homeless tutors provide instructional services to identified homeless students. The Federal Support Team Lead is an additional position which will serve as a support for the homeless families at the Title I schools. Those schools are experiencing their highest homelessness levels since we have recorded the data.
JumpStart teachers will provide summer instruction to rising kindergarten students, to help prepare them for kindergarten. Interpreters are provided for Title I events and parent conferences.
It is planned for the participating private schools to use hourly tutoring for eligible students. 
Annual Stipends of $500 will be paid to highly-qualified paraprofessionals in Title I schools.  </t>
  </si>
  <si>
    <t>Benefits for Reading Specialist, Teachers, Interpreters, Interventionists, Counselor and Mental Health SS</t>
  </si>
  <si>
    <t>1,2,3,4,5,6,</t>
  </si>
  <si>
    <t>1,2,5</t>
  </si>
  <si>
    <t>Reading Specialist - Woodbrook</t>
  </si>
  <si>
    <t>Albemarle County is committed to providing access for students, teachers and families in all grant-funded programs and opportunities as required by GEPA 427:
1. We ensure that events are held in wheelchair accessible facilities in geographically convenient locations, including within the community and along public bus lines. Events are held during the day, evening, and on weekends to accommodate family school and work schedules in order to maximize engagement and participation.
2. Materials provided are accessible for all regardless of literacy level as well as in electronic and paper copy formats to inform families that may not have access to social media and email. This includes translation of documents into Spanish and other languages. The EL office annually evaluates, hires, and trains interpreters and translators to ensure a high-level of quality that is personalized for families. Simultaneous interpretation equipment is utilized in large-group settings, and telephonic interpretation services are utilized when in-person interpreters are unavailable.
3. Albemarle County conducts a variety of outreach programs. These can include: teacher summer reading projects, girls in STEM initiatives, summer school English programming for immigrant youth, Camp Intervention modules, and Saturday family engagement experiences at local attractions.</t>
  </si>
  <si>
    <t>4. Efforts to involve all stakeholders in program planning and implementation are robust and inclusive of diverse teams. Advisory groups include parent advisory, student advisory, special education, talent development, Title I, and Diversity and Equity Advisory Committee.  Additionally, the Title I, Title II, Title III and Migrant and Homeless Coordinators all meet monthly to collaborate and ensure all students have access to all division opportunities. 
5. As set forth in the ACPS Human Resources website and documentation, "hiring for Albemarle County shall be accomplished without regard to race, color, religion, national origin, gender, pregnancy, childbirth or related medical conditions, age, marital status or disability unless otherwise permitted by County policy or applicable law."</t>
  </si>
  <si>
    <t xml:space="preserve">ACPS supports efforts to reduce the overuse of discipline practices that remove students from the classroom through a comprehensive approach focused on prevention, relationship building, restorative practices, and ongoing review of discipline data. The division is committed to maintaining safe and supportive learning environments while minimizing exclusionary disciplinary practices and addressing disproportionality among student groups.
All schools in the division implement Responsive Classroom practices, and teachers receive ongoing professional development in these approaches. Responsive Classroom strategies emphasize positive relationships, social-emotional learning, proactive behavior supports, and student engagement, helping schools address behavioral concerns in ways that keep students connected to instruction and school communities.
The division has also implemented the Short-Term Education Program (STEP) as an alternative to out-of-school suspension. STEP reduces the use of exclusionary discipline by allowing students to remain in school while receiving specialized academic and emotional support. At the middle and high school levels, students may receive instruction within the STEP setting rather than being removed from school through suspension, when appropriate. The program has contributed to reductions in overall out-of-school suspension rates and has helped decrease the disproportionate suspension of minority students. In addition, division-level approval is required before any suspension of a primary-grade student may occur, further limiting exclusionary practices among younger learners.
To further strengthen preventative and supportive responses to student behavior, staff receive professional development in trauma-informed care and Mental Health First Aid. These efforts increase staff capacity to understand behavior as a form of communication and to respond with supportive interventions rather than punitive consequences. Schools also implement relationship-building strategies, </t>
  </si>
  <si>
    <t>problem-solving approaches, positive behavioral supports, and restorative justice practices to address student behavior and repair harm while maintaining student access to classroom instruction.On an annual basis, district-level staff review school-based discipline practices and discipline data, including disaggregated data for student subgroups as defined under Section 1111(c)(2). This review process helps identify schools or student groups with disproportionately high rates of disciplinary action and informs targeted supports, professional learning, and continuous improvement efforts aimed at reducing reliance on exclusionary discipline practices across the division.</t>
  </si>
  <si>
    <t>Mountain View Upper Elementary School submitted their initial plan on 5/26/26 and were approved by Title I Specialist on 5/27/26.  Yes, the school was identified on the Title I Schools Form by the Title I Coordinator.</t>
  </si>
  <si>
    <t>Proportionality was the method used to calculate low-income for the participating private schools.</t>
  </si>
  <si>
    <t>Tutoring and Supplies</t>
  </si>
  <si>
    <t>Private schools in the area were invited to and attended the meaningful consultation meeting held on March 26th.  All declined services except for three.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</si>
</sst>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_(&quot;$&quot;* \(#,##0.00\);_(&quot;$&quot;* &quot;-&quot;??_);_(@_)"/>
    <numFmt numFmtId="43" formatCode="_(* #,##0.00_);_(* \(#,##0.00\);_(* &quot;-&quot;??_);_(@_)"/>
    <numFmt numFmtId="164" formatCode="0.0%"/>
    <numFmt numFmtId="165" formatCode="mmmm\ d\,\ yyyy"/>
    <numFmt numFmtId="166" formatCode="#,##0.0"/>
    <numFmt numFmtId="167" formatCode="000"/>
    <numFmt numFmtId="168" formatCode="&quot;$&quot;#,##0.00"/>
    <numFmt numFmtId="169" formatCode="0.0000000"/>
    <numFmt numFmtId="170" formatCode="[$-409]mmmm\ d\,\ yyyy;@"/>
    <numFmt numFmtId="171" formatCode="m/d/yy;@"/>
    <numFmt numFmtId="172" formatCode="[&lt;=9999999]###\-####;\(###\)\ ###\-####"/>
  </numFmts>
  <fonts count="101" x14ac:knownFonts="1">
    <font>
      <sz val="10"/>
      <name val="Arial"/>
    </font>
    <font>
      <sz val="10"/>
      <color theme="1"/>
      <name val="Calibri"/>
      <family val="2"/>
    </font>
    <font>
      <sz val="10"/>
      <color theme="1"/>
      <name val="Calibri"/>
      <family val="2"/>
    </font>
    <font>
      <sz val="10"/>
      <color theme="1"/>
      <name val="Calibri"/>
      <family val="2"/>
    </font>
    <font>
      <sz val="10"/>
      <name val="Arial"/>
      <family val="2"/>
    </font>
    <font>
      <b/>
      <sz val="11"/>
      <name val="Times New Roman"/>
      <family val="1"/>
    </font>
    <font>
      <b/>
      <sz val="10"/>
      <name val="Times New Roman"/>
      <family val="1"/>
    </font>
    <font>
      <sz val="12"/>
      <name val="Times New Roman"/>
      <family val="1"/>
    </font>
    <font>
      <sz val="10"/>
      <name val="Times New Roman"/>
      <family val="1"/>
    </font>
    <font>
      <sz val="8"/>
      <name val="Times New Roman"/>
      <family val="1"/>
    </font>
    <font>
      <b/>
      <sz val="8"/>
      <name val="Times New Roman"/>
      <family val="1"/>
    </font>
    <font>
      <i/>
      <sz val="10"/>
      <name val="Times New Roman"/>
      <family val="1"/>
    </font>
    <font>
      <sz val="11"/>
      <name val="Times New Roman"/>
      <family val="1"/>
    </font>
    <font>
      <b/>
      <sz val="9"/>
      <name val="Times New Roman"/>
      <family val="1"/>
    </font>
    <font>
      <b/>
      <u/>
      <sz val="9"/>
      <name val="Times New Roman"/>
      <family val="1"/>
    </font>
    <font>
      <sz val="9"/>
      <name val="Times New Roman"/>
      <family val="1"/>
    </font>
    <font>
      <sz val="9"/>
      <color indexed="8"/>
      <name val="Times New Roman"/>
      <family val="1"/>
    </font>
    <font>
      <i/>
      <sz val="9"/>
      <name val="Times New Roman"/>
      <family val="1"/>
    </font>
    <font>
      <b/>
      <sz val="11"/>
      <color indexed="8"/>
      <name val="Times New Roman"/>
      <family val="1"/>
    </font>
    <font>
      <sz val="7"/>
      <name val="Times New Roman"/>
      <family val="1"/>
    </font>
    <font>
      <b/>
      <sz val="7"/>
      <name val="Times New Roman"/>
      <family val="1"/>
    </font>
    <font>
      <u/>
      <sz val="11"/>
      <name val="Times New Roman"/>
      <family val="1"/>
    </font>
    <font>
      <u/>
      <sz val="10"/>
      <name val="Times New Roman"/>
      <family val="1"/>
    </font>
    <font>
      <b/>
      <i/>
      <sz val="11"/>
      <name val="Times New Roman"/>
      <family val="1"/>
    </font>
    <font>
      <u/>
      <sz val="10"/>
      <color indexed="12"/>
      <name val="Arial"/>
      <family val="2"/>
    </font>
    <font>
      <b/>
      <sz val="10"/>
      <name val="Arial"/>
      <family val="2"/>
    </font>
    <font>
      <u/>
      <sz val="8"/>
      <name val="Times New Roman"/>
      <family val="1"/>
    </font>
    <font>
      <b/>
      <sz val="8"/>
      <color indexed="81"/>
      <name val="Tahoma"/>
      <family val="2"/>
    </font>
    <font>
      <sz val="8"/>
      <color indexed="81"/>
      <name val="Tahoma"/>
      <family val="2"/>
    </font>
    <font>
      <b/>
      <sz val="10"/>
      <color indexed="10"/>
      <name val="Times New Roman"/>
      <family val="1"/>
    </font>
    <font>
      <sz val="9"/>
      <name val="Arial"/>
      <family val="2"/>
    </font>
    <font>
      <b/>
      <i/>
      <sz val="9"/>
      <name val="Arial"/>
      <family val="2"/>
    </font>
    <font>
      <u/>
      <sz val="9"/>
      <color indexed="12"/>
      <name val="Times New Roman"/>
      <family val="1"/>
    </font>
    <font>
      <sz val="11"/>
      <name val="Arial"/>
      <family val="2"/>
    </font>
    <font>
      <sz val="10"/>
      <name val="Arial"/>
      <family val="2"/>
    </font>
    <font>
      <u/>
      <sz val="10"/>
      <color indexed="12"/>
      <name val="Arial"/>
      <family val="2"/>
    </font>
    <font>
      <sz val="10"/>
      <name val="Arial"/>
      <family val="2"/>
    </font>
    <font>
      <sz val="9"/>
      <color indexed="81"/>
      <name val="Tahoma"/>
      <family val="2"/>
    </font>
    <font>
      <b/>
      <i/>
      <sz val="10"/>
      <name val="Times New Roman"/>
      <family val="1"/>
    </font>
    <font>
      <b/>
      <sz val="14"/>
      <name val="Times New Roman"/>
      <family val="1"/>
    </font>
    <font>
      <u/>
      <sz val="10"/>
      <color indexed="12"/>
      <name val="Times New Roman"/>
      <family val="1"/>
    </font>
    <font>
      <sz val="10"/>
      <color theme="0" tint="-0.249977111117893"/>
      <name val="Times New Roman"/>
      <family val="1"/>
    </font>
    <font>
      <b/>
      <sz val="10"/>
      <color rgb="FFFF0000"/>
      <name val="Times New Roman"/>
      <family val="1"/>
    </font>
    <font>
      <sz val="10"/>
      <color theme="2" tint="-0.249977111117893"/>
      <name val="Times New Roman"/>
      <family val="1"/>
    </font>
    <font>
      <sz val="10"/>
      <color theme="1"/>
      <name val="Times New Roman"/>
      <family val="1"/>
    </font>
    <font>
      <b/>
      <sz val="9"/>
      <name val="Arial"/>
      <family val="2"/>
    </font>
    <font>
      <sz val="9"/>
      <color theme="1"/>
      <name val="Times New Roman"/>
      <family val="1"/>
    </font>
    <font>
      <b/>
      <sz val="9"/>
      <color rgb="FFFF0000"/>
      <name val="Times New Roman"/>
      <family val="1"/>
    </font>
    <font>
      <b/>
      <sz val="14"/>
      <color theme="1"/>
      <name val="Times New Roman"/>
      <family val="1"/>
    </font>
    <font>
      <b/>
      <sz val="14"/>
      <color rgb="FFFF0000"/>
      <name val="Times New Roman"/>
      <family val="1"/>
    </font>
    <font>
      <sz val="14"/>
      <name val="Times New Roman"/>
      <family val="1"/>
    </font>
    <font>
      <u/>
      <sz val="11"/>
      <color indexed="12"/>
      <name val="Times New Roman"/>
      <family val="1"/>
    </font>
    <font>
      <sz val="8"/>
      <color indexed="8"/>
      <name val="Times New Roman"/>
      <family val="1"/>
    </font>
    <font>
      <sz val="10"/>
      <color theme="1"/>
      <name val="Calibri"/>
      <family val="2"/>
    </font>
    <font>
      <sz val="10"/>
      <color theme="0"/>
      <name val="Calibri"/>
      <family val="2"/>
    </font>
    <font>
      <sz val="10"/>
      <color rgb="FF006100"/>
      <name val="Calibri"/>
      <family val="2"/>
    </font>
    <font>
      <sz val="12"/>
      <color rgb="FFFF0000"/>
      <name val="Times New Roman"/>
      <family val="1"/>
    </font>
    <font>
      <sz val="12"/>
      <color theme="1"/>
      <name val="Times New Roman"/>
      <family val="1"/>
    </font>
    <font>
      <sz val="9"/>
      <color rgb="FFFF0000"/>
      <name val="Times New Roman"/>
      <family val="1"/>
    </font>
    <font>
      <sz val="10"/>
      <color theme="0"/>
      <name val="Times New Roman"/>
      <family val="1"/>
    </font>
    <font>
      <sz val="8"/>
      <color rgb="FF000000"/>
      <name val="Segoe UI"/>
      <family val="2"/>
    </font>
    <font>
      <sz val="8"/>
      <color theme="0" tint="-0.14999847407452621"/>
      <name val="Times New Roman"/>
      <family val="1"/>
    </font>
    <font>
      <b/>
      <sz val="8"/>
      <color theme="0" tint="-0.14999847407452621"/>
      <name val="Times New Roman"/>
      <family val="1"/>
    </font>
    <font>
      <sz val="9"/>
      <color rgb="FFFFFF00"/>
      <name val="Times New Roman"/>
      <family val="1"/>
    </font>
    <font>
      <b/>
      <sz val="10"/>
      <color theme="1"/>
      <name val="Times New Roman"/>
      <family val="1"/>
    </font>
    <font>
      <b/>
      <sz val="9"/>
      <color theme="0" tint="-0.249977111117893"/>
      <name val="Times New Roman"/>
      <family val="1"/>
    </font>
    <font>
      <sz val="11"/>
      <color rgb="FFFF0000"/>
      <name val="Times New Roman"/>
      <family val="1"/>
    </font>
    <font>
      <b/>
      <sz val="9"/>
      <color indexed="81"/>
      <name val="Tahoma"/>
      <family val="2"/>
    </font>
    <font>
      <sz val="14"/>
      <color theme="1"/>
      <name val="Times New Roman"/>
      <family val="1"/>
    </font>
    <font>
      <b/>
      <sz val="9"/>
      <color indexed="16"/>
      <name val="Tahoma"/>
      <family val="2"/>
    </font>
    <font>
      <sz val="8"/>
      <color rgb="FFF4D9FB"/>
      <name val="Times New Roman"/>
      <family val="1"/>
    </font>
    <font>
      <sz val="10"/>
      <color rgb="FFF4D9FB"/>
      <name val="Times New Roman"/>
      <family val="1"/>
    </font>
    <font>
      <u/>
      <sz val="10"/>
      <color rgb="FFF4D9FB"/>
      <name val="Times New Roman"/>
      <family val="1"/>
    </font>
    <font>
      <b/>
      <sz val="9"/>
      <color rgb="FFF4D9FB"/>
      <name val="Arial"/>
      <family val="2"/>
    </font>
    <font>
      <b/>
      <sz val="10"/>
      <color rgb="FFF4D9FB"/>
      <name val="Arial"/>
      <family val="2"/>
    </font>
    <font>
      <b/>
      <i/>
      <sz val="9"/>
      <color rgb="FFF4D9FB"/>
      <name val="Arial"/>
      <family val="2"/>
    </font>
    <font>
      <sz val="9"/>
      <color rgb="FFF4D9FB"/>
      <name val="Arial"/>
      <family val="2"/>
    </font>
    <font>
      <sz val="11"/>
      <color rgb="FFF4D9FB"/>
      <name val="Arial"/>
      <family val="2"/>
    </font>
    <font>
      <b/>
      <sz val="11"/>
      <color rgb="FFF4D9FB"/>
      <name val="Times New Roman"/>
      <family val="1"/>
    </font>
    <font>
      <i/>
      <sz val="12"/>
      <color rgb="FFF4D9FB"/>
      <name val="Times New Roman"/>
      <family val="1"/>
    </font>
    <font>
      <sz val="12"/>
      <color rgb="FFF4D9FB"/>
      <name val="Times New Roman"/>
      <family val="1"/>
    </font>
    <font>
      <sz val="11"/>
      <color rgb="FFF4D9FB"/>
      <name val="Times New Roman"/>
      <family val="1"/>
    </font>
    <font>
      <sz val="7"/>
      <color rgb="FFF4D9FB"/>
      <name val="Times New Roman"/>
      <family val="1"/>
    </font>
    <font>
      <b/>
      <sz val="7"/>
      <color rgb="FFF4D9FB"/>
      <name val="Times New Roman"/>
      <family val="1"/>
    </font>
    <font>
      <sz val="10"/>
      <color theme="0" tint="-0.14999847407452621"/>
      <name val="Times New Roman"/>
      <family val="1"/>
    </font>
    <font>
      <sz val="11"/>
      <name val="Calibri"/>
      <family val="2"/>
    </font>
    <font>
      <sz val="8"/>
      <color theme="0"/>
      <name val="Times New Roman"/>
      <family val="1"/>
    </font>
    <font>
      <b/>
      <sz val="8"/>
      <color theme="0"/>
      <name val="Times New Roman"/>
      <family val="1"/>
    </font>
    <font>
      <sz val="8"/>
      <color theme="0"/>
      <name val="Calibri"/>
      <family val="2"/>
      <scheme val="minor"/>
    </font>
    <font>
      <sz val="14"/>
      <color theme="0"/>
      <name val="Times New Roman"/>
      <family val="1"/>
    </font>
    <font>
      <sz val="11"/>
      <color theme="0"/>
      <name val="Times New Roman"/>
      <family val="1"/>
    </font>
    <font>
      <b/>
      <sz val="10"/>
      <color theme="0" tint="-0.249977111117893"/>
      <name val="Times New Roman"/>
      <family val="1"/>
    </font>
    <font>
      <b/>
      <sz val="14"/>
      <color theme="0" tint="-0.249977111117893"/>
      <name val="Times New Roman"/>
      <family val="1"/>
    </font>
    <font>
      <b/>
      <sz val="12"/>
      <color theme="0" tint="-0.249977111117893"/>
      <name val="Times New Roman"/>
      <family val="1"/>
    </font>
    <font>
      <b/>
      <sz val="10"/>
      <color rgb="FFC00000"/>
      <name val="Times New Roman"/>
      <family val="1"/>
    </font>
    <font>
      <sz val="10"/>
      <color rgb="FFC00000"/>
      <name val="Times New Roman"/>
      <family val="1"/>
    </font>
    <font>
      <b/>
      <sz val="9"/>
      <color rgb="FFC00000"/>
      <name val="Times New Roman"/>
      <family val="1"/>
    </font>
    <font>
      <b/>
      <sz val="11"/>
      <color rgb="FFC00000"/>
      <name val="Times New Roman"/>
      <family val="1"/>
    </font>
    <font>
      <b/>
      <sz val="14"/>
      <color rgb="FFC00000"/>
      <name val="Times New Roman"/>
      <family val="1"/>
    </font>
    <font>
      <sz val="12"/>
      <color rgb="FFC00000"/>
      <name val="Times New Roman"/>
      <family val="1"/>
    </font>
    <font>
      <sz val="11"/>
      <color rgb="FFC00000"/>
      <name val="Times New Roman"/>
      <family val="1"/>
    </font>
  </fonts>
  <fills count="7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0" tint="-0.24994659260841701"/>
        <bgColor indexed="64"/>
      </patternFill>
    </fill>
    <fill>
      <patternFill patternType="solid">
        <fgColor theme="1" tint="0.34998626667073579"/>
        <bgColor indexed="64"/>
      </patternFill>
    </fill>
    <fill>
      <patternFill patternType="solid">
        <fgColor rgb="FFFFFF00"/>
        <bgColor indexed="64"/>
      </patternFill>
    </fill>
    <fill>
      <patternFill patternType="solid">
        <fgColor theme="9" tint="0.39997558519241921"/>
        <bgColor indexed="64"/>
      </patternFill>
    </fill>
    <fill>
      <patternFill patternType="solid">
        <fgColor theme="3" tint="0.59999389629810485"/>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C6EFCE"/>
      </patternFill>
    </fill>
    <fill>
      <patternFill patternType="solid">
        <fgColor rgb="FFFFFFCC"/>
      </patternFill>
    </fill>
    <fill>
      <patternFill patternType="solid">
        <fgColor theme="4"/>
      </patternFill>
    </fill>
    <fill>
      <patternFill patternType="solid">
        <fgColor theme="7" tint="0.59999389629810485"/>
        <bgColor indexed="65"/>
      </patternFill>
    </fill>
    <fill>
      <patternFill patternType="solid">
        <fgColor theme="9"/>
      </patternFill>
    </fill>
    <fill>
      <patternFill patternType="solid">
        <fgColor rgb="FFC0C0C0"/>
        <bgColor indexed="64"/>
      </patternFill>
    </fill>
    <fill>
      <patternFill patternType="solid">
        <fgColor indexed="8"/>
        <bgColor indexed="64"/>
      </patternFill>
    </fill>
    <fill>
      <patternFill patternType="solid">
        <fgColor indexed="10"/>
        <bgColor indexed="64"/>
      </patternFill>
    </fill>
    <fill>
      <patternFill patternType="solid">
        <fgColor indexed="11"/>
        <bgColor indexed="64"/>
      </patternFill>
    </fill>
    <fill>
      <patternFill patternType="solid">
        <fgColor indexed="12"/>
        <bgColor indexed="64"/>
      </patternFill>
    </fill>
    <fill>
      <patternFill patternType="solid">
        <fgColor indexed="13"/>
        <bgColor indexed="64"/>
      </patternFill>
    </fill>
    <fill>
      <patternFill patternType="solid">
        <fgColor indexed="14"/>
        <bgColor indexed="64"/>
      </patternFill>
    </fill>
    <fill>
      <patternFill patternType="solid">
        <fgColor indexed="15"/>
        <bgColor indexed="64"/>
      </patternFill>
    </fill>
    <fill>
      <patternFill patternType="solid">
        <fgColor indexed="16"/>
        <bgColor indexed="64"/>
      </patternFill>
    </fill>
    <fill>
      <patternFill patternType="solid">
        <fgColor indexed="17"/>
        <bgColor indexed="64"/>
      </patternFill>
    </fill>
    <fill>
      <patternFill patternType="solid">
        <fgColor indexed="18"/>
        <bgColor indexed="64"/>
      </patternFill>
    </fill>
    <fill>
      <patternFill patternType="solid">
        <fgColor indexed="19"/>
        <bgColor indexed="64"/>
      </patternFill>
    </fill>
    <fill>
      <patternFill patternType="solid">
        <fgColor indexed="20"/>
        <bgColor indexed="64"/>
      </patternFill>
    </fill>
    <fill>
      <patternFill patternType="solid">
        <fgColor indexed="21"/>
        <bgColor indexed="64"/>
      </patternFill>
    </fill>
    <fill>
      <patternFill patternType="solid">
        <fgColor indexed="23"/>
        <bgColor indexed="64"/>
      </patternFill>
    </fill>
    <fill>
      <patternFill patternType="solid">
        <fgColor theme="4" tint="0.79998168889431442"/>
        <bgColor indexed="64"/>
      </patternFill>
    </fill>
    <fill>
      <patternFill patternType="solid">
        <fgColor indexed="24"/>
        <bgColor indexed="64"/>
      </patternFill>
    </fill>
    <fill>
      <patternFill patternType="solid">
        <fgColor indexed="25"/>
        <bgColor indexed="64"/>
      </patternFill>
    </fill>
    <fill>
      <patternFill patternType="solid">
        <fgColor indexed="26"/>
        <bgColor indexed="64"/>
      </patternFill>
    </fill>
    <fill>
      <patternFill patternType="solid">
        <fgColor indexed="27"/>
        <bgColor indexed="64"/>
      </patternFill>
    </fill>
    <fill>
      <patternFill patternType="solid">
        <fgColor indexed="28"/>
        <bgColor indexed="64"/>
      </patternFill>
    </fill>
    <fill>
      <patternFill patternType="solid">
        <fgColor indexed="29"/>
        <bgColor indexed="64"/>
      </patternFill>
    </fill>
    <fill>
      <patternFill patternType="solid">
        <fgColor indexed="30"/>
        <bgColor indexed="64"/>
      </patternFill>
    </fill>
    <fill>
      <patternFill patternType="solid">
        <fgColor indexed="31"/>
        <bgColor indexed="64"/>
      </patternFill>
    </fill>
    <fill>
      <patternFill patternType="solid">
        <fgColor indexed="32"/>
        <bgColor indexed="64"/>
      </patternFill>
    </fill>
    <fill>
      <patternFill patternType="solid">
        <fgColor indexed="33"/>
        <bgColor indexed="64"/>
      </patternFill>
    </fill>
    <fill>
      <patternFill patternType="solid">
        <fgColor indexed="34"/>
        <bgColor indexed="64"/>
      </patternFill>
    </fill>
    <fill>
      <patternFill patternType="solid">
        <fgColor indexed="35"/>
        <bgColor indexed="64"/>
      </patternFill>
    </fill>
    <fill>
      <patternFill patternType="solid">
        <fgColor indexed="36"/>
        <bgColor indexed="64"/>
      </patternFill>
    </fill>
    <fill>
      <patternFill patternType="solid">
        <fgColor indexed="37"/>
        <bgColor indexed="64"/>
      </patternFill>
    </fill>
    <fill>
      <patternFill patternType="solid">
        <fgColor indexed="38"/>
        <bgColor indexed="64"/>
      </patternFill>
    </fill>
    <fill>
      <patternFill patternType="solid">
        <fgColor indexed="39"/>
        <bgColor indexed="64"/>
      </patternFill>
    </fill>
    <fill>
      <patternFill patternType="solid">
        <fgColor indexed="40"/>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indexed="44"/>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8"/>
        <bgColor indexed="64"/>
      </patternFill>
    </fill>
    <fill>
      <patternFill patternType="solid">
        <fgColor indexed="49"/>
        <bgColor indexed="64"/>
      </patternFill>
    </fill>
    <fill>
      <patternFill patternType="solid">
        <fgColor indexed="5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4"/>
        <bgColor indexed="64"/>
      </patternFill>
    </fill>
    <fill>
      <patternFill patternType="solid">
        <fgColor indexed="55"/>
        <bgColor indexed="64"/>
      </patternFill>
    </fill>
    <fill>
      <patternFill patternType="solid">
        <fgColor indexed="56"/>
        <bgColor indexed="64"/>
      </patternFill>
    </fill>
    <fill>
      <patternFill patternType="solid">
        <fgColor indexed="57"/>
        <bgColor indexed="64"/>
      </patternFill>
    </fill>
    <fill>
      <patternFill patternType="solid">
        <fgColor indexed="58"/>
        <bgColor indexed="64"/>
      </patternFill>
    </fill>
    <fill>
      <patternFill patternType="solid">
        <fgColor indexed="59"/>
        <bgColor indexed="64"/>
      </patternFill>
    </fill>
    <fill>
      <patternFill patternType="solid">
        <fgColor indexed="60"/>
        <bgColor indexed="64"/>
      </patternFill>
    </fill>
    <fill>
      <patternFill patternType="solid">
        <fgColor indexed="61"/>
        <bgColor indexed="64"/>
      </patternFill>
    </fill>
    <fill>
      <patternFill patternType="solid">
        <fgColor indexed="62"/>
        <bgColor indexed="64"/>
      </patternFill>
    </fill>
    <fill>
      <patternFill patternType="solid">
        <fgColor indexed="63"/>
        <bgColor indexed="64"/>
      </patternFill>
    </fill>
    <fill>
      <patternFill patternType="solid">
        <fgColor theme="6" tint="0.59999389629810485"/>
        <bgColor indexed="64"/>
      </patternFill>
    </fill>
    <fill>
      <patternFill patternType="solid">
        <fgColor rgb="FFF4D9FB"/>
        <bgColor indexed="64"/>
      </patternFill>
    </fill>
    <fill>
      <patternFill patternType="solid">
        <fgColor rgb="FFFCD5B4"/>
        <bgColor indexed="64"/>
      </patternFill>
    </fill>
    <fill>
      <patternFill patternType="solid">
        <fgColor rgb="FFD2F0FF"/>
        <bgColor indexed="64"/>
      </patternFill>
    </fill>
  </fills>
  <borders count="41">
    <border>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medium">
        <color indexed="64"/>
      </right>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rgb="FFB2B2B2"/>
      </left>
      <right style="thin">
        <color rgb="FFB2B2B2"/>
      </right>
      <top style="thin">
        <color rgb="FFB2B2B2"/>
      </top>
      <bottom style="thin">
        <color rgb="FFB2B2B2"/>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30">
    <xf numFmtId="0" fontId="0" fillId="0" borderId="0"/>
    <xf numFmtId="43" fontId="34" fillId="0" borderId="0" applyFont="0" applyFill="0" applyBorder="0" applyAlignment="0" applyProtection="0"/>
    <xf numFmtId="43" fontId="36" fillId="0" borderId="0" applyFont="0" applyFill="0" applyBorder="0" applyAlignment="0" applyProtection="0"/>
    <xf numFmtId="44" fontId="4" fillId="0" borderId="0" applyFont="0" applyFill="0" applyBorder="0" applyAlignment="0" applyProtection="0"/>
    <xf numFmtId="0" fontId="24"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34" fillId="0" borderId="0"/>
    <xf numFmtId="0" fontId="34" fillId="0" borderId="0"/>
    <xf numFmtId="0" fontId="4" fillId="0" borderId="0"/>
    <xf numFmtId="0" fontId="4" fillId="0" borderId="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0" fontId="24" fillId="0" borderId="0" applyNumberFormat="0" applyFill="0" applyBorder="0" applyAlignment="0" applyProtection="0">
      <alignment vertical="top"/>
      <protection locked="0"/>
    </xf>
    <xf numFmtId="0" fontId="4" fillId="0" borderId="0"/>
    <xf numFmtId="0" fontId="53" fillId="0" borderId="0"/>
    <xf numFmtId="0" fontId="54" fillId="16" borderId="0" applyNumberFormat="0" applyBorder="0" applyAlignment="0" applyProtection="0"/>
    <xf numFmtId="0" fontId="53" fillId="17" borderId="0" applyNumberFormat="0" applyBorder="0" applyAlignment="0" applyProtection="0"/>
    <xf numFmtId="0" fontId="55" fillId="14" borderId="0" applyNumberFormat="0" applyBorder="0" applyAlignment="0" applyProtection="0"/>
    <xf numFmtId="0" fontId="53" fillId="15" borderId="21" applyNumberFormat="0" applyFont="0" applyAlignment="0" applyProtection="0"/>
    <xf numFmtId="0" fontId="54" fillId="18" borderId="0" applyNumberFormat="0" applyBorder="0" applyAlignment="0" applyProtection="0"/>
    <xf numFmtId="43" fontId="53" fillId="0" borderId="0" applyFont="0" applyFill="0" applyBorder="0" applyAlignment="0" applyProtection="0"/>
    <xf numFmtId="0" fontId="3" fillId="17" borderId="0" applyNumberFormat="0" applyBorder="0" applyAlignment="0" applyProtection="0"/>
    <xf numFmtId="0" fontId="4" fillId="0" borderId="0"/>
    <xf numFmtId="0" fontId="2" fillId="0" borderId="0"/>
    <xf numFmtId="0" fontId="2" fillId="17" borderId="0" applyNumberFormat="0" applyBorder="0" applyAlignment="0" applyProtection="0"/>
    <xf numFmtId="0" fontId="2" fillId="15" borderId="21" applyNumberFormat="0" applyFont="0" applyAlignment="0" applyProtection="0"/>
    <xf numFmtId="43" fontId="2" fillId="0" borderId="0" applyFont="0" applyFill="0" applyBorder="0" applyAlignment="0" applyProtection="0"/>
    <xf numFmtId="0" fontId="2" fillId="17" borderId="0" applyNumberFormat="0" applyBorder="0" applyAlignment="0" applyProtection="0"/>
    <xf numFmtId="0" fontId="1" fillId="0" borderId="0"/>
  </cellStyleXfs>
  <cellXfs count="1485">
    <xf numFmtId="0" fontId="0" fillId="0" borderId="0" xfId="0"/>
    <xf numFmtId="0" fontId="15" fillId="0" borderId="10" xfId="0" applyFont="1" applyBorder="1" applyAlignment="1" applyProtection="1">
      <alignment horizontal="center" vertical="center"/>
      <protection locked="0"/>
    </xf>
    <xf numFmtId="0" fontId="9" fillId="0" borderId="0" xfId="0" applyFont="1" applyProtection="1">
      <protection locked="0"/>
    </xf>
    <xf numFmtId="0" fontId="0" fillId="0" borderId="0" xfId="0" applyProtection="1">
      <protection locked="0"/>
    </xf>
    <xf numFmtId="0" fontId="12" fillId="0" borderId="0" xfId="0" applyFont="1" applyProtection="1">
      <protection locked="0"/>
    </xf>
    <xf numFmtId="4" fontId="9" fillId="0" borderId="0" xfId="0" applyNumberFormat="1" applyFont="1" applyAlignment="1" applyProtection="1">
      <alignment horizontal="right"/>
      <protection locked="0"/>
    </xf>
    <xf numFmtId="0" fontId="8" fillId="0" borderId="0" xfId="8" applyFont="1" applyProtection="1">
      <protection locked="0"/>
    </xf>
    <xf numFmtId="1" fontId="8" fillId="0" borderId="0" xfId="8" applyNumberFormat="1" applyFont="1" applyProtection="1">
      <protection locked="0"/>
    </xf>
    <xf numFmtId="0" fontId="12" fillId="0" borderId="0" xfId="8" applyFont="1" applyProtection="1">
      <protection locked="0"/>
    </xf>
    <xf numFmtId="0" fontId="12" fillId="0" borderId="0" xfId="8" applyFont="1" applyAlignment="1" applyProtection="1">
      <alignment vertical="center"/>
      <protection locked="0"/>
    </xf>
    <xf numFmtId="0" fontId="8" fillId="0" borderId="0" xfId="9" applyFont="1" applyProtection="1">
      <protection locked="0"/>
    </xf>
    <xf numFmtId="0" fontId="4" fillId="0" borderId="0" xfId="0" applyFont="1"/>
    <xf numFmtId="0" fontId="6" fillId="0" borderId="0" xfId="8" applyFont="1" applyProtection="1">
      <protection locked="0"/>
    </xf>
    <xf numFmtId="0" fontId="8" fillId="0" borderId="10" xfId="0" applyFont="1" applyBorder="1" applyAlignment="1" applyProtection="1">
      <alignment horizontal="center" vertical="top"/>
      <protection locked="0"/>
    </xf>
    <xf numFmtId="0" fontId="15" fillId="0" borderId="10" xfId="0" applyFont="1" applyBorder="1" applyAlignment="1" applyProtection="1">
      <alignment horizontal="left"/>
      <protection locked="0"/>
    </xf>
    <xf numFmtId="0" fontId="15" fillId="0" borderId="10" xfId="0" applyFont="1" applyBorder="1" applyAlignment="1" applyProtection="1">
      <alignment horizontal="left" vertical="top"/>
      <protection locked="0"/>
    </xf>
    <xf numFmtId="0" fontId="4" fillId="0" borderId="0" xfId="0" applyFont="1" applyProtection="1">
      <protection locked="0"/>
    </xf>
    <xf numFmtId="0" fontId="8" fillId="0" borderId="0" xfId="9" applyFont="1"/>
    <xf numFmtId="0" fontId="8" fillId="0" borderId="0" xfId="14" applyFont="1"/>
    <xf numFmtId="0" fontId="8" fillId="0" borderId="10" xfId="0" applyFont="1" applyBorder="1"/>
    <xf numFmtId="49" fontId="8" fillId="0" borderId="10" xfId="0" applyNumberFormat="1" applyFont="1" applyBorder="1"/>
    <xf numFmtId="0" fontId="8" fillId="0" borderId="0" xfId="0" applyFont="1" applyProtection="1">
      <protection locked="0"/>
    </xf>
    <xf numFmtId="49" fontId="8" fillId="0" borderId="0" xfId="0" applyNumberFormat="1" applyFont="1" applyProtection="1">
      <protection locked="0"/>
    </xf>
    <xf numFmtId="0" fontId="50" fillId="0" borderId="0" xfId="14" applyFont="1" applyAlignment="1">
      <alignment horizontal="center"/>
    </xf>
    <xf numFmtId="0" fontId="51" fillId="0" borderId="0" xfId="4" applyFont="1" applyFill="1" applyBorder="1" applyAlignment="1" applyProtection="1"/>
    <xf numFmtId="0" fontId="51" fillId="0" borderId="0" xfId="4" applyFont="1" applyFill="1" applyBorder="1" applyAlignment="1" applyProtection="1">
      <alignment wrapText="1"/>
    </xf>
    <xf numFmtId="0" fontId="9" fillId="4" borderId="0" xfId="14" applyFont="1" applyFill="1" applyProtection="1">
      <protection locked="0"/>
    </xf>
    <xf numFmtId="0" fontId="12" fillId="0" borderId="0" xfId="14" applyFont="1"/>
    <xf numFmtId="1" fontId="8" fillId="0" borderId="0" xfId="14" applyNumberFormat="1" applyFont="1"/>
    <xf numFmtId="0" fontId="8" fillId="0" borderId="0" xfId="14" applyFont="1" applyAlignment="1">
      <alignment horizontal="center" vertical="center"/>
    </xf>
    <xf numFmtId="0" fontId="5" fillId="0" borderId="0" xfId="14" applyFont="1"/>
    <xf numFmtId="0" fontId="15" fillId="0" borderId="0" xfId="14" applyFont="1"/>
    <xf numFmtId="0" fontId="4" fillId="4" borderId="0" xfId="14" applyFill="1" applyProtection="1">
      <protection locked="0"/>
    </xf>
    <xf numFmtId="0" fontId="4" fillId="0" borderId="0" xfId="14" applyProtection="1">
      <protection locked="0"/>
    </xf>
    <xf numFmtId="0" fontId="9" fillId="0" borderId="0" xfId="14" applyFont="1" applyProtection="1">
      <protection locked="0"/>
    </xf>
    <xf numFmtId="0" fontId="0" fillId="4" borderId="0" xfId="0" applyFill="1" applyProtection="1">
      <protection locked="0"/>
    </xf>
    <xf numFmtId="0" fontId="4" fillId="4" borderId="0" xfId="0" applyFont="1" applyFill="1" applyProtection="1">
      <protection locked="0"/>
    </xf>
    <xf numFmtId="0" fontId="9" fillId="4" borderId="0" xfId="0" applyFont="1" applyFill="1"/>
    <xf numFmtId="0" fontId="8" fillId="4" borderId="0" xfId="0" applyFont="1" applyFill="1"/>
    <xf numFmtId="0" fontId="12" fillId="4" borderId="0" xfId="0" applyFont="1" applyFill="1"/>
    <xf numFmtId="0" fontId="8" fillId="4" borderId="0" xfId="0" applyFont="1" applyFill="1" applyAlignment="1">
      <alignment wrapText="1"/>
    </xf>
    <xf numFmtId="168" fontId="8" fillId="4" borderId="0" xfId="0" applyNumberFormat="1" applyFont="1" applyFill="1" applyAlignment="1">
      <alignment horizontal="left" vertical="center" wrapText="1"/>
    </xf>
    <xf numFmtId="168" fontId="8" fillId="4" borderId="0" xfId="0" applyNumberFormat="1" applyFont="1" applyFill="1" applyAlignment="1">
      <alignment horizontal="center" vertical="center" wrapText="1"/>
    </xf>
    <xf numFmtId="0" fontId="39" fillId="4" borderId="0" xfId="0" applyFont="1" applyFill="1" applyAlignment="1">
      <alignment vertical="center" wrapText="1"/>
    </xf>
    <xf numFmtId="0" fontId="39" fillId="4" borderId="0" xfId="0" applyFont="1" applyFill="1" applyAlignment="1">
      <alignment horizontal="center" vertical="center" wrapText="1"/>
    </xf>
    <xf numFmtId="0" fontId="5" fillId="4" borderId="0" xfId="0" applyFont="1" applyFill="1" applyAlignment="1">
      <alignment vertical="center"/>
    </xf>
    <xf numFmtId="0" fontId="8" fillId="4" borderId="0" xfId="0" applyFont="1" applyFill="1" applyAlignment="1">
      <alignment vertical="top" wrapText="1"/>
    </xf>
    <xf numFmtId="3" fontId="6" fillId="4" borderId="0" xfId="0" applyNumberFormat="1" applyFont="1" applyFill="1" applyAlignment="1">
      <alignment vertical="center" wrapText="1"/>
    </xf>
    <xf numFmtId="3" fontId="15" fillId="4" borderId="0" xfId="0" applyNumberFormat="1" applyFont="1" applyFill="1" applyAlignment="1" applyProtection="1">
      <alignment wrapText="1"/>
      <protection locked="0"/>
    </xf>
    <xf numFmtId="0" fontId="15" fillId="4" borderId="0" xfId="0" applyFont="1" applyFill="1" applyAlignment="1">
      <alignment wrapText="1"/>
    </xf>
    <xf numFmtId="2" fontId="9" fillId="0" borderId="10" xfId="14" applyNumberFormat="1" applyFont="1" applyBorder="1" applyProtection="1">
      <protection locked="0"/>
    </xf>
    <xf numFmtId="4" fontId="9" fillId="0" borderId="10" xfId="14" applyNumberFormat="1" applyFont="1" applyBorder="1" applyProtection="1">
      <protection locked="0"/>
    </xf>
    <xf numFmtId="49" fontId="13" fillId="0" borderId="0" xfId="15" applyNumberFormat="1" applyFont="1" applyAlignment="1">
      <alignment horizontal="right" vertical="center"/>
    </xf>
    <xf numFmtId="167" fontId="15" fillId="0" borderId="0" xfId="15" applyNumberFormat="1" applyFont="1" applyAlignment="1">
      <alignment horizontal="center" vertical="center"/>
    </xf>
    <xf numFmtId="0" fontId="15" fillId="0" borderId="0" xfId="15" applyFont="1" applyAlignment="1">
      <alignment horizontal="center" vertical="center"/>
    </xf>
    <xf numFmtId="38" fontId="13" fillId="0" borderId="0" xfId="17" applyNumberFormat="1" applyFont="1" applyFill="1" applyBorder="1" applyAlignment="1">
      <alignment horizontal="center" vertical="center"/>
    </xf>
    <xf numFmtId="0" fontId="15" fillId="0" borderId="0" xfId="15" applyFont="1"/>
    <xf numFmtId="49" fontId="47" fillId="0" borderId="0" xfId="15" applyNumberFormat="1" applyFont="1" applyAlignment="1">
      <alignment horizontal="right" vertical="center"/>
    </xf>
    <xf numFmtId="167" fontId="13" fillId="0" borderId="0" xfId="18" applyNumberFormat="1" applyFont="1" applyFill="1" applyBorder="1" applyAlignment="1" applyProtection="1">
      <alignment horizontal="center" vertical="center"/>
    </xf>
    <xf numFmtId="0" fontId="13" fillId="0" borderId="0" xfId="19" applyFont="1" applyFill="1" applyBorder="1" applyAlignment="1">
      <alignment horizontal="center"/>
    </xf>
    <xf numFmtId="167" fontId="13" fillId="0" borderId="0" xfId="20" applyNumberFormat="1" applyFont="1" applyFill="1" applyBorder="1" applyAlignment="1">
      <alignment horizontal="center" vertical="center"/>
    </xf>
    <xf numFmtId="49" fontId="13" fillId="0" borderId="0" xfId="17" applyNumberFormat="1" applyFont="1" applyFill="1" applyBorder="1" applyAlignment="1">
      <alignment horizontal="center" vertical="center"/>
    </xf>
    <xf numFmtId="49" fontId="13" fillId="0" borderId="10" xfId="20" applyNumberFormat="1" applyFont="1" applyFill="1" applyBorder="1" applyAlignment="1">
      <alignment horizontal="center" vertical="center"/>
    </xf>
    <xf numFmtId="167" fontId="13" fillId="0" borderId="10" xfId="20" applyNumberFormat="1" applyFont="1" applyFill="1" applyBorder="1" applyAlignment="1">
      <alignment horizontal="center" vertical="center"/>
    </xf>
    <xf numFmtId="0" fontId="13" fillId="0" borderId="0" xfId="19" applyFont="1" applyFill="1" applyBorder="1" applyAlignment="1">
      <alignment horizontal="center" vertical="center" wrapText="1"/>
    </xf>
    <xf numFmtId="0" fontId="13" fillId="19" borderId="10" xfId="19" applyFont="1" applyFill="1" applyBorder="1" applyAlignment="1">
      <alignment horizontal="center" vertical="center" wrapText="1"/>
    </xf>
    <xf numFmtId="1" fontId="13" fillId="19" borderId="10" xfId="19" applyNumberFormat="1" applyFont="1" applyFill="1" applyBorder="1" applyAlignment="1">
      <alignment horizontal="center" vertical="center" wrapText="1"/>
    </xf>
    <xf numFmtId="167" fontId="13" fillId="19" borderId="10" xfId="20" applyNumberFormat="1" applyFont="1" applyFill="1" applyBorder="1" applyAlignment="1">
      <alignment horizontal="center" vertical="center"/>
    </xf>
    <xf numFmtId="1" fontId="13" fillId="0" borderId="0" xfId="19" applyNumberFormat="1" applyFont="1" applyFill="1" applyBorder="1" applyAlignment="1">
      <alignment horizontal="center" vertical="center" wrapText="1"/>
    </xf>
    <xf numFmtId="0" fontId="13" fillId="19" borderId="10" xfId="19" applyFont="1" applyFill="1" applyBorder="1" applyAlignment="1">
      <alignment horizontal="center" wrapText="1"/>
    </xf>
    <xf numFmtId="49" fontId="15" fillId="0" borderId="0" xfId="15" applyNumberFormat="1" applyFont="1"/>
    <xf numFmtId="38" fontId="15" fillId="0" borderId="0" xfId="21" applyNumberFormat="1" applyFont="1" applyFill="1" applyBorder="1" applyAlignment="1">
      <alignment horizontal="center" vertical="center"/>
    </xf>
    <xf numFmtId="38" fontId="15" fillId="0" borderId="0" xfId="17" applyNumberFormat="1" applyFont="1" applyFill="1" applyBorder="1" applyAlignment="1">
      <alignment vertical="center"/>
    </xf>
    <xf numFmtId="0" fontId="13" fillId="8" borderId="10" xfId="15" applyFont="1" applyFill="1" applyBorder="1" applyAlignment="1">
      <alignment horizontal="center"/>
    </xf>
    <xf numFmtId="0" fontId="15" fillId="0" borderId="10" xfId="15" applyFont="1" applyBorder="1"/>
    <xf numFmtId="0" fontId="46" fillId="0" borderId="10" xfId="14" applyFont="1" applyBorder="1"/>
    <xf numFmtId="0" fontId="13" fillId="0" borderId="0" xfId="15" applyFont="1"/>
    <xf numFmtId="1" fontId="15" fillId="0" borderId="0" xfId="15" applyNumberFormat="1" applyFont="1"/>
    <xf numFmtId="49" fontId="15" fillId="0" borderId="0" xfId="15" applyNumberFormat="1" applyFont="1" applyAlignment="1">
      <alignment vertical="center"/>
    </xf>
    <xf numFmtId="0" fontId="7" fillId="0" borderId="10" xfId="14" applyFont="1" applyBorder="1"/>
    <xf numFmtId="0" fontId="12" fillId="0" borderId="0" xfId="14" applyFont="1" applyAlignment="1">
      <alignment horizontal="center"/>
    </xf>
    <xf numFmtId="0" fontId="7" fillId="0" borderId="0" xfId="14" applyFont="1"/>
    <xf numFmtId="0" fontId="7" fillId="0" borderId="10" xfId="0" applyFont="1" applyBorder="1" applyAlignment="1">
      <alignment wrapText="1"/>
    </xf>
    <xf numFmtId="0" fontId="56" fillId="0" borderId="10" xfId="0" applyFont="1" applyBorder="1" applyAlignment="1">
      <alignment horizontal="left" wrapText="1"/>
    </xf>
    <xf numFmtId="4" fontId="56" fillId="0" borderId="10" xfId="0" applyNumberFormat="1" applyFont="1" applyBorder="1" applyAlignment="1">
      <alignment horizontal="left" wrapText="1"/>
    </xf>
    <xf numFmtId="0" fontId="42" fillId="0" borderId="0" xfId="14" applyFont="1"/>
    <xf numFmtId="0" fontId="59" fillId="0" borderId="0" xfId="14" applyFont="1"/>
    <xf numFmtId="0" fontId="61" fillId="0" borderId="0" xfId="0" applyFont="1" applyAlignment="1">
      <alignment horizontal="center" vertical="center"/>
    </xf>
    <xf numFmtId="38" fontId="62" fillId="0" borderId="0" xfId="22" applyNumberFormat="1" applyFont="1" applyFill="1" applyBorder="1" applyAlignment="1">
      <alignment horizontal="center" vertical="center"/>
    </xf>
    <xf numFmtId="0" fontId="15" fillId="0" borderId="0" xfId="0" applyFont="1"/>
    <xf numFmtId="0" fontId="15" fillId="0" borderId="0" xfId="0" applyFont="1" applyAlignment="1">
      <alignment horizontal="center" vertical="center"/>
    </xf>
    <xf numFmtId="49" fontId="15" fillId="0" borderId="0" xfId="0" applyNumberFormat="1" applyFont="1"/>
    <xf numFmtId="0" fontId="15" fillId="0" borderId="22" xfId="0" applyFont="1" applyBorder="1"/>
    <xf numFmtId="0" fontId="15" fillId="0" borderId="15" xfId="0" applyFont="1" applyBorder="1"/>
    <xf numFmtId="0" fontId="63" fillId="20" borderId="22" xfId="0" applyFont="1" applyFill="1" applyBorder="1" applyAlignment="1">
      <alignment horizontal="center" vertical="center"/>
    </xf>
    <xf numFmtId="0" fontId="15" fillId="3" borderId="0" xfId="0" applyFont="1" applyFill="1" applyAlignment="1">
      <alignment horizontal="center" vertical="center"/>
    </xf>
    <xf numFmtId="0" fontId="15" fillId="21" borderId="0" xfId="0" applyFont="1" applyFill="1" applyAlignment="1">
      <alignment horizontal="center" vertical="center"/>
    </xf>
    <xf numFmtId="0" fontId="15" fillId="22" borderId="0" xfId="0" applyFont="1" applyFill="1" applyAlignment="1">
      <alignment horizontal="center" vertical="center"/>
    </xf>
    <xf numFmtId="0" fontId="63" fillId="23" borderId="0" xfId="0" applyFont="1" applyFill="1" applyAlignment="1">
      <alignment horizontal="center" vertical="center"/>
    </xf>
    <xf numFmtId="0" fontId="15" fillId="24" borderId="0" xfId="0" applyFont="1" applyFill="1" applyAlignment="1">
      <alignment horizontal="center" vertical="center"/>
    </xf>
    <xf numFmtId="0" fontId="15" fillId="25" borderId="0" xfId="0" applyFont="1" applyFill="1" applyAlignment="1">
      <alignment horizontal="center" vertical="center"/>
    </xf>
    <xf numFmtId="0" fontId="15" fillId="26" borderId="15" xfId="0" applyFont="1" applyFill="1" applyBorder="1" applyAlignment="1">
      <alignment horizontal="center" vertical="center"/>
    </xf>
    <xf numFmtId="0" fontId="63" fillId="27" borderId="22" xfId="0" applyFont="1" applyFill="1" applyBorder="1" applyAlignment="1">
      <alignment horizontal="center" vertical="center"/>
    </xf>
    <xf numFmtId="0" fontId="63" fillId="28" borderId="0" xfId="0" applyFont="1" applyFill="1" applyAlignment="1">
      <alignment horizontal="center" vertical="center"/>
    </xf>
    <xf numFmtId="0" fontId="63" fillId="29" borderId="0" xfId="0" applyFont="1" applyFill="1" applyAlignment="1">
      <alignment horizontal="center" vertical="center"/>
    </xf>
    <xf numFmtId="0" fontId="63" fillId="30" borderId="0" xfId="0" applyFont="1" applyFill="1" applyAlignment="1">
      <alignment horizontal="center" vertical="center"/>
    </xf>
    <xf numFmtId="0" fontId="63" fillId="31" borderId="0" xfId="0" applyFont="1" applyFill="1" applyAlignment="1">
      <alignment horizontal="center" vertical="center"/>
    </xf>
    <xf numFmtId="0" fontId="63" fillId="32" borderId="0" xfId="0" applyFont="1" applyFill="1" applyAlignment="1">
      <alignment horizontal="center" vertical="center"/>
    </xf>
    <xf numFmtId="0" fontId="63" fillId="2" borderId="0" xfId="0" applyFont="1" applyFill="1" applyAlignment="1">
      <alignment horizontal="center" vertical="center"/>
    </xf>
    <xf numFmtId="0" fontId="63" fillId="33" borderId="15" xfId="0" applyFont="1" applyFill="1" applyBorder="1" applyAlignment="1">
      <alignment horizontal="center" vertical="center"/>
    </xf>
    <xf numFmtId="0" fontId="13" fillId="5" borderId="0" xfId="0" applyFont="1" applyFill="1" applyAlignment="1">
      <alignment vertical="center"/>
    </xf>
    <xf numFmtId="0" fontId="44" fillId="0" borderId="0" xfId="23" applyFont="1"/>
    <xf numFmtId="0" fontId="63" fillId="35" borderId="22" xfId="0" applyFont="1" applyFill="1" applyBorder="1" applyAlignment="1">
      <alignment horizontal="center" vertical="center"/>
    </xf>
    <xf numFmtId="0" fontId="63" fillId="36" borderId="0" xfId="0" applyFont="1" applyFill="1" applyAlignment="1">
      <alignment horizontal="center" vertical="center"/>
    </xf>
    <xf numFmtId="0" fontId="15" fillId="37" borderId="0" xfId="0" applyFont="1" applyFill="1" applyAlignment="1">
      <alignment horizontal="center" vertical="center"/>
    </xf>
    <xf numFmtId="0" fontId="15" fillId="38" borderId="0" xfId="0" applyFont="1" applyFill="1" applyAlignment="1">
      <alignment horizontal="center" vertical="center"/>
    </xf>
    <xf numFmtId="0" fontId="63" fillId="39" borderId="0" xfId="0" applyFont="1" applyFill="1" applyAlignment="1">
      <alignment horizontal="center" vertical="center"/>
    </xf>
    <xf numFmtId="0" fontId="15" fillId="40" borderId="0" xfId="0" applyFont="1" applyFill="1" applyAlignment="1">
      <alignment horizontal="center" vertical="center"/>
    </xf>
    <xf numFmtId="0" fontId="63" fillId="41" borderId="0" xfId="0" applyFont="1" applyFill="1" applyAlignment="1">
      <alignment horizontal="center" vertical="center"/>
    </xf>
    <xf numFmtId="0" fontId="15" fillId="42" borderId="15" xfId="0" applyFont="1" applyFill="1" applyBorder="1" applyAlignment="1">
      <alignment horizontal="center" vertical="center"/>
    </xf>
    <xf numFmtId="0" fontId="63" fillId="43" borderId="22" xfId="0" applyFont="1" applyFill="1" applyBorder="1" applyAlignment="1">
      <alignment horizontal="center" vertical="center"/>
    </xf>
    <xf numFmtId="0" fontId="15" fillId="44" borderId="0" xfId="0" applyFont="1" applyFill="1" applyAlignment="1">
      <alignment horizontal="center" vertical="center"/>
    </xf>
    <xf numFmtId="0" fontId="15" fillId="45" borderId="0" xfId="0" applyFont="1" applyFill="1" applyAlignment="1">
      <alignment horizontal="center" vertical="center"/>
    </xf>
    <xf numFmtId="0" fontId="15" fillId="46" borderId="0" xfId="0" applyFont="1" applyFill="1" applyAlignment="1">
      <alignment horizontal="center" vertical="center"/>
    </xf>
    <xf numFmtId="0" fontId="63" fillId="47" borderId="0" xfId="0" applyFont="1" applyFill="1" applyAlignment="1">
      <alignment horizontal="center" vertical="center"/>
    </xf>
    <xf numFmtId="0" fontId="63" fillId="48" borderId="0" xfId="0" applyFont="1" applyFill="1" applyAlignment="1">
      <alignment horizontal="center" vertical="center"/>
    </xf>
    <xf numFmtId="0" fontId="63" fillId="49" borderId="0" xfId="0" applyFont="1" applyFill="1" applyAlignment="1">
      <alignment horizontal="center" vertical="center"/>
    </xf>
    <xf numFmtId="0" fontId="63" fillId="50" borderId="15" xfId="0" applyFont="1" applyFill="1" applyBorder="1" applyAlignment="1">
      <alignment horizontal="center" vertical="center"/>
    </xf>
    <xf numFmtId="0" fontId="63" fillId="51" borderId="22" xfId="0" applyFont="1" applyFill="1" applyBorder="1" applyAlignment="1">
      <alignment horizontal="center" vertical="center"/>
    </xf>
    <xf numFmtId="0" fontId="15" fillId="52" borderId="0" xfId="0" applyFont="1" applyFill="1" applyAlignment="1">
      <alignment horizontal="center" vertical="center"/>
    </xf>
    <xf numFmtId="0" fontId="15" fillId="53" borderId="0" xfId="0" applyFont="1" applyFill="1" applyAlignment="1">
      <alignment horizontal="center" vertical="center"/>
    </xf>
    <xf numFmtId="0" fontId="15" fillId="54" borderId="0" xfId="0" applyFont="1" applyFill="1" applyAlignment="1">
      <alignment horizontal="center" vertical="center"/>
    </xf>
    <xf numFmtId="0" fontId="63" fillId="55" borderId="0" xfId="0" applyFont="1" applyFill="1" applyAlignment="1">
      <alignment horizontal="center" vertical="center"/>
    </xf>
    <xf numFmtId="0" fontId="15" fillId="56" borderId="0" xfId="0" applyFont="1" applyFill="1" applyAlignment="1">
      <alignment horizontal="center" vertical="center"/>
    </xf>
    <xf numFmtId="0" fontId="15" fillId="57" borderId="0" xfId="0" applyFont="1" applyFill="1" applyAlignment="1">
      <alignment horizontal="center" vertical="center"/>
    </xf>
    <xf numFmtId="0" fontId="15" fillId="58" borderId="15" xfId="0" applyFont="1" applyFill="1" applyBorder="1" applyAlignment="1">
      <alignment horizontal="center" vertical="center"/>
    </xf>
    <xf numFmtId="0" fontId="63" fillId="59" borderId="22" xfId="0" applyFont="1" applyFill="1" applyBorder="1" applyAlignment="1">
      <alignment horizontal="center" vertical="center"/>
    </xf>
    <xf numFmtId="0" fontId="15" fillId="60" borderId="0" xfId="0" applyFont="1" applyFill="1" applyAlignment="1">
      <alignment horizontal="center" vertical="center"/>
    </xf>
    <xf numFmtId="0" fontId="15" fillId="61" borderId="0" xfId="0" applyFont="1" applyFill="1" applyAlignment="1">
      <alignment horizontal="center" vertical="center"/>
    </xf>
    <xf numFmtId="0" fontId="15" fillId="62" borderId="0" xfId="0" applyFont="1" applyFill="1" applyAlignment="1">
      <alignment horizontal="center" vertical="center"/>
    </xf>
    <xf numFmtId="0" fontId="15" fillId="63" borderId="0" xfId="0" applyFont="1" applyFill="1" applyAlignment="1">
      <alignment horizontal="center" vertical="center"/>
    </xf>
    <xf numFmtId="0" fontId="15" fillId="64" borderId="0" xfId="0" applyFont="1" applyFill="1" applyAlignment="1">
      <alignment horizontal="center" vertical="center"/>
    </xf>
    <xf numFmtId="0" fontId="63" fillId="65" borderId="0" xfId="0" applyFont="1" applyFill="1" applyAlignment="1">
      <alignment horizontal="center" vertical="center"/>
    </xf>
    <xf numFmtId="0" fontId="15" fillId="66" borderId="15" xfId="0" applyFont="1" applyFill="1" applyBorder="1" applyAlignment="1">
      <alignment horizontal="center" vertical="center"/>
    </xf>
    <xf numFmtId="0" fontId="63" fillId="67" borderId="22" xfId="0" applyFont="1" applyFill="1" applyBorder="1" applyAlignment="1">
      <alignment horizontal="center" vertical="center"/>
    </xf>
    <xf numFmtId="0" fontId="63" fillId="68" borderId="0" xfId="0" applyFont="1" applyFill="1" applyAlignment="1">
      <alignment horizontal="center" vertical="center"/>
    </xf>
    <xf numFmtId="0" fontId="63" fillId="69" borderId="0" xfId="0" applyFont="1" applyFill="1" applyAlignment="1">
      <alignment horizontal="center" vertical="center"/>
    </xf>
    <xf numFmtId="0" fontId="63" fillId="70" borderId="0" xfId="0" applyFont="1" applyFill="1" applyAlignment="1">
      <alignment horizontal="center" vertical="center"/>
    </xf>
    <xf numFmtId="0" fontId="63" fillId="71" borderId="0" xfId="0" applyFont="1" applyFill="1" applyAlignment="1">
      <alignment horizontal="center" vertical="center"/>
    </xf>
    <xf numFmtId="0" fontId="63" fillId="72" borderId="0" xfId="0" applyFont="1" applyFill="1" applyAlignment="1">
      <alignment horizontal="center" vertical="center"/>
    </xf>
    <xf numFmtId="0" fontId="63" fillId="73" borderId="0" xfId="0" applyFont="1" applyFill="1" applyAlignment="1">
      <alignment horizontal="center" vertical="center"/>
    </xf>
    <xf numFmtId="0" fontId="63" fillId="74" borderId="15" xfId="0" applyFont="1" applyFill="1" applyBorder="1" applyAlignment="1">
      <alignment horizontal="center" vertical="center"/>
    </xf>
    <xf numFmtId="0" fontId="15" fillId="0" borderId="10" xfId="0" applyFont="1" applyBorder="1"/>
    <xf numFmtId="0" fontId="15" fillId="0" borderId="10" xfId="0" applyFont="1" applyBorder="1" applyAlignment="1">
      <alignment horizontal="center" vertical="center"/>
    </xf>
    <xf numFmtId="0" fontId="15" fillId="0" borderId="24" xfId="0" applyFont="1" applyBorder="1"/>
    <xf numFmtId="0" fontId="44" fillId="0" borderId="0" xfId="0" applyFont="1" applyAlignment="1">
      <alignment horizontal="right" vertical="center"/>
    </xf>
    <xf numFmtId="0" fontId="15" fillId="0" borderId="23" xfId="0" applyFont="1" applyBorder="1" applyAlignment="1">
      <alignment horizontal="center" vertical="center"/>
    </xf>
    <xf numFmtId="0" fontId="15" fillId="5" borderId="10" xfId="0" applyFont="1" applyFill="1" applyBorder="1" applyAlignment="1">
      <alignment horizontal="center" vertical="center"/>
    </xf>
    <xf numFmtId="0" fontId="15" fillId="58" borderId="24" xfId="0" applyFont="1" applyFill="1" applyBorder="1"/>
    <xf numFmtId="0" fontId="44" fillId="0" borderId="0" xfId="0" applyFont="1"/>
    <xf numFmtId="0" fontId="44" fillId="0" borderId="0" xfId="0" applyFont="1" applyAlignment="1">
      <alignment horizontal="center"/>
    </xf>
    <xf numFmtId="0" fontId="57" fillId="0" borderId="10" xfId="0" applyFont="1" applyBorder="1"/>
    <xf numFmtId="0" fontId="7" fillId="0" borderId="10" xfId="14" applyFont="1" applyBorder="1" applyAlignment="1">
      <alignment horizontal="center" vertical="center"/>
    </xf>
    <xf numFmtId="167" fontId="26" fillId="4" borderId="0" xfId="8" applyNumberFormat="1" applyFont="1" applyFill="1" applyProtection="1">
      <protection locked="0"/>
    </xf>
    <xf numFmtId="0" fontId="9" fillId="0" borderId="0" xfId="8" applyFont="1" applyProtection="1">
      <protection locked="0"/>
    </xf>
    <xf numFmtId="0" fontId="8" fillId="4" borderId="0" xfId="8" applyFont="1" applyFill="1" applyProtection="1">
      <protection locked="0"/>
    </xf>
    <xf numFmtId="0" fontId="8" fillId="4" borderId="0" xfId="8" applyFont="1" applyFill="1" applyAlignment="1" applyProtection="1">
      <alignment wrapText="1"/>
      <protection locked="0"/>
    </xf>
    <xf numFmtId="0" fontId="20" fillId="4" borderId="0" xfId="8" applyFont="1" applyFill="1" applyAlignment="1" applyProtection="1">
      <alignment vertical="top" wrapText="1"/>
      <protection locked="0"/>
    </xf>
    <xf numFmtId="169" fontId="13" fillId="4" borderId="0" xfId="14" applyNumberFormat="1" applyFont="1" applyFill="1" applyAlignment="1" applyProtection="1">
      <alignment horizontal="right"/>
      <protection locked="0"/>
    </xf>
    <xf numFmtId="0" fontId="8" fillId="4" borderId="0" xfId="14" applyFont="1" applyFill="1" applyProtection="1">
      <protection locked="0"/>
    </xf>
    <xf numFmtId="0" fontId="15" fillId="0" borderId="10" xfId="15" applyFont="1" applyBorder="1" applyAlignment="1">
      <alignment horizontal="center" vertical="center"/>
    </xf>
    <xf numFmtId="167" fontId="6" fillId="8" borderId="10" xfId="18" applyNumberFormat="1" applyFont="1" applyFill="1" applyBorder="1" applyAlignment="1" applyProtection="1">
      <alignment horizontal="center" vertical="center"/>
    </xf>
    <xf numFmtId="49" fontId="6" fillId="0" borderId="0" xfId="0" applyNumberFormat="1" applyFont="1" applyAlignment="1">
      <alignment vertical="center"/>
    </xf>
    <xf numFmtId="0" fontId="15" fillId="0" borderId="25" xfId="0" applyFont="1" applyBorder="1" applyAlignment="1">
      <alignment horizontal="center" vertical="center"/>
    </xf>
    <xf numFmtId="0" fontId="15" fillId="0" borderId="10" xfId="0" applyFont="1" applyBorder="1" applyAlignment="1" applyProtection="1">
      <alignment horizontal="center"/>
      <protection locked="0"/>
    </xf>
    <xf numFmtId="0" fontId="19" fillId="0" borderId="2" xfId="0" applyFont="1" applyBorder="1" applyProtection="1">
      <protection locked="0"/>
    </xf>
    <xf numFmtId="0" fontId="19" fillId="0" borderId="1" xfId="0" applyFont="1" applyBorder="1" applyProtection="1">
      <protection locked="0"/>
    </xf>
    <xf numFmtId="1" fontId="19" fillId="0" borderId="10" xfId="0" applyNumberFormat="1" applyFont="1" applyBorder="1" applyAlignment="1" applyProtection="1">
      <alignment horizontal="right"/>
      <protection locked="0"/>
    </xf>
    <xf numFmtId="1" fontId="19" fillId="0" borderId="8" xfId="0" applyNumberFormat="1" applyFont="1" applyBorder="1" applyAlignment="1" applyProtection="1">
      <alignment horizontal="right"/>
      <protection locked="0"/>
    </xf>
    <xf numFmtId="1" fontId="19" fillId="0" borderId="2" xfId="0" applyNumberFormat="1" applyFont="1" applyBorder="1" applyAlignment="1" applyProtection="1">
      <alignment horizontal="right"/>
      <protection locked="0"/>
    </xf>
    <xf numFmtId="0" fontId="19" fillId="0" borderId="10" xfId="0" applyFont="1" applyBorder="1" applyAlignment="1" applyProtection="1">
      <alignment horizontal="center" vertical="center"/>
      <protection locked="0"/>
    </xf>
    <xf numFmtId="0" fontId="9" fillId="0" borderId="10" xfId="14" applyFont="1" applyBorder="1" applyAlignment="1" applyProtection="1">
      <alignment horizontal="center" vertical="center"/>
      <protection locked="0"/>
    </xf>
    <xf numFmtId="0" fontId="44" fillId="0" borderId="10" xfId="0" applyFont="1" applyBorder="1" applyProtection="1">
      <protection locked="0"/>
    </xf>
    <xf numFmtId="0" fontId="8" fillId="0" borderId="10" xfId="0" applyFont="1" applyBorder="1" applyProtection="1">
      <protection locked="0"/>
    </xf>
    <xf numFmtId="0" fontId="68" fillId="0" borderId="10" xfId="0" applyFont="1" applyBorder="1" applyAlignment="1">
      <alignment horizontal="left"/>
    </xf>
    <xf numFmtId="167" fontId="68" fillId="0" borderId="10" xfId="0" applyNumberFormat="1" applyFont="1" applyBorder="1" applyAlignment="1">
      <alignment horizontal="left"/>
    </xf>
    <xf numFmtId="0" fontId="7" fillId="0" borderId="10" xfId="14" applyFont="1" applyBorder="1" applyAlignment="1">
      <alignment horizontal="center"/>
    </xf>
    <xf numFmtId="0" fontId="44" fillId="0" borderId="0" xfId="14" applyFont="1"/>
    <xf numFmtId="0" fontId="7" fillId="0" borderId="0" xfId="14" applyFont="1" applyAlignment="1">
      <alignment horizontal="center" vertical="center"/>
    </xf>
    <xf numFmtId="0" fontId="57" fillId="0" borderId="0" xfId="0" applyFont="1"/>
    <xf numFmtId="0" fontId="7" fillId="0" borderId="0" xfId="0" applyFont="1" applyAlignment="1">
      <alignment wrapText="1"/>
    </xf>
    <xf numFmtId="0" fontId="7" fillId="0" borderId="0" xfId="14" applyFont="1" applyAlignment="1">
      <alignment wrapText="1"/>
    </xf>
    <xf numFmtId="4" fontId="56" fillId="0" borderId="0" xfId="0" applyNumberFormat="1" applyFont="1" applyAlignment="1">
      <alignment horizontal="left" wrapText="1"/>
    </xf>
    <xf numFmtId="0" fontId="46" fillId="0" borderId="0" xfId="14" applyFont="1"/>
    <xf numFmtId="49" fontId="6" fillId="8" borderId="0" xfId="0" applyNumberFormat="1" applyFont="1" applyFill="1" applyAlignment="1">
      <alignment horizontal="center" vertical="center"/>
    </xf>
    <xf numFmtId="0" fontId="15" fillId="4" borderId="24" xfId="0" applyFont="1" applyFill="1" applyBorder="1"/>
    <xf numFmtId="0" fontId="8" fillId="0" borderId="10" xfId="0" applyFont="1" applyBorder="1" applyAlignment="1" applyProtection="1">
      <alignment horizontal="center"/>
      <protection locked="0"/>
    </xf>
    <xf numFmtId="0" fontId="44" fillId="4" borderId="0" xfId="14" applyFont="1" applyFill="1" applyProtection="1">
      <protection locked="0"/>
    </xf>
    <xf numFmtId="0" fontId="44" fillId="0" borderId="0" xfId="14" applyFont="1" applyProtection="1">
      <protection locked="0"/>
    </xf>
    <xf numFmtId="0" fontId="8" fillId="0" borderId="0" xfId="14" applyFont="1" applyProtection="1">
      <protection locked="0"/>
    </xf>
    <xf numFmtId="0" fontId="13" fillId="0" borderId="0" xfId="15" applyFont="1" applyAlignment="1">
      <alignment horizontal="center"/>
    </xf>
    <xf numFmtId="0" fontId="15" fillId="0" borderId="10" xfId="0" applyFont="1" applyBorder="1" applyAlignment="1" applyProtection="1">
      <alignment horizontal="center" wrapText="1"/>
      <protection locked="0"/>
    </xf>
    <xf numFmtId="0" fontId="15" fillId="0" borderId="16" xfId="0" applyFont="1" applyBorder="1" applyAlignment="1" applyProtection="1">
      <alignment horizontal="center" wrapText="1"/>
      <protection locked="0"/>
    </xf>
    <xf numFmtId="1" fontId="16" fillId="0" borderId="10" xfId="14" applyNumberFormat="1" applyFont="1" applyBorder="1" applyAlignment="1">
      <alignment horizontal="right" wrapText="1"/>
    </xf>
    <xf numFmtId="38" fontId="15" fillId="0" borderId="10" xfId="21" applyNumberFormat="1" applyFont="1" applyFill="1" applyBorder="1" applyAlignment="1">
      <alignment horizontal="center" vertical="center"/>
    </xf>
    <xf numFmtId="40" fontId="15" fillId="0" borderId="10" xfId="21" applyNumberFormat="1" applyFont="1" applyFill="1" applyBorder="1" applyAlignment="1">
      <alignment vertical="center"/>
    </xf>
    <xf numFmtId="1" fontId="16" fillId="0" borderId="10" xfId="0" applyNumberFormat="1" applyFont="1" applyBorder="1" applyAlignment="1">
      <alignment horizontal="right" wrapText="1"/>
    </xf>
    <xf numFmtId="167" fontId="15" fillId="0" borderId="10" xfId="15" applyNumberFormat="1" applyFont="1" applyBorder="1" applyAlignment="1">
      <alignment horizontal="right" vertical="center"/>
    </xf>
    <xf numFmtId="0" fontId="4" fillId="0" borderId="0" xfId="14"/>
    <xf numFmtId="3" fontId="13" fillId="5" borderId="10" xfId="14" applyNumberFormat="1" applyFont="1" applyFill="1" applyBorder="1" applyAlignment="1" applyProtection="1">
      <alignment horizontal="left" vertical="top" wrapText="1"/>
      <protection locked="0"/>
    </xf>
    <xf numFmtId="169" fontId="65" fillId="4" borderId="0" xfId="14" applyNumberFormat="1" applyFont="1" applyFill="1" applyAlignment="1" applyProtection="1">
      <alignment horizontal="right"/>
      <protection locked="0"/>
    </xf>
    <xf numFmtId="49" fontId="15" fillId="0" borderId="10" xfId="0" applyNumberFormat="1" applyFont="1" applyBorder="1" applyAlignment="1">
      <alignment vertical="center"/>
    </xf>
    <xf numFmtId="167" fontId="15" fillId="0" borderId="10" xfId="0" applyNumberFormat="1" applyFont="1" applyBorder="1" applyAlignment="1">
      <alignment horizontal="center" vertical="center"/>
    </xf>
    <xf numFmtId="0" fontId="8" fillId="76" borderId="0" xfId="14" applyFont="1" applyFill="1"/>
    <xf numFmtId="4" fontId="13" fillId="76" borderId="10" xfId="14" applyNumberFormat="1" applyFont="1" applyFill="1" applyBorder="1" applyAlignment="1">
      <alignment wrapText="1"/>
    </xf>
    <xf numFmtId="0" fontId="8" fillId="76" borderId="10" xfId="14" applyFont="1" applyFill="1" applyBorder="1"/>
    <xf numFmtId="3" fontId="15" fillId="0" borderId="10" xfId="0" applyNumberFormat="1" applyFont="1" applyBorder="1"/>
    <xf numFmtId="38" fontId="15" fillId="0" borderId="10" xfId="21" applyNumberFormat="1" applyFont="1" applyFill="1" applyBorder="1" applyAlignment="1">
      <alignment vertical="center"/>
    </xf>
    <xf numFmtId="0" fontId="1" fillId="0" borderId="0" xfId="29"/>
    <xf numFmtId="0" fontId="1" fillId="4" borderId="0" xfId="29" applyFill="1" applyProtection="1">
      <protection locked="0"/>
    </xf>
    <xf numFmtId="0" fontId="1" fillId="0" borderId="0" xfId="29" applyProtection="1">
      <protection locked="0"/>
    </xf>
    <xf numFmtId="0" fontId="12" fillId="0" borderId="0" xfId="29" applyFont="1" applyProtection="1">
      <protection locked="0"/>
    </xf>
    <xf numFmtId="0" fontId="12" fillId="0" borderId="0" xfId="29" applyFont="1"/>
    <xf numFmtId="3" fontId="13" fillId="5" borderId="10" xfId="29" applyNumberFormat="1" applyFont="1" applyFill="1" applyBorder="1" applyAlignment="1" applyProtection="1">
      <alignment horizontal="center" wrapText="1"/>
      <protection locked="0"/>
    </xf>
    <xf numFmtId="0" fontId="85" fillId="4" borderId="0" xfId="0" applyFont="1" applyFill="1" applyAlignment="1">
      <alignment horizontal="center" vertical="center"/>
    </xf>
    <xf numFmtId="0" fontId="88" fillId="0" borderId="0" xfId="14" applyFont="1" applyAlignment="1">
      <alignment horizontal="center" vertical="center"/>
    </xf>
    <xf numFmtId="0" fontId="86" fillId="0" borderId="0" xfId="14" applyFont="1" applyAlignment="1">
      <alignment horizontal="center"/>
    </xf>
    <xf numFmtId="0" fontId="10" fillId="76" borderId="2" xfId="8" applyFont="1" applyFill="1" applyBorder="1" applyAlignment="1">
      <alignment horizontal="center"/>
    </xf>
    <xf numFmtId="0" fontId="10" fillId="76" borderId="8" xfId="8" applyFont="1" applyFill="1" applyBorder="1" applyAlignment="1">
      <alignment horizontal="center"/>
    </xf>
    <xf numFmtId="0" fontId="10" fillId="76" borderId="1" xfId="8" applyFont="1" applyFill="1" applyBorder="1" applyAlignment="1">
      <alignment horizontal="center"/>
    </xf>
    <xf numFmtId="0" fontId="13" fillId="76" borderId="2" xfId="14" applyFont="1" applyFill="1" applyBorder="1" applyAlignment="1">
      <alignment horizontal="center"/>
    </xf>
    <xf numFmtId="0" fontId="13" fillId="76" borderId="1" xfId="14" applyFont="1" applyFill="1" applyBorder="1" applyAlignment="1">
      <alignment horizontal="center"/>
    </xf>
    <xf numFmtId="0" fontId="9" fillId="76" borderId="10" xfId="14" applyFont="1" applyFill="1" applyBorder="1" applyAlignment="1">
      <alignment horizontal="center" vertical="center"/>
    </xf>
    <xf numFmtId="0" fontId="41" fillId="4" borderId="0" xfId="8" applyFont="1" applyFill="1" applyAlignment="1" applyProtection="1">
      <alignment horizontal="center" vertical="top" wrapText="1"/>
      <protection locked="0"/>
    </xf>
    <xf numFmtId="0" fontId="91" fillId="4" borderId="0" xfId="8" applyFont="1" applyFill="1" applyAlignment="1" applyProtection="1">
      <alignment horizontal="center" vertical="top" wrapText="1"/>
      <protection locked="0"/>
    </xf>
    <xf numFmtId="0" fontId="41" fillId="4" borderId="0" xfId="8" applyFont="1" applyFill="1" applyAlignment="1" applyProtection="1">
      <alignment vertical="top" wrapText="1"/>
      <protection locked="0"/>
    </xf>
    <xf numFmtId="4" fontId="15" fillId="0" borderId="10" xfId="14" applyNumberFormat="1" applyFont="1" applyBorder="1" applyAlignment="1" applyProtection="1">
      <alignment horizontal="right" wrapText="1"/>
      <protection locked="0"/>
    </xf>
    <xf numFmtId="4" fontId="15" fillId="0" borderId="2" xfId="14" applyNumberFormat="1" applyFont="1" applyBorder="1" applyAlignment="1" applyProtection="1">
      <alignment horizontal="right" wrapText="1"/>
      <protection locked="0"/>
    </xf>
    <xf numFmtId="3" fontId="15" fillId="0" borderId="2" xfId="14" applyNumberFormat="1" applyFont="1" applyBorder="1" applyAlignment="1" applyProtection="1">
      <alignment horizontal="right" wrapText="1"/>
      <protection locked="0"/>
    </xf>
    <xf numFmtId="3" fontId="15" fillId="0" borderId="10" xfId="14" applyNumberFormat="1" applyFont="1" applyBorder="1" applyAlignment="1" applyProtection="1">
      <alignment horizontal="right" wrapText="1"/>
      <protection locked="0"/>
    </xf>
    <xf numFmtId="0" fontId="7" fillId="0" borderId="6" xfId="14" applyFont="1" applyBorder="1"/>
    <xf numFmtId="0" fontId="8" fillId="0" borderId="2" xfId="0" applyFont="1" applyBorder="1"/>
    <xf numFmtId="0" fontId="9" fillId="75" borderId="0" xfId="14" applyFont="1" applyFill="1" applyProtection="1">
      <protection locked="0"/>
    </xf>
    <xf numFmtId="0" fontId="4" fillId="75" borderId="0" xfId="14" applyFill="1" applyProtection="1">
      <protection locked="0"/>
    </xf>
    <xf numFmtId="0" fontId="4" fillId="75" borderId="0" xfId="14" applyFill="1"/>
    <xf numFmtId="0" fontId="12" fillId="75" borderId="0" xfId="14" applyFont="1" applyFill="1" applyProtection="1">
      <protection locked="0"/>
    </xf>
    <xf numFmtId="4" fontId="9" fillId="75" borderId="0" xfId="14" applyNumberFormat="1" applyFont="1" applyFill="1" applyAlignment="1" applyProtection="1">
      <alignment horizontal="right"/>
      <protection locked="0"/>
    </xf>
    <xf numFmtId="0" fontId="1" fillId="75" borderId="0" xfId="29" applyFill="1"/>
    <xf numFmtId="0" fontId="1" fillId="75" borderId="0" xfId="29" applyFill="1" applyProtection="1">
      <protection locked="0"/>
    </xf>
    <xf numFmtId="0" fontId="8" fillId="75" borderId="0" xfId="14" applyFont="1" applyFill="1"/>
    <xf numFmtId="0" fontId="8" fillId="75" borderId="0" xfId="8" applyFont="1" applyFill="1"/>
    <xf numFmtId="0" fontId="8" fillId="75" borderId="0" xfId="8" applyFont="1" applyFill="1" applyAlignment="1">
      <alignment horizontal="centerContinuous" wrapText="1"/>
    </xf>
    <xf numFmtId="0" fontId="0" fillId="75" borderId="0" xfId="0" applyFill="1" applyProtection="1">
      <protection locked="0"/>
    </xf>
    <xf numFmtId="169" fontId="13" fillId="4" borderId="0" xfId="14" applyNumberFormat="1" applyFont="1" applyFill="1" applyAlignment="1">
      <alignment horizontal="right"/>
    </xf>
    <xf numFmtId="0" fontId="15" fillId="0" borderId="10" xfId="0" applyFont="1" applyBorder="1" applyAlignment="1" applyProtection="1">
      <alignment vertical="top"/>
      <protection locked="0"/>
    </xf>
    <xf numFmtId="0" fontId="9" fillId="0" borderId="13" xfId="0" applyFont="1" applyBorder="1" applyAlignment="1" applyProtection="1">
      <alignment horizontal="center"/>
      <protection locked="0"/>
    </xf>
    <xf numFmtId="0" fontId="48" fillId="0" borderId="0" xfId="0" applyFont="1" applyAlignment="1">
      <alignment horizontal="center"/>
    </xf>
    <xf numFmtId="0" fontId="59" fillId="0" borderId="0" xfId="14" applyFont="1" applyAlignment="1">
      <alignment horizontal="center" vertical="top"/>
    </xf>
    <xf numFmtId="170" fontId="39" fillId="8" borderId="10" xfId="14" applyNumberFormat="1" applyFont="1" applyFill="1" applyBorder="1" applyAlignment="1">
      <alignment horizontal="center"/>
    </xf>
    <xf numFmtId="0" fontId="39" fillId="8" borderId="10" xfId="14" applyFont="1" applyFill="1" applyBorder="1" applyAlignment="1">
      <alignment horizontal="center"/>
    </xf>
    <xf numFmtId="0" fontId="49" fillId="0" borderId="0" xfId="0" applyFont="1"/>
    <xf numFmtId="0" fontId="56" fillId="0" borderId="0" xfId="0" applyFont="1" applyAlignment="1">
      <alignment horizontal="left" wrapText="1"/>
    </xf>
    <xf numFmtId="0" fontId="66" fillId="0" borderId="0" xfId="0" applyFont="1"/>
    <xf numFmtId="0" fontId="84" fillId="0" borderId="0" xfId="14" applyFont="1"/>
    <xf numFmtId="0" fontId="86" fillId="0" borderId="0" xfId="14" applyFont="1"/>
    <xf numFmtId="0" fontId="87" fillId="0" borderId="0" xfId="14" applyFont="1" applyAlignment="1">
      <alignment horizontal="center"/>
    </xf>
    <xf numFmtId="0" fontId="89" fillId="5" borderId="0" xfId="14" applyFont="1" applyFill="1" applyAlignment="1">
      <alignment horizontal="center" vertical="center"/>
    </xf>
    <xf numFmtId="0" fontId="90" fillId="0" borderId="0" xfId="14" applyFont="1" applyAlignment="1">
      <alignment horizontal="center" vertical="center"/>
    </xf>
    <xf numFmtId="0" fontId="0" fillId="8" borderId="10" xfId="0" applyFill="1" applyBorder="1" applyProtection="1">
      <protection locked="0"/>
    </xf>
    <xf numFmtId="0" fontId="50" fillId="0" borderId="10" xfId="14" applyFont="1" applyBorder="1" applyAlignment="1" applyProtection="1">
      <alignment horizontal="center"/>
      <protection locked="0"/>
    </xf>
    <xf numFmtId="0" fontId="90" fillId="0" borderId="0" xfId="14" applyFont="1" applyAlignment="1">
      <alignment horizontal="center"/>
    </xf>
    <xf numFmtId="171" fontId="15" fillId="5" borderId="10" xfId="0" applyNumberFormat="1" applyFont="1" applyFill="1" applyBorder="1" applyAlignment="1" applyProtection="1">
      <alignment horizontal="center" wrapText="1"/>
      <protection locked="0"/>
    </xf>
    <xf numFmtId="0" fontId="9" fillId="77" borderId="0" xfId="14" applyFont="1" applyFill="1" applyAlignment="1" applyProtection="1">
      <alignment horizontal="center"/>
      <protection locked="0"/>
    </xf>
    <xf numFmtId="0" fontId="1" fillId="77" borderId="0" xfId="29" applyFill="1"/>
    <xf numFmtId="0" fontId="8" fillId="77" borderId="0" xfId="8" applyFont="1" applyFill="1"/>
    <xf numFmtId="0" fontId="71" fillId="77" borderId="0" xfId="8" applyFont="1" applyFill="1"/>
    <xf numFmtId="4" fontId="15" fillId="0" borderId="10" xfId="0" applyNumberFormat="1" applyFont="1" applyBorder="1" applyAlignment="1" applyProtection="1">
      <alignment horizontal="center" wrapText="1"/>
      <protection locked="0"/>
    </xf>
    <xf numFmtId="0" fontId="15" fillId="5" borderId="10" xfId="0" applyFont="1" applyFill="1" applyBorder="1"/>
    <xf numFmtId="0" fontId="1" fillId="4" borderId="0" xfId="29" applyFill="1"/>
    <xf numFmtId="0" fontId="4" fillId="4" borderId="0" xfId="14" applyFill="1"/>
    <xf numFmtId="0" fontId="9" fillId="4" borderId="0" xfId="8" applyFont="1" applyFill="1" applyProtection="1">
      <protection locked="0"/>
    </xf>
    <xf numFmtId="0" fontId="12" fillId="4" borderId="0" xfId="8" applyFont="1" applyFill="1" applyProtection="1">
      <protection locked="0"/>
    </xf>
    <xf numFmtId="0" fontId="12" fillId="4" borderId="0" xfId="8" applyFont="1" applyFill="1" applyAlignment="1" applyProtection="1">
      <alignment vertical="center"/>
      <protection locked="0"/>
    </xf>
    <xf numFmtId="0" fontId="5" fillId="4" borderId="0" xfId="14" applyFont="1" applyFill="1"/>
    <xf numFmtId="0" fontId="15" fillId="4" borderId="0" xfId="14" applyFont="1" applyFill="1"/>
    <xf numFmtId="0" fontId="12" fillId="4" borderId="0" xfId="14" applyFont="1" applyFill="1"/>
    <xf numFmtId="0" fontId="8" fillId="4" borderId="0" xfId="14" applyFont="1" applyFill="1" applyAlignment="1">
      <alignment horizontal="center" vertical="center"/>
    </xf>
    <xf numFmtId="0" fontId="10" fillId="0" borderId="0" xfId="0" applyFont="1"/>
    <xf numFmtId="0" fontId="9" fillId="0" borderId="0" xfId="0" applyFont="1"/>
    <xf numFmtId="167" fontId="26" fillId="0" borderId="0" xfId="0" applyNumberFormat="1" applyFont="1" applyAlignment="1">
      <alignment horizontal="left"/>
    </xf>
    <xf numFmtId="0" fontId="5" fillId="0" borderId="0" xfId="0" applyFont="1" applyAlignment="1">
      <alignment horizontal="center"/>
    </xf>
    <xf numFmtId="0" fontId="8" fillId="0" borderId="0" xfId="0" applyFont="1" applyAlignment="1">
      <alignment horizontal="left"/>
    </xf>
    <xf numFmtId="0" fontId="8" fillId="0" borderId="0" xfId="9" applyFont="1" applyAlignment="1">
      <alignment vertical="top"/>
    </xf>
    <xf numFmtId="0" fontId="6" fillId="0" borderId="0" xfId="0" applyFont="1" applyAlignment="1">
      <alignment horizontal="center"/>
    </xf>
    <xf numFmtId="0" fontId="8" fillId="0" borderId="0" xfId="0" applyFont="1" applyAlignment="1">
      <alignment horizontal="center"/>
    </xf>
    <xf numFmtId="0" fontId="29" fillId="0" borderId="0" xfId="0" applyFont="1" applyAlignment="1">
      <alignment horizontal="left"/>
    </xf>
    <xf numFmtId="0" fontId="8" fillId="0" borderId="0" xfId="0" applyFont="1" applyAlignment="1">
      <alignment horizontal="center" wrapText="1"/>
    </xf>
    <xf numFmtId="4" fontId="15" fillId="0" borderId="0" xfId="0" applyNumberFormat="1" applyFont="1" applyAlignment="1" applyProtection="1">
      <alignment horizontal="right" wrapText="1"/>
      <protection locked="0"/>
    </xf>
    <xf numFmtId="0" fontId="8" fillId="0" borderId="0" xfId="0" applyFont="1" applyAlignment="1">
      <alignment horizontal="right" wrapText="1"/>
    </xf>
    <xf numFmtId="0" fontId="8" fillId="0" borderId="0" xfId="0" applyFont="1" applyAlignment="1">
      <alignment wrapText="1"/>
    </xf>
    <xf numFmtId="4" fontId="8" fillId="0" borderId="0" xfId="0" applyNumberFormat="1" applyFont="1" applyAlignment="1">
      <alignment wrapText="1"/>
    </xf>
    <xf numFmtId="4" fontId="8" fillId="0" borderId="0" xfId="0" applyNumberFormat="1" applyFont="1" applyAlignment="1">
      <alignment horizontal="right" wrapText="1"/>
    </xf>
    <xf numFmtId="0" fontId="8" fillId="0" borderId="0" xfId="0" applyFont="1"/>
    <xf numFmtId="166" fontId="8" fillId="0" borderId="0" xfId="0" applyNumberFormat="1" applyFont="1"/>
    <xf numFmtId="0" fontId="12" fillId="0" borderId="0" xfId="0" applyFont="1"/>
    <xf numFmtId="0" fontId="6" fillId="0" borderId="0" xfId="0" applyFont="1"/>
    <xf numFmtId="0" fontId="22" fillId="0" borderId="0" xfId="0" applyFont="1"/>
    <xf numFmtId="167" fontId="22" fillId="0" borderId="0" xfId="0" applyNumberFormat="1" applyFont="1"/>
    <xf numFmtId="0" fontId="8" fillId="0" borderId="0" xfId="9" applyFont="1" applyAlignment="1" applyProtection="1">
      <alignment vertical="top"/>
      <protection locked="0"/>
    </xf>
    <xf numFmtId="0" fontId="8" fillId="0" borderId="0" xfId="0" applyFont="1" applyAlignment="1">
      <alignment horizontal="left" vertical="top" wrapText="1"/>
    </xf>
    <xf numFmtId="0" fontId="5" fillId="0" borderId="0" xfId="0" applyFont="1"/>
    <xf numFmtId="0" fontId="5" fillId="0" borderId="0" xfId="0" applyFont="1" applyAlignment="1">
      <alignment vertical="top"/>
    </xf>
    <xf numFmtId="0" fontId="23" fillId="0" borderId="0" xfId="0" applyFont="1" applyAlignment="1">
      <alignment horizontal="right" vertical="top"/>
    </xf>
    <xf numFmtId="0" fontId="23" fillId="0" borderId="0" xfId="0" applyFont="1" applyAlignment="1">
      <alignment horizontal="left" vertical="top" wrapText="1"/>
    </xf>
    <xf numFmtId="0" fontId="8" fillId="4" borderId="0" xfId="9" applyFont="1" applyFill="1" applyProtection="1">
      <protection locked="0"/>
    </xf>
    <xf numFmtId="0" fontId="8" fillId="4" borderId="0" xfId="9" applyFont="1" applyFill="1"/>
    <xf numFmtId="49" fontId="19" fillId="0" borderId="2" xfId="0" applyNumberFormat="1" applyFont="1" applyBorder="1" applyAlignment="1" applyProtection="1">
      <alignment horizontal="left" vertical="center"/>
      <protection locked="0"/>
    </xf>
    <xf numFmtId="49" fontId="19" fillId="0" borderId="8" xfId="0" applyNumberFormat="1" applyFont="1" applyBorder="1" applyAlignment="1" applyProtection="1">
      <alignment horizontal="left" vertical="center"/>
      <protection locked="0"/>
    </xf>
    <xf numFmtId="49" fontId="19" fillId="0" borderId="1" xfId="0" applyNumberFormat="1" applyFont="1" applyBorder="1" applyAlignment="1" applyProtection="1">
      <alignment horizontal="left" vertical="center" wrapText="1"/>
      <protection locked="0"/>
    </xf>
    <xf numFmtId="14" fontId="15" fillId="0" borderId="10" xfId="0" applyNumberFormat="1" applyFont="1" applyBorder="1" applyAlignment="1" applyProtection="1">
      <alignment horizontal="center" wrapText="1"/>
      <protection locked="0"/>
    </xf>
    <xf numFmtId="0" fontId="9" fillId="78" borderId="0" xfId="14" applyFont="1" applyFill="1" applyProtection="1">
      <protection locked="0"/>
    </xf>
    <xf numFmtId="0" fontId="10" fillId="78" borderId="0" xfId="14" applyFont="1" applyFill="1"/>
    <xf numFmtId="0" fontId="9" fillId="78" borderId="0" xfId="14" applyFont="1" applyFill="1"/>
    <xf numFmtId="0" fontId="26" fillId="78" borderId="0" xfId="0" applyFont="1" applyFill="1"/>
    <xf numFmtId="167" fontId="26" fillId="78" borderId="0" xfId="14" applyNumberFormat="1" applyFont="1" applyFill="1" applyAlignment="1">
      <alignment horizontal="left"/>
    </xf>
    <xf numFmtId="0" fontId="9" fillId="78" borderId="0" xfId="0" applyFont="1" applyFill="1" applyAlignment="1">
      <alignment horizontal="center"/>
    </xf>
    <xf numFmtId="0" fontId="9" fillId="78" borderId="0" xfId="0" applyFont="1" applyFill="1"/>
    <xf numFmtId="0" fontId="4" fillId="78" borderId="0" xfId="14" applyFill="1" applyProtection="1">
      <protection locked="0"/>
    </xf>
    <xf numFmtId="0" fontId="4" fillId="78" borderId="0" xfId="14" applyFill="1"/>
    <xf numFmtId="0" fontId="8" fillId="78" borderId="0" xfId="14" applyFont="1" applyFill="1" applyAlignment="1">
      <alignment vertical="top"/>
    </xf>
    <xf numFmtId="0" fontId="8" fillId="78" borderId="0" xfId="14" applyFont="1" applyFill="1" applyAlignment="1">
      <alignment horizontal="left" vertical="top" wrapText="1"/>
    </xf>
    <xf numFmtId="0" fontId="8" fillId="78" borderId="0" xfId="14" applyFont="1" applyFill="1" applyAlignment="1">
      <alignment vertical="top" wrapText="1"/>
    </xf>
    <xf numFmtId="0" fontId="8" fillId="78" borderId="0" xfId="14" quotePrefix="1" applyFont="1" applyFill="1" applyAlignment="1">
      <alignment horizontal="center" vertical="top" wrapText="1"/>
    </xf>
    <xf numFmtId="0" fontId="8" fillId="78" borderId="0" xfId="14" quotePrefix="1" applyFont="1" applyFill="1" applyAlignment="1">
      <alignment vertical="top" wrapText="1"/>
    </xf>
    <xf numFmtId="0" fontId="8" fillId="78" borderId="0" xfId="14" applyFont="1" applyFill="1" applyAlignment="1">
      <alignment horizontal="center"/>
    </xf>
    <xf numFmtId="0" fontId="5" fillId="78" borderId="0" xfId="14" applyFont="1" applyFill="1" applyAlignment="1">
      <alignment horizontal="center"/>
    </xf>
    <xf numFmtId="0" fontId="12" fillId="78" borderId="0" xfId="14" applyFont="1" applyFill="1" applyProtection="1">
      <protection locked="0"/>
    </xf>
    <xf numFmtId="4" fontId="9" fillId="78" borderId="0" xfId="14" applyNumberFormat="1" applyFont="1" applyFill="1" applyAlignment="1" applyProtection="1">
      <alignment horizontal="right"/>
      <protection locked="0"/>
    </xf>
    <xf numFmtId="0" fontId="12" fillId="78" borderId="0" xfId="14" applyFont="1" applyFill="1"/>
    <xf numFmtId="0" fontId="4" fillId="78" borderId="0" xfId="0" applyFont="1" applyFill="1" applyProtection="1">
      <protection locked="0"/>
    </xf>
    <xf numFmtId="0" fontId="6" fillId="78" borderId="0" xfId="0" applyFont="1" applyFill="1" applyAlignment="1">
      <alignment horizontal="left"/>
    </xf>
    <xf numFmtId="0" fontId="4" fillId="78" borderId="0" xfId="0" applyFont="1" applyFill="1"/>
    <xf numFmtId="0" fontId="8" fillId="78" borderId="0" xfId="0" applyFont="1" applyFill="1" applyAlignment="1">
      <alignment vertical="top"/>
    </xf>
    <xf numFmtId="0" fontId="8" fillId="78" borderId="0" xfId="0" applyFont="1" applyFill="1" applyAlignment="1">
      <alignment horizontal="left" vertical="top" wrapText="1"/>
    </xf>
    <xf numFmtId="0" fontId="8" fillId="78" borderId="0" xfId="0" applyFont="1" applyFill="1" applyAlignment="1">
      <alignment vertical="top" wrapText="1"/>
    </xf>
    <xf numFmtId="0" fontId="8" fillId="78" borderId="0" xfId="0" quotePrefix="1" applyFont="1" applyFill="1" applyAlignment="1">
      <alignment vertical="top" wrapText="1"/>
    </xf>
    <xf numFmtId="0" fontId="26" fillId="78" borderId="0" xfId="14" applyFont="1" applyFill="1"/>
    <xf numFmtId="0" fontId="5" fillId="78" borderId="0" xfId="14" applyFont="1" applyFill="1" applyAlignment="1">
      <alignment horizontal="right" vertical="top"/>
    </xf>
    <xf numFmtId="0" fontId="5" fillId="78" borderId="0" xfId="0" applyFont="1" applyFill="1"/>
    <xf numFmtId="0" fontId="8" fillId="78" borderId="0" xfId="0" applyFont="1" applyFill="1"/>
    <xf numFmtId="0" fontId="8" fillId="78" borderId="6" xfId="0" applyFont="1" applyFill="1" applyBorder="1" applyAlignment="1">
      <alignment horizontal="left"/>
    </xf>
    <xf numFmtId="0" fontId="8" fillId="78" borderId="4" xfId="0" applyFont="1" applyFill="1" applyBorder="1" applyAlignment="1">
      <alignment horizontal="left"/>
    </xf>
    <xf numFmtId="0" fontId="8" fillId="78" borderId="7" xfId="0" applyFont="1" applyFill="1" applyBorder="1" applyAlignment="1">
      <alignment horizontal="left"/>
    </xf>
    <xf numFmtId="0" fontId="8" fillId="78" borderId="11" xfId="0" applyFont="1" applyFill="1" applyBorder="1" applyAlignment="1">
      <alignment horizontal="left"/>
    </xf>
    <xf numFmtId="0" fontId="8" fillId="78" borderId="7" xfId="0" applyFont="1" applyFill="1" applyBorder="1" applyAlignment="1">
      <alignment horizontal="center" vertical="top"/>
    </xf>
    <xf numFmtId="0" fontId="8" fillId="78" borderId="0" xfId="0" applyFont="1" applyFill="1" applyAlignment="1">
      <alignment horizontal="right"/>
    </xf>
    <xf numFmtId="0" fontId="8" fillId="78" borderId="3" xfId="0" applyFont="1" applyFill="1" applyBorder="1" applyAlignment="1">
      <alignment horizontal="left"/>
    </xf>
    <xf numFmtId="0" fontId="8" fillId="78" borderId="0" xfId="0" applyFont="1" applyFill="1" applyAlignment="1">
      <alignment horizontal="left"/>
    </xf>
    <xf numFmtId="0" fontId="8" fillId="78" borderId="5" xfId="0" applyFont="1" applyFill="1" applyBorder="1" applyAlignment="1">
      <alignment horizontal="left"/>
    </xf>
    <xf numFmtId="0" fontId="12" fillId="78" borderId="0" xfId="14" applyFont="1" applyFill="1" applyAlignment="1">
      <alignment horizontal="left" vertical="top" wrapText="1"/>
    </xf>
    <xf numFmtId="0" fontId="8" fillId="78" borderId="14" xfId="14" quotePrefix="1" applyFont="1" applyFill="1" applyBorder="1" applyAlignment="1">
      <alignment horizontal="right" vertical="top" wrapText="1"/>
    </xf>
    <xf numFmtId="0" fontId="8" fillId="78" borderId="14" xfId="14" quotePrefix="1" applyFont="1" applyFill="1" applyBorder="1" applyAlignment="1">
      <alignment vertical="top" wrapText="1"/>
    </xf>
    <xf numFmtId="0" fontId="8" fillId="78" borderId="12" xfId="14" quotePrefix="1" applyFont="1" applyFill="1" applyBorder="1" applyAlignment="1">
      <alignment horizontal="right" vertical="center" wrapText="1"/>
    </xf>
    <xf numFmtId="0" fontId="8" fillId="78" borderId="16" xfId="14" quotePrefix="1" applyFont="1" applyFill="1" applyBorder="1" applyAlignment="1">
      <alignment vertical="top" wrapText="1"/>
    </xf>
    <xf numFmtId="0" fontId="8" fillId="78" borderId="0" xfId="14" quotePrefix="1" applyFont="1" applyFill="1" applyAlignment="1">
      <alignment horizontal="right" vertical="center" wrapText="1"/>
    </xf>
    <xf numFmtId="0" fontId="8" fillId="78" borderId="13" xfId="14" quotePrefix="1" applyFont="1" applyFill="1" applyBorder="1" applyAlignment="1">
      <alignment vertical="top" wrapText="1"/>
    </xf>
    <xf numFmtId="0" fontId="8" fillId="78" borderId="7" xfId="14" quotePrefix="1" applyFont="1" applyFill="1" applyBorder="1" applyAlignment="1">
      <alignment horizontal="right" vertical="center" wrapText="1"/>
    </xf>
    <xf numFmtId="0" fontId="8" fillId="78" borderId="16" xfId="14" quotePrefix="1" applyFont="1" applyFill="1" applyBorder="1" applyAlignment="1">
      <alignment horizontal="right" vertical="center" wrapText="1"/>
    </xf>
    <xf numFmtId="0" fontId="8" fillId="78" borderId="13" xfId="14" quotePrefix="1" applyFont="1" applyFill="1" applyBorder="1" applyAlignment="1">
      <alignment horizontal="right" vertical="center" wrapText="1"/>
    </xf>
    <xf numFmtId="0" fontId="12" fillId="78" borderId="0" xfId="29" applyFont="1" applyFill="1" applyAlignment="1">
      <alignment horizontal="left" vertical="top" wrapText="1"/>
    </xf>
    <xf numFmtId="0" fontId="8" fillId="78" borderId="0" xfId="29" applyFont="1" applyFill="1" applyAlignment="1">
      <alignment horizontal="left" vertical="top" wrapText="1"/>
    </xf>
    <xf numFmtId="0" fontId="8" fillId="78" borderId="10" xfId="29" quotePrefix="1" applyFont="1" applyFill="1" applyBorder="1" applyAlignment="1">
      <alignment horizontal="right" vertical="top" wrapText="1"/>
    </xf>
    <xf numFmtId="0" fontId="8" fillId="78" borderId="0" xfId="29" quotePrefix="1" applyFont="1" applyFill="1" applyAlignment="1">
      <alignment horizontal="right" vertical="top" wrapText="1"/>
    </xf>
    <xf numFmtId="3" fontId="13" fillId="78" borderId="0" xfId="29" applyNumberFormat="1" applyFont="1" applyFill="1" applyAlignment="1" applyProtection="1">
      <alignment horizontal="center" wrapText="1"/>
      <protection locked="0"/>
    </xf>
    <xf numFmtId="0" fontId="5" fillId="78" borderId="0" xfId="29" applyFont="1" applyFill="1" applyAlignment="1">
      <alignment horizontal="left" wrapText="1"/>
    </xf>
    <xf numFmtId="3" fontId="15" fillId="78" borderId="10" xfId="0" applyNumberFormat="1" applyFont="1" applyFill="1" applyBorder="1" applyAlignment="1">
      <alignment horizontal="center"/>
    </xf>
    <xf numFmtId="0" fontId="8" fillId="78" borderId="2" xfId="0" quotePrefix="1" applyFont="1" applyFill="1" applyBorder="1" applyAlignment="1">
      <alignment horizontal="right" vertical="top" wrapText="1"/>
    </xf>
    <xf numFmtId="0" fontId="8" fillId="78" borderId="3" xfId="0" quotePrefix="1" applyFont="1" applyFill="1" applyBorder="1" applyAlignment="1">
      <alignment horizontal="right" vertical="top" wrapText="1"/>
    </xf>
    <xf numFmtId="0" fontId="8" fillId="78" borderId="5" xfId="0" applyFont="1" applyFill="1" applyBorder="1" applyAlignment="1">
      <alignment horizontal="left" wrapText="1"/>
    </xf>
    <xf numFmtId="0" fontId="8" fillId="78" borderId="4" xfId="0" quotePrefix="1" applyFont="1" applyFill="1" applyBorder="1" applyAlignment="1">
      <alignment horizontal="right" vertical="top" wrapText="1"/>
    </xf>
    <xf numFmtId="0" fontId="8" fillId="78" borderId="11" xfId="0" applyFont="1" applyFill="1" applyBorder="1" applyAlignment="1">
      <alignment horizontal="left" wrapText="1"/>
    </xf>
    <xf numFmtId="0" fontId="8" fillId="78" borderId="0" xfId="0" applyFont="1" applyFill="1" applyAlignment="1">
      <alignment horizontal="left" wrapText="1"/>
    </xf>
    <xf numFmtId="0" fontId="12" fillId="78" borderId="0" xfId="0" applyFont="1" applyFill="1" applyAlignment="1">
      <alignment wrapText="1"/>
    </xf>
    <xf numFmtId="0" fontId="8" fillId="78" borderId="0" xfId="0" applyFont="1" applyFill="1" applyAlignment="1">
      <alignment wrapText="1"/>
    </xf>
    <xf numFmtId="0" fontId="26" fillId="78" borderId="0" xfId="29" applyFont="1" applyFill="1"/>
    <xf numFmtId="4" fontId="13" fillId="78" borderId="10" xfId="0" applyNumberFormat="1" applyFont="1" applyFill="1" applyBorder="1" applyAlignment="1">
      <alignment horizontal="center" wrapText="1"/>
    </xf>
    <xf numFmtId="4" fontId="13" fillId="78" borderId="0" xfId="0" applyNumberFormat="1" applyFont="1" applyFill="1" applyAlignment="1">
      <alignment horizontal="center" wrapText="1"/>
    </xf>
    <xf numFmtId="0" fontId="10" fillId="78" borderId="0" xfId="0" applyFont="1" applyFill="1"/>
    <xf numFmtId="167" fontId="9" fillId="78" borderId="0" xfId="0" applyNumberFormat="1" applyFont="1" applyFill="1" applyAlignment="1">
      <alignment horizontal="left"/>
    </xf>
    <xf numFmtId="0" fontId="8" fillId="78" borderId="0" xfId="0" quotePrefix="1" applyFont="1" applyFill="1" applyAlignment="1">
      <alignment horizontal="right" vertical="top" wrapText="1"/>
    </xf>
    <xf numFmtId="0" fontId="8" fillId="78" borderId="0" xfId="0" applyFont="1" applyFill="1" applyAlignment="1">
      <alignment horizontal="center"/>
    </xf>
    <xf numFmtId="4" fontId="15" fillId="78" borderId="10" xfId="0" applyNumberFormat="1" applyFont="1" applyFill="1" applyBorder="1" applyAlignment="1">
      <alignment horizontal="center" wrapText="1"/>
    </xf>
    <xf numFmtId="0" fontId="39" fillId="78" borderId="10" xfId="0" applyFont="1" applyFill="1" applyBorder="1" applyAlignment="1">
      <alignment horizontal="center" vertical="center" wrapText="1"/>
    </xf>
    <xf numFmtId="0" fontId="6" fillId="78" borderId="10" xfId="0" applyFont="1" applyFill="1" applyBorder="1" applyAlignment="1">
      <alignment horizontal="center" vertical="center" wrapText="1"/>
    </xf>
    <xf numFmtId="0" fontId="13" fillId="78" borderId="10" xfId="0" applyFont="1" applyFill="1" applyBorder="1" applyAlignment="1">
      <alignment horizontal="center" vertical="center" wrapText="1"/>
    </xf>
    <xf numFmtId="0" fontId="8" fillId="78" borderId="0" xfId="0" quotePrefix="1" applyFont="1" applyFill="1" applyAlignment="1">
      <alignment horizontal="right"/>
    </xf>
    <xf numFmtId="0" fontId="8" fillId="78" borderId="0" xfId="0" applyFont="1" applyFill="1" applyAlignment="1">
      <alignment horizontal="left" vertical="top"/>
    </xf>
    <xf numFmtId="0" fontId="12" fillId="78" borderId="0" xfId="0" applyFont="1" applyFill="1"/>
    <xf numFmtId="0" fontId="12" fillId="78" borderId="0" xfId="0" applyFont="1" applyFill="1" applyAlignment="1">
      <alignment horizontal="right"/>
    </xf>
    <xf numFmtId="4" fontId="8" fillId="78" borderId="0" xfId="3" applyNumberFormat="1" applyFont="1" applyFill="1" applyBorder="1" applyAlignment="1" applyProtection="1">
      <alignment horizontal="center"/>
    </xf>
    <xf numFmtId="4" fontId="8" fillId="78" borderId="0" xfId="3" applyNumberFormat="1" applyFont="1" applyFill="1" applyBorder="1" applyAlignment="1" applyProtection="1">
      <alignment horizontal="center" wrapText="1"/>
    </xf>
    <xf numFmtId="4" fontId="6" fillId="78" borderId="0" xfId="3" applyNumberFormat="1" applyFont="1" applyFill="1" applyBorder="1" applyAlignment="1" applyProtection="1">
      <alignment horizontal="center"/>
      <protection locked="0"/>
    </xf>
    <xf numFmtId="4" fontId="6" fillId="78" borderId="0" xfId="3" applyNumberFormat="1" applyFont="1" applyFill="1" applyBorder="1" applyAlignment="1" applyProtection="1">
      <alignment horizontal="center"/>
    </xf>
    <xf numFmtId="44" fontId="6" fillId="78" borderId="0" xfId="3" applyFont="1" applyFill="1" applyBorder="1" applyAlignment="1" applyProtection="1">
      <alignment horizontal="center" wrapText="1"/>
    </xf>
    <xf numFmtId="0" fontId="5" fillId="78" borderId="0" xfId="0" applyFont="1" applyFill="1" applyAlignment="1">
      <alignment horizontal="center"/>
    </xf>
    <xf numFmtId="0" fontId="8" fillId="78" borderId="0" xfId="0" quotePrefix="1" applyFont="1" applyFill="1" applyAlignment="1">
      <alignment horizontal="right" vertical="top"/>
    </xf>
    <xf numFmtId="0" fontId="5" fillId="78" borderId="0" xfId="0" applyFont="1" applyFill="1" applyAlignment="1">
      <alignment horizontal="right"/>
    </xf>
    <xf numFmtId="0" fontId="6" fillId="78" borderId="0" xfId="0" applyFont="1" applyFill="1" applyAlignment="1">
      <alignment horizontal="left" vertical="top"/>
    </xf>
    <xf numFmtId="0" fontId="6" fillId="78" borderId="0" xfId="0" applyFont="1" applyFill="1" applyAlignment="1">
      <alignment horizontal="center"/>
    </xf>
    <xf numFmtId="0" fontId="6" fillId="78" borderId="0" xfId="0" applyFont="1" applyFill="1"/>
    <xf numFmtId="3" fontId="8" fillId="78" borderId="0" xfId="0" applyNumberFormat="1" applyFont="1" applyFill="1" applyAlignment="1" applyProtection="1">
      <alignment horizontal="left"/>
      <protection locked="0"/>
    </xf>
    <xf numFmtId="0" fontId="7" fillId="78" borderId="0" xfId="8" applyFont="1" applyFill="1" applyAlignment="1">
      <alignment vertical="top"/>
    </xf>
    <xf numFmtId="0" fontId="8" fillId="78" borderId="3" xfId="14" applyFont="1" applyFill="1" applyBorder="1" applyAlignment="1">
      <alignment vertical="top"/>
    </xf>
    <xf numFmtId="0" fontId="8" fillId="78" borderId="0" xfId="14" applyFont="1" applyFill="1"/>
    <xf numFmtId="0" fontId="15" fillId="78" borderId="0" xfId="14" applyFont="1" applyFill="1" applyAlignment="1">
      <alignment vertical="top"/>
    </xf>
    <xf numFmtId="0" fontId="15" fillId="78" borderId="5" xfId="14" applyFont="1" applyFill="1" applyBorder="1" applyAlignment="1">
      <alignment vertical="top"/>
    </xf>
    <xf numFmtId="4" fontId="9" fillId="78" borderId="5" xfId="14" applyNumberFormat="1" applyFont="1" applyFill="1" applyBorder="1" applyAlignment="1">
      <alignment vertical="top"/>
    </xf>
    <xf numFmtId="0" fontId="9" fillId="78" borderId="3" xfId="14" applyFont="1" applyFill="1" applyBorder="1" applyAlignment="1">
      <alignment vertical="top" wrapText="1"/>
    </xf>
    <xf numFmtId="0" fontId="9" fillId="78" borderId="0" xfId="14" applyFont="1" applyFill="1" applyAlignment="1">
      <alignment vertical="top" wrapText="1"/>
    </xf>
    <xf numFmtId="0" fontId="9" fillId="78" borderId="0" xfId="14" applyFont="1" applyFill="1" applyAlignment="1">
      <alignment wrapText="1"/>
    </xf>
    <xf numFmtId="0" fontId="9" fillId="78" borderId="0" xfId="14" applyFont="1" applyFill="1" applyAlignment="1">
      <alignment vertical="center" wrapText="1"/>
    </xf>
    <xf numFmtId="0" fontId="9" fillId="78" borderId="5" xfId="14" applyFont="1" applyFill="1" applyBorder="1" applyAlignment="1">
      <alignment vertical="top"/>
    </xf>
    <xf numFmtId="0" fontId="8" fillId="78" borderId="5" xfId="14" applyFont="1" applyFill="1" applyBorder="1"/>
    <xf numFmtId="0" fontId="8" fillId="78" borderId="7" xfId="14" applyFont="1" applyFill="1" applyBorder="1"/>
    <xf numFmtId="0" fontId="8" fillId="78" borderId="11" xfId="14" applyFont="1" applyFill="1" applyBorder="1"/>
    <xf numFmtId="0" fontId="15" fillId="78" borderId="10" xfId="14" quotePrefix="1" applyFont="1" applyFill="1" applyBorder="1" applyAlignment="1">
      <alignment horizontal="center"/>
    </xf>
    <xf numFmtId="0" fontId="15" fillId="78" borderId="10" xfId="14" applyFont="1" applyFill="1" applyBorder="1" applyAlignment="1">
      <alignment horizontal="center" textRotation="90" wrapText="1"/>
    </xf>
    <xf numFmtId="4" fontId="15" fillId="78" borderId="10" xfId="14" applyNumberFormat="1" applyFont="1" applyFill="1" applyBorder="1" applyAlignment="1">
      <alignment horizontal="center" textRotation="90" wrapText="1"/>
    </xf>
    <xf numFmtId="0" fontId="15" fillId="78" borderId="10" xfId="14" applyFont="1" applyFill="1" applyBorder="1" applyAlignment="1">
      <alignment textRotation="90"/>
    </xf>
    <xf numFmtId="4" fontId="13" fillId="78" borderId="10" xfId="14" applyNumberFormat="1" applyFont="1" applyFill="1" applyBorder="1"/>
    <xf numFmtId="4" fontId="15" fillId="78" borderId="10" xfId="14" applyNumberFormat="1" applyFont="1" applyFill="1" applyBorder="1" applyAlignment="1">
      <alignment textRotation="90" wrapText="1"/>
    </xf>
    <xf numFmtId="4" fontId="13" fillId="78" borderId="10" xfId="14" applyNumberFormat="1" applyFont="1" applyFill="1" applyBorder="1" applyAlignment="1">
      <alignment wrapText="1"/>
    </xf>
    <xf numFmtId="0" fontId="8" fillId="78" borderId="10" xfId="14" applyFont="1" applyFill="1" applyBorder="1"/>
    <xf numFmtId="0" fontId="9" fillId="78" borderId="10" xfId="14" applyFont="1" applyFill="1" applyBorder="1"/>
    <xf numFmtId="3" fontId="9" fillId="78" borderId="10" xfId="14" applyNumberFormat="1" applyFont="1" applyFill="1" applyBorder="1"/>
    <xf numFmtId="164" fontId="9" fillId="78" borderId="10" xfId="14" applyNumberFormat="1" applyFont="1" applyFill="1" applyBorder="1"/>
    <xf numFmtId="4" fontId="9" fillId="78" borderId="10" xfId="14" applyNumberFormat="1" applyFont="1" applyFill="1" applyBorder="1"/>
    <xf numFmtId="4" fontId="19" fillId="78" borderId="10" xfId="14" applyNumberFormat="1" applyFont="1" applyFill="1" applyBorder="1"/>
    <xf numFmtId="167" fontId="26" fillId="78" borderId="0" xfId="0" applyNumberFormat="1" applyFont="1" applyFill="1" applyAlignment="1">
      <alignment horizontal="left"/>
    </xf>
    <xf numFmtId="0" fontId="0" fillId="78" borderId="0" xfId="0" applyFill="1" applyAlignment="1">
      <alignment horizontal="center"/>
    </xf>
    <xf numFmtId="0" fontId="8" fillId="78" borderId="3" xfId="0" applyFont="1" applyFill="1" applyBorder="1" applyAlignment="1">
      <alignment horizontal="center"/>
    </xf>
    <xf numFmtId="0" fontId="8" fillId="78" borderId="0" xfId="0" applyFont="1" applyFill="1" applyAlignment="1">
      <alignment horizontal="right" vertical="top" wrapText="1"/>
    </xf>
    <xf numFmtId="0" fontId="8" fillId="78" borderId="4" xfId="0" applyFont="1" applyFill="1" applyBorder="1"/>
    <xf numFmtId="0" fontId="8" fillId="78" borderId="7" xfId="0" applyFont="1" applyFill="1" applyBorder="1" applyAlignment="1">
      <alignment horizontal="right" vertical="top" wrapText="1"/>
    </xf>
    <xf numFmtId="0" fontId="8" fillId="78" borderId="0" xfId="0" applyFont="1" applyFill="1" applyAlignment="1">
      <alignment horizontal="center" vertical="top" wrapText="1"/>
    </xf>
    <xf numFmtId="0" fontId="70" fillId="78" borderId="0" xfId="8" applyFont="1" applyFill="1"/>
    <xf numFmtId="0" fontId="71" fillId="78" borderId="0" xfId="8" applyFont="1" applyFill="1" applyAlignment="1">
      <alignment horizontal="left" vertical="top" wrapText="1"/>
    </xf>
    <xf numFmtId="0" fontId="71" fillId="78" borderId="0" xfId="8" applyFont="1" applyFill="1"/>
    <xf numFmtId="167" fontId="72" fillId="78" borderId="0" xfId="8" applyNumberFormat="1" applyFont="1" applyFill="1"/>
    <xf numFmtId="0" fontId="71" fillId="78" borderId="0" xfId="8" applyFont="1" applyFill="1" applyAlignment="1">
      <alignment wrapText="1"/>
    </xf>
    <xf numFmtId="0" fontId="73" fillId="78" borderId="0" xfId="8" applyFont="1" applyFill="1" applyAlignment="1">
      <alignment horizontal="center"/>
    </xf>
    <xf numFmtId="0" fontId="74" fillId="78" borderId="0" xfId="8" applyFont="1" applyFill="1" applyAlignment="1">
      <alignment horizontal="center"/>
    </xf>
    <xf numFmtId="0" fontId="75" fillId="78" borderId="0" xfId="8" applyFont="1" applyFill="1" applyAlignment="1">
      <alignment horizontal="left" vertical="top" wrapText="1"/>
    </xf>
    <xf numFmtId="0" fontId="76" fillId="78" borderId="0" xfId="8" applyFont="1" applyFill="1" applyAlignment="1">
      <alignment vertical="top" wrapText="1"/>
    </xf>
    <xf numFmtId="0" fontId="71" fillId="78" borderId="0" xfId="8" applyFont="1" applyFill="1" applyAlignment="1">
      <alignment horizontal="center" vertical="top" wrapText="1"/>
    </xf>
    <xf numFmtId="0" fontId="77" fillId="78" borderId="0" xfId="8" applyFont="1" applyFill="1" applyAlignment="1">
      <alignment horizontal="left" vertical="top" wrapText="1"/>
    </xf>
    <xf numFmtId="0" fontId="71" fillId="78" borderId="0" xfId="8" applyFont="1" applyFill="1" applyAlignment="1">
      <alignment vertical="top" wrapText="1"/>
    </xf>
    <xf numFmtId="0" fontId="78" fillId="78" borderId="0" xfId="8" applyFont="1" applyFill="1" applyAlignment="1">
      <alignment vertical="top" wrapText="1"/>
    </xf>
    <xf numFmtId="0" fontId="79" fillId="78" borderId="0" xfId="8" applyFont="1" applyFill="1" applyAlignment="1">
      <alignment horizontal="left" wrapText="1"/>
    </xf>
    <xf numFmtId="0" fontId="80" fillId="78" borderId="0" xfId="8" applyFont="1" applyFill="1" applyAlignment="1">
      <alignment horizontal="left" wrapText="1"/>
    </xf>
    <xf numFmtId="0" fontId="78" fillId="78" borderId="0" xfId="8" applyFont="1" applyFill="1"/>
    <xf numFmtId="0" fontId="81" fillId="78" borderId="0" xfId="8" applyFont="1" applyFill="1" applyAlignment="1">
      <alignment horizontal="left" wrapText="1"/>
    </xf>
    <xf numFmtId="0" fontId="81" fillId="78" borderId="0" xfId="8" applyFont="1" applyFill="1" applyAlignment="1">
      <alignment horizontal="center" wrapText="1"/>
    </xf>
    <xf numFmtId="168" fontId="71" fillId="78" borderId="0" xfId="8" applyNumberFormat="1" applyFont="1" applyFill="1" applyAlignment="1">
      <alignment horizontal="right"/>
    </xf>
    <xf numFmtId="0" fontId="71" fillId="78" borderId="0" xfId="8" applyFont="1" applyFill="1" applyAlignment="1">
      <alignment horizontal="left"/>
    </xf>
    <xf numFmtId="0" fontId="71" fillId="78" borderId="0" xfId="8" applyFont="1" applyFill="1" applyAlignment="1">
      <alignment horizontal="left" wrapText="1"/>
    </xf>
    <xf numFmtId="0" fontId="82" fillId="78" borderId="0" xfId="8" applyFont="1" applyFill="1" applyAlignment="1">
      <alignment horizontal="center"/>
    </xf>
    <xf numFmtId="0" fontId="83" fillId="78" borderId="0" xfId="8" applyFont="1" applyFill="1" applyAlignment="1">
      <alignment vertical="top" wrapText="1"/>
    </xf>
    <xf numFmtId="3" fontId="82" fillId="78" borderId="0" xfId="8" applyNumberFormat="1" applyFont="1" applyFill="1"/>
    <xf numFmtId="0" fontId="81" fillId="78" borderId="0" xfId="8" applyFont="1" applyFill="1" applyAlignment="1">
      <alignment horizontal="center" vertical="top" wrapText="1"/>
    </xf>
    <xf numFmtId="0" fontId="81" fillId="78" borderId="0" xfId="8" applyFont="1" applyFill="1" applyAlignment="1">
      <alignment horizontal="left" vertical="top"/>
    </xf>
    <xf numFmtId="0" fontId="81" fillId="78" borderId="0" xfId="8" applyFont="1" applyFill="1" applyAlignment="1">
      <alignment horizontal="left" vertical="center"/>
    </xf>
    <xf numFmtId="0" fontId="81" fillId="78" borderId="0" xfId="8" applyFont="1" applyFill="1" applyAlignment="1">
      <alignment horizontal="center" vertical="top"/>
    </xf>
    <xf numFmtId="0" fontId="8" fillId="78" borderId="8" xfId="0" applyFont="1" applyFill="1" applyBorder="1" applyAlignment="1">
      <alignment horizontal="left" vertical="top" wrapText="1"/>
    </xf>
    <xf numFmtId="0" fontId="25" fillId="78" borderId="0" xfId="0" applyFont="1" applyFill="1" applyAlignment="1">
      <alignment horizontal="center" wrapText="1"/>
    </xf>
    <xf numFmtId="0" fontId="25" fillId="78" borderId="0" xfId="0" applyFont="1" applyFill="1" applyAlignment="1">
      <alignment horizontal="center"/>
    </xf>
    <xf numFmtId="0" fontId="45" fillId="78" borderId="0" xfId="8" applyFont="1" applyFill="1" applyAlignment="1">
      <alignment horizontal="center"/>
    </xf>
    <xf numFmtId="0" fontId="31" fillId="78" borderId="0" xfId="0" applyFont="1" applyFill="1" applyAlignment="1">
      <alignment horizontal="left" vertical="top" wrapText="1"/>
    </xf>
    <xf numFmtId="0" fontId="8" fillId="78" borderId="0" xfId="8" applyFont="1" applyFill="1" applyAlignment="1">
      <alignment horizontal="left" vertical="top" wrapText="1"/>
    </xf>
    <xf numFmtId="0" fontId="31" fillId="78" borderId="0" xfId="8" applyFont="1" applyFill="1" applyAlignment="1">
      <alignment horizontal="left" vertical="top" wrapText="1"/>
    </xf>
    <xf numFmtId="0" fontId="30" fillId="78" borderId="0" xfId="8" applyFont="1" applyFill="1" applyAlignment="1">
      <alignment vertical="top" wrapText="1"/>
    </xf>
    <xf numFmtId="0" fontId="8" fillId="78" borderId="0" xfId="8" applyFont="1" applyFill="1"/>
    <xf numFmtId="0" fontId="12" fillId="78" borderId="0" xfId="0" applyFont="1" applyFill="1" applyAlignment="1">
      <alignment horizontal="center" vertical="center" wrapText="1"/>
    </xf>
    <xf numFmtId="4" fontId="8" fillId="78" borderId="0" xfId="0" applyNumberFormat="1" applyFont="1" applyFill="1" applyAlignment="1">
      <alignment horizontal="right" vertical="top"/>
    </xf>
    <xf numFmtId="0" fontId="12" fillId="78" borderId="0" xfId="0" applyFont="1" applyFill="1" applyAlignment="1">
      <alignment vertical="top" wrapText="1"/>
    </xf>
    <xf numFmtId="0" fontId="23" fillId="78" borderId="0" xfId="0" applyFont="1" applyFill="1" applyAlignment="1">
      <alignment horizontal="center" vertical="top" wrapText="1"/>
    </xf>
    <xf numFmtId="0" fontId="8" fillId="78" borderId="0" xfId="0" applyFont="1" applyFill="1" applyAlignment="1">
      <alignment horizontal="centerContinuous" vertical="top" wrapText="1"/>
    </xf>
    <xf numFmtId="0" fontId="11" fillId="78" borderId="0" xfId="0" applyFont="1" applyFill="1" applyAlignment="1">
      <alignment vertical="top" wrapText="1"/>
    </xf>
    <xf numFmtId="0" fontId="7" fillId="78" borderId="0" xfId="0" applyFont="1" applyFill="1" applyAlignment="1">
      <alignment vertical="top" wrapText="1"/>
    </xf>
    <xf numFmtId="0" fontId="12" fillId="78" borderId="0" xfId="0" applyFont="1" applyFill="1" applyAlignment="1">
      <alignment horizontal="center" vertical="top" wrapText="1"/>
    </xf>
    <xf numFmtId="0" fontId="33" fillId="78" borderId="0" xfId="8" applyFont="1" applyFill="1" applyAlignment="1">
      <alignment horizontal="left" vertical="top" wrapText="1"/>
    </xf>
    <xf numFmtId="0" fontId="8" fillId="78" borderId="0" xfId="8" applyFont="1" applyFill="1" applyAlignment="1">
      <alignment horizontal="center" vertical="top" wrapText="1"/>
    </xf>
    <xf numFmtId="2" fontId="12" fillId="78" borderId="0" xfId="0" applyNumberFormat="1" applyFont="1" applyFill="1" applyAlignment="1">
      <alignment horizontal="center"/>
    </xf>
    <xf numFmtId="0" fontId="5" fillId="78" borderId="0" xfId="0" applyFont="1" applyFill="1" applyAlignment="1">
      <alignment horizontal="center" vertical="top" wrapText="1"/>
    </xf>
    <xf numFmtId="168" fontId="8" fillId="78" borderId="0" xfId="0" applyNumberFormat="1" applyFont="1" applyFill="1" applyAlignment="1">
      <alignment horizontal="right" wrapText="1"/>
    </xf>
    <xf numFmtId="0" fontId="15" fillId="78" borderId="0" xfId="0" applyFont="1" applyFill="1" applyAlignment="1">
      <alignment horizontal="right" wrapText="1"/>
    </xf>
    <xf numFmtId="0" fontId="12" fillId="78" borderId="0" xfId="8" applyFont="1" applyFill="1" applyAlignment="1">
      <alignment horizontal="center" wrapText="1"/>
    </xf>
    <xf numFmtId="168" fontId="15" fillId="78" borderId="0" xfId="0" applyNumberFormat="1" applyFont="1" applyFill="1" applyAlignment="1">
      <alignment vertical="top"/>
    </xf>
    <xf numFmtId="0" fontId="8" fillId="78" borderId="3" xfId="0" applyFont="1" applyFill="1" applyBorder="1" applyAlignment="1">
      <alignment wrapText="1"/>
    </xf>
    <xf numFmtId="0" fontId="15" fillId="78" borderId="0" xfId="0" applyFont="1" applyFill="1" applyAlignment="1" applyProtection="1">
      <alignment horizontal="center" wrapText="1"/>
      <protection locked="0"/>
    </xf>
    <xf numFmtId="0" fontId="8" fillId="78" borderId="0" xfId="8" applyFont="1" applyFill="1" applyAlignment="1">
      <alignment horizontal="left"/>
    </xf>
    <xf numFmtId="0" fontId="8" fillId="78" borderId="0" xfId="8" applyFont="1" applyFill="1" applyAlignment="1">
      <alignment horizontal="left" wrapText="1"/>
    </xf>
    <xf numFmtId="0" fontId="15" fillId="78" borderId="0" xfId="0" applyFont="1" applyFill="1" applyAlignment="1" applyProtection="1">
      <alignment horizontal="left" vertical="top" wrapText="1"/>
      <protection locked="0"/>
    </xf>
    <xf numFmtId="0" fontId="19" fillId="78" borderId="2" xfId="0" applyFont="1" applyFill="1" applyBorder="1" applyAlignment="1">
      <alignment wrapText="1"/>
    </xf>
    <xf numFmtId="0" fontId="0" fillId="78" borderId="8" xfId="0" applyFill="1" applyBorder="1"/>
    <xf numFmtId="0" fontId="19" fillId="78" borderId="1" xfId="0" applyFont="1" applyFill="1" applyBorder="1"/>
    <xf numFmtId="0" fontId="20" fillId="78" borderId="2" xfId="0" applyFont="1" applyFill="1" applyBorder="1" applyAlignment="1">
      <alignment horizontal="center" wrapText="1"/>
    </xf>
    <xf numFmtId="0" fontId="20" fillId="78" borderId="10" xfId="0" applyFont="1" applyFill="1" applyBorder="1" applyAlignment="1">
      <alignment horizontal="center" wrapText="1"/>
    </xf>
    <xf numFmtId="49" fontId="10" fillId="78" borderId="2" xfId="0" applyNumberFormat="1" applyFont="1" applyFill="1" applyBorder="1" applyAlignment="1">
      <alignment horizontal="center"/>
    </xf>
    <xf numFmtId="49" fontId="10" fillId="78" borderId="10" xfId="0" applyNumberFormat="1" applyFont="1" applyFill="1" applyBorder="1" applyAlignment="1">
      <alignment horizontal="center"/>
    </xf>
    <xf numFmtId="49" fontId="10" fillId="78" borderId="1" xfId="0" applyNumberFormat="1" applyFont="1" applyFill="1" applyBorder="1" applyAlignment="1">
      <alignment horizontal="center"/>
    </xf>
    <xf numFmtId="49" fontId="10" fillId="78" borderId="10" xfId="0" applyNumberFormat="1" applyFont="1" applyFill="1" applyBorder="1" applyAlignment="1">
      <alignment horizontal="centerContinuous"/>
    </xf>
    <xf numFmtId="0" fontId="19" fillId="78" borderId="0" xfId="8" applyFont="1" applyFill="1" applyAlignment="1">
      <alignment horizontal="centerContinuous"/>
    </xf>
    <xf numFmtId="0" fontId="19" fillId="78" borderId="0" xfId="0" applyFont="1" applyFill="1" applyAlignment="1">
      <alignment horizontal="centerContinuous"/>
    </xf>
    <xf numFmtId="0" fontId="20" fillId="78" borderId="0" xfId="0" applyFont="1" applyFill="1" applyAlignment="1">
      <alignment horizontal="center" wrapText="1"/>
    </xf>
    <xf numFmtId="49" fontId="10" fillId="78" borderId="0" xfId="0" applyNumberFormat="1" applyFont="1" applyFill="1" applyAlignment="1">
      <alignment horizontal="center"/>
    </xf>
    <xf numFmtId="0" fontId="20" fillId="78" borderId="0" xfId="8" applyFont="1" applyFill="1" applyAlignment="1">
      <alignment vertical="top" wrapText="1"/>
    </xf>
    <xf numFmtId="10" fontId="19" fillId="78" borderId="0" xfId="0" applyNumberFormat="1" applyFont="1" applyFill="1"/>
    <xf numFmtId="166" fontId="19" fillId="78" borderId="0" xfId="8" applyNumberFormat="1" applyFont="1" applyFill="1"/>
    <xf numFmtId="10" fontId="19" fillId="78" borderId="0" xfId="8" applyNumberFormat="1" applyFont="1" applyFill="1"/>
    <xf numFmtId="0" fontId="19" fillId="78" borderId="0" xfId="8" applyFont="1" applyFill="1" applyAlignment="1">
      <alignment wrapText="1"/>
    </xf>
    <xf numFmtId="10" fontId="19" fillId="78" borderId="3" xfId="0" applyNumberFormat="1" applyFont="1" applyFill="1" applyBorder="1"/>
    <xf numFmtId="166" fontId="9" fillId="78" borderId="0" xfId="8" applyNumberFormat="1" applyFont="1" applyFill="1"/>
    <xf numFmtId="164" fontId="20" fillId="78" borderId="0" xfId="0" applyNumberFormat="1" applyFont="1" applyFill="1"/>
    <xf numFmtId="3" fontId="19" fillId="78" borderId="0" xfId="8" applyNumberFormat="1" applyFont="1" applyFill="1"/>
    <xf numFmtId="3" fontId="19" fillId="78" borderId="2" xfId="0" applyNumberFormat="1" applyFont="1" applyFill="1" applyBorder="1" applyAlignment="1">
      <alignment horizontal="right"/>
    </xf>
    <xf numFmtId="3" fontId="19" fillId="78" borderId="2" xfId="0" applyNumberFormat="1" applyFont="1" applyFill="1" applyBorder="1"/>
    <xf numFmtId="164" fontId="19" fillId="78" borderId="10" xfId="0" applyNumberFormat="1" applyFont="1" applyFill="1" applyBorder="1"/>
    <xf numFmtId="0" fontId="19" fillId="78" borderId="0" xfId="0" applyFont="1" applyFill="1"/>
    <xf numFmtId="0" fontId="20" fillId="78" borderId="0" xfId="0" applyFont="1" applyFill="1"/>
    <xf numFmtId="0" fontId="20" fillId="78" borderId="0" xfId="0" applyFont="1" applyFill="1" applyAlignment="1">
      <alignment horizontal="right"/>
    </xf>
    <xf numFmtId="3" fontId="20" fillId="78" borderId="10" xfId="0" applyNumberFormat="1" applyFont="1" applyFill="1" applyBorder="1" applyAlignment="1">
      <alignment horizontal="right"/>
    </xf>
    <xf numFmtId="166" fontId="20" fillId="78" borderId="2" xfId="0" applyNumberFormat="1" applyFont="1" applyFill="1" applyBorder="1"/>
    <xf numFmtId="166" fontId="20" fillId="78" borderId="1" xfId="0" applyNumberFormat="1" applyFont="1" applyFill="1" applyBorder="1"/>
    <xf numFmtId="3" fontId="20" fillId="78" borderId="10" xfId="0" applyNumberFormat="1" applyFont="1" applyFill="1" applyBorder="1"/>
    <xf numFmtId="164" fontId="20" fillId="78" borderId="10" xfId="0" applyNumberFormat="1" applyFont="1" applyFill="1" applyBorder="1"/>
    <xf numFmtId="0" fontId="19" fillId="78" borderId="0" xfId="0" applyFont="1" applyFill="1" applyAlignment="1">
      <alignment horizontal="right"/>
    </xf>
    <xf numFmtId="1" fontId="19" fillId="78" borderId="0" xfId="0" applyNumberFormat="1" applyFont="1" applyFill="1"/>
    <xf numFmtId="3" fontId="19" fillId="78" borderId="0" xfId="0" applyNumberFormat="1" applyFont="1" applyFill="1"/>
    <xf numFmtId="3" fontId="20" fillId="78" borderId="2" xfId="0" applyNumberFormat="1" applyFont="1" applyFill="1" applyBorder="1"/>
    <xf numFmtId="3" fontId="19" fillId="78" borderId="8" xfId="0" applyNumberFormat="1" applyFont="1" applyFill="1" applyBorder="1"/>
    <xf numFmtId="3" fontId="19" fillId="78" borderId="1" xfId="0" applyNumberFormat="1" applyFont="1" applyFill="1" applyBorder="1"/>
    <xf numFmtId="0" fontId="8" fillId="78" borderId="0" xfId="8" applyFont="1" applyFill="1" applyAlignment="1">
      <alignment horizontal="centerContinuous" vertical="top" wrapText="1"/>
    </xf>
    <xf numFmtId="0" fontId="12" fillId="78" borderId="0" xfId="0" applyFont="1" applyFill="1" applyAlignment="1">
      <alignment horizontal="left" vertical="top"/>
    </xf>
    <xf numFmtId="0" fontId="5" fillId="78" borderId="0" xfId="0" applyFont="1" applyFill="1" applyAlignment="1">
      <alignment horizontal="left" vertical="top"/>
    </xf>
    <xf numFmtId="0" fontId="12" fillId="78" borderId="3" xfId="0" applyFont="1" applyFill="1" applyBorder="1" applyAlignment="1">
      <alignment horizontal="centerContinuous" vertical="top"/>
    </xf>
    <xf numFmtId="0" fontId="12" fillId="78" borderId="0" xfId="8" applyFont="1" applyFill="1" applyAlignment="1">
      <alignment horizontal="left" vertical="top"/>
    </xf>
    <xf numFmtId="49" fontId="12" fillId="78" borderId="0" xfId="0" applyNumberFormat="1" applyFont="1" applyFill="1" applyAlignment="1">
      <alignment horizontal="left" vertical="center"/>
    </xf>
    <xf numFmtId="0" fontId="23" fillId="78" borderId="0" xfId="0" applyFont="1" applyFill="1" applyAlignment="1">
      <alignment horizontal="left" vertical="center"/>
    </xf>
    <xf numFmtId="0" fontId="12" fillId="78" borderId="0" xfId="0" applyFont="1" applyFill="1" applyAlignment="1">
      <alignment horizontal="left" vertical="center"/>
    </xf>
    <xf numFmtId="0" fontId="38" fillId="78" borderId="2" xfId="0" applyFont="1" applyFill="1" applyBorder="1" applyAlignment="1">
      <alignment horizontal="left" vertical="center"/>
    </xf>
    <xf numFmtId="49" fontId="8" fillId="78" borderId="8" xfId="0" applyNumberFormat="1" applyFont="1" applyFill="1" applyBorder="1" applyAlignment="1">
      <alignment horizontal="left" vertical="center"/>
    </xf>
    <xf numFmtId="0" fontId="8" fillId="78" borderId="8" xfId="0" applyFont="1" applyFill="1" applyBorder="1" applyAlignment="1">
      <alignment horizontal="left" vertical="center"/>
    </xf>
    <xf numFmtId="0" fontId="8" fillId="78" borderId="2" xfId="0" applyFont="1" applyFill="1" applyBorder="1" applyAlignment="1">
      <alignment horizontal="left" vertical="center"/>
    </xf>
    <xf numFmtId="0" fontId="8" fillId="78" borderId="1" xfId="0" applyFont="1" applyFill="1" applyBorder="1" applyAlignment="1">
      <alignment horizontal="left" vertical="center"/>
    </xf>
    <xf numFmtId="0" fontId="8" fillId="78" borderId="0" xfId="0" applyFont="1" applyFill="1" applyAlignment="1">
      <alignment horizontal="left" vertical="center"/>
    </xf>
    <xf numFmtId="0" fontId="12" fillId="78" borderId="0" xfId="8" applyFont="1" applyFill="1" applyAlignment="1">
      <alignment horizontal="left" vertical="center"/>
    </xf>
    <xf numFmtId="0" fontId="12" fillId="78" borderId="0" xfId="0" applyFont="1" applyFill="1" applyAlignment="1">
      <alignment horizontal="centerContinuous" vertical="top"/>
    </xf>
    <xf numFmtId="0" fontId="23" fillId="78" borderId="0" xfId="0" applyFont="1" applyFill="1" applyAlignment="1">
      <alignment horizontal="centerContinuous" vertical="top"/>
    </xf>
    <xf numFmtId="0" fontId="12" fillId="78" borderId="0" xfId="8" applyFont="1" applyFill="1" applyAlignment="1">
      <alignment horizontal="centerContinuous" vertical="top"/>
    </xf>
    <xf numFmtId="0" fontId="13" fillId="78" borderId="14" xfId="14" applyFont="1" applyFill="1" applyBorder="1" applyAlignment="1">
      <alignment horizontal="center" vertical="center" wrapText="1"/>
    </xf>
    <xf numFmtId="0" fontId="8" fillId="78" borderId="6" xfId="14" applyFont="1" applyFill="1" applyBorder="1"/>
    <xf numFmtId="0" fontId="8" fillId="78" borderId="2" xfId="14" applyFont="1" applyFill="1" applyBorder="1" applyAlignment="1">
      <alignment horizontal="center" wrapText="1"/>
    </xf>
    <xf numFmtId="0" fontId="8" fillId="78" borderId="10" xfId="14" applyFont="1" applyFill="1" applyBorder="1" applyAlignment="1">
      <alignment horizontal="center" wrapText="1"/>
    </xf>
    <xf numFmtId="0" fontId="8" fillId="78" borderId="0" xfId="14" applyFont="1" applyFill="1" applyAlignment="1">
      <alignment horizontal="right"/>
    </xf>
    <xf numFmtId="0" fontId="52" fillId="78" borderId="0" xfId="14" applyFont="1" applyFill="1"/>
    <xf numFmtId="4" fontId="8" fillId="78" borderId="2" xfId="14" applyNumberFormat="1" applyFont="1" applyFill="1" applyBorder="1"/>
    <xf numFmtId="4" fontId="13" fillId="78" borderId="4" xfId="14" applyNumberFormat="1" applyFont="1" applyFill="1" applyBorder="1" applyAlignment="1">
      <alignment horizontal="right" wrapText="1"/>
    </xf>
    <xf numFmtId="0" fontId="15" fillId="78" borderId="0" xfId="14" applyFont="1" applyFill="1"/>
    <xf numFmtId="4" fontId="6" fillId="78" borderId="10" xfId="14" applyNumberFormat="1" applyFont="1" applyFill="1" applyBorder="1"/>
    <xf numFmtId="4" fontId="8" fillId="78" borderId="10" xfId="14" applyNumberFormat="1" applyFont="1" applyFill="1" applyBorder="1"/>
    <xf numFmtId="4" fontId="13" fillId="78" borderId="10" xfId="14" applyNumberFormat="1" applyFont="1" applyFill="1" applyBorder="1" applyAlignment="1">
      <alignment horizontal="right" wrapText="1"/>
    </xf>
    <xf numFmtId="0" fontId="8" fillId="78" borderId="10" xfId="0" quotePrefix="1" applyFont="1" applyFill="1" applyBorder="1" applyAlignment="1">
      <alignment horizontal="right" vertical="top" wrapText="1"/>
    </xf>
    <xf numFmtId="0" fontId="8" fillId="78" borderId="9" xfId="0" quotePrefix="1" applyFont="1" applyFill="1" applyBorder="1" applyAlignment="1">
      <alignment horizontal="right" vertical="top" wrapText="1"/>
    </xf>
    <xf numFmtId="0" fontId="13" fillId="78" borderId="0" xfId="0" applyFont="1" applyFill="1" applyAlignment="1">
      <alignment horizontal="center" vertical="top" wrapText="1"/>
    </xf>
    <xf numFmtId="0" fontId="13" fillId="78" borderId="0" xfId="0" quotePrefix="1" applyFont="1" applyFill="1" applyAlignment="1">
      <alignment horizontal="center"/>
    </xf>
    <xf numFmtId="0" fontId="13" fillId="78" borderId="0" xfId="0" applyFont="1" applyFill="1" applyAlignment="1">
      <alignment horizontal="right"/>
    </xf>
    <xf numFmtId="4" fontId="15" fillId="78" borderId="0" xfId="0" applyNumberFormat="1" applyFont="1" applyFill="1" applyAlignment="1">
      <alignment horizontal="right" wrapText="1"/>
    </xf>
    <xf numFmtId="4" fontId="8" fillId="78" borderId="0" xfId="0" applyNumberFormat="1" applyFont="1" applyFill="1" applyAlignment="1">
      <alignment horizontal="right" wrapText="1"/>
    </xf>
    <xf numFmtId="0" fontId="58" fillId="78" borderId="0" xfId="0" applyFont="1" applyFill="1" applyAlignment="1">
      <alignment horizontal="left" vertical="top"/>
    </xf>
    <xf numFmtId="4" fontId="8" fillId="78" borderId="0" xfId="0" applyNumberFormat="1" applyFont="1" applyFill="1" applyAlignment="1">
      <alignment horizontal="center" wrapText="1"/>
    </xf>
    <xf numFmtId="4" fontId="15" fillId="78" borderId="0" xfId="0" applyNumberFormat="1" applyFont="1" applyFill="1" applyAlignment="1">
      <alignment horizontal="center" wrapText="1"/>
    </xf>
    <xf numFmtId="0" fontId="13" fillId="78" borderId="10" xfId="0" applyFont="1" applyFill="1" applyBorder="1" applyAlignment="1">
      <alignment vertical="top"/>
    </xf>
    <xf numFmtId="0" fontId="15" fillId="78" borderId="10" xfId="0" applyFont="1" applyFill="1" applyBorder="1" applyAlignment="1">
      <alignment horizontal="center" vertical="center"/>
    </xf>
    <xf numFmtId="0" fontId="5" fillId="78" borderId="0" xfId="0" applyFont="1" applyFill="1" applyAlignment="1">
      <alignment horizontal="centerContinuous"/>
    </xf>
    <xf numFmtId="0" fontId="8" fillId="78" borderId="0" xfId="0" applyFont="1" applyFill="1" applyAlignment="1">
      <alignment horizontal="centerContinuous"/>
    </xf>
    <xf numFmtId="0" fontId="5" fillId="78" borderId="0" xfId="0" applyFont="1" applyFill="1" applyAlignment="1">
      <alignment vertical="top"/>
    </xf>
    <xf numFmtId="0" fontId="8" fillId="78" borderId="6" xfId="0" applyFont="1" applyFill="1" applyBorder="1" applyAlignment="1">
      <alignment vertical="top"/>
    </xf>
    <xf numFmtId="0" fontId="8" fillId="78" borderId="6" xfId="0" applyFont="1" applyFill="1" applyBorder="1"/>
    <xf numFmtId="0" fontId="14" fillId="78" borderId="0" xfId="0" applyFont="1" applyFill="1" applyAlignment="1">
      <alignment horizontal="left" vertical="top" wrapText="1"/>
    </xf>
    <xf numFmtId="0" fontId="15" fillId="78" borderId="0" xfId="0" applyFont="1" applyFill="1"/>
    <xf numFmtId="0" fontId="32" fillId="78" borderId="0" xfId="4" applyFont="1" applyFill="1" applyAlignment="1" applyProtection="1"/>
    <xf numFmtId="0" fontId="15" fillId="78" borderId="0" xfId="0" applyFont="1" applyFill="1" applyProtection="1">
      <protection locked="0"/>
    </xf>
    <xf numFmtId="0" fontId="8" fillId="78" borderId="0" xfId="0" applyFont="1" applyFill="1" applyProtection="1">
      <protection locked="0"/>
    </xf>
    <xf numFmtId="0" fontId="15" fillId="78" borderId="10" xfId="0" applyFont="1" applyFill="1" applyBorder="1"/>
    <xf numFmtId="0" fontId="10" fillId="78" borderId="0" xfId="0" applyFont="1" applyFill="1" applyAlignment="1">
      <alignment horizontal="centerContinuous"/>
    </xf>
    <xf numFmtId="0" fontId="6" fillId="78" borderId="0" xfId="0" applyFont="1" applyFill="1" applyAlignment="1">
      <alignment vertical="top"/>
    </xf>
    <xf numFmtId="167" fontId="9" fillId="78" borderId="0" xfId="14" applyNumberFormat="1" applyFont="1" applyFill="1" applyAlignment="1">
      <alignment wrapText="1"/>
    </xf>
    <xf numFmtId="0" fontId="39" fillId="0" borderId="0" xfId="14" applyFont="1" applyAlignment="1">
      <alignment horizontal="center"/>
    </xf>
    <xf numFmtId="0" fontId="39" fillId="0" borderId="0" xfId="0" applyFont="1" applyAlignment="1">
      <alignment horizontal="center"/>
    </xf>
    <xf numFmtId="0" fontId="8" fillId="0" borderId="7" xfId="14" applyFont="1" applyBorder="1" applyAlignment="1">
      <alignment horizontal="center"/>
    </xf>
    <xf numFmtId="0" fontId="39" fillId="8" borderId="2" xfId="14" applyFont="1" applyFill="1" applyBorder="1" applyAlignment="1">
      <alignment horizontal="center"/>
    </xf>
    <xf numFmtId="0" fontId="39" fillId="8" borderId="8" xfId="14" applyFont="1" applyFill="1" applyBorder="1" applyAlignment="1">
      <alignment horizontal="center"/>
    </xf>
    <xf numFmtId="0" fontId="39" fillId="8" borderId="1" xfId="14" applyFont="1" applyFill="1" applyBorder="1" applyAlignment="1">
      <alignment horizontal="center"/>
    </xf>
    <xf numFmtId="0" fontId="8" fillId="0" borderId="6" xfId="14" applyFont="1" applyBorder="1" applyAlignment="1">
      <alignment horizontal="center"/>
    </xf>
    <xf numFmtId="0" fontId="8" fillId="0" borderId="2" xfId="14" applyFont="1" applyBorder="1" applyAlignment="1">
      <alignment horizontal="center"/>
    </xf>
    <xf numFmtId="0" fontId="8" fillId="0" borderId="8" xfId="14" applyFont="1" applyBorder="1" applyAlignment="1">
      <alignment horizontal="center"/>
    </xf>
    <xf numFmtId="0" fontId="8" fillId="0" borderId="1" xfId="14" applyFont="1" applyBorder="1" applyAlignment="1">
      <alignment horizontal="center"/>
    </xf>
    <xf numFmtId="0" fontId="8" fillId="0" borderId="10" xfId="14" applyFont="1" applyBorder="1" applyAlignment="1">
      <alignment horizontal="center"/>
    </xf>
    <xf numFmtId="0" fontId="50" fillId="0" borderId="10" xfId="0" applyFont="1" applyBorder="1" applyAlignment="1">
      <alignment horizontal="center" vertical="center"/>
    </xf>
    <xf numFmtId="0" fontId="50" fillId="0" borderId="0" xfId="14" applyFont="1" applyAlignment="1">
      <alignment horizontal="center"/>
    </xf>
    <xf numFmtId="0" fontId="39" fillId="8" borderId="10" xfId="14" applyFont="1" applyFill="1" applyBorder="1" applyAlignment="1">
      <alignment horizontal="center"/>
    </xf>
    <xf numFmtId="167" fontId="50" fillId="0" borderId="10" xfId="14" applyNumberFormat="1" applyFont="1" applyBorder="1" applyAlignment="1">
      <alignment horizontal="left"/>
    </xf>
    <xf numFmtId="0" fontId="39" fillId="8" borderId="10" xfId="8" applyFont="1" applyFill="1" applyBorder="1" applyAlignment="1">
      <alignment horizontal="center" vertical="center"/>
    </xf>
    <xf numFmtId="0" fontId="50" fillId="0" borderId="2" xfId="14" applyFont="1" applyBorder="1" applyAlignment="1">
      <alignment horizontal="center"/>
    </xf>
    <xf numFmtId="0" fontId="50" fillId="0" borderId="8" xfId="14" applyFont="1" applyBorder="1" applyAlignment="1">
      <alignment horizontal="center"/>
    </xf>
    <xf numFmtId="0" fontId="50" fillId="0" borderId="1" xfId="14" applyFont="1" applyBorder="1" applyAlignment="1">
      <alignment horizontal="center"/>
    </xf>
    <xf numFmtId="0" fontId="99" fillId="0" borderId="7" xfId="0" applyFont="1" applyBorder="1" applyAlignment="1">
      <alignment horizontal="center" wrapText="1"/>
    </xf>
    <xf numFmtId="0" fontId="100" fillId="0" borderId="7" xfId="0" applyFont="1" applyBorder="1" applyAlignment="1">
      <alignment horizontal="center" wrapText="1"/>
    </xf>
    <xf numFmtId="0" fontId="8" fillId="0" borderId="0" xfId="14" applyFont="1" applyAlignment="1">
      <alignment horizontal="center"/>
    </xf>
    <xf numFmtId="0" fontId="49" fillId="0" borderId="0" xfId="0" applyFont="1" applyAlignment="1">
      <alignment horizontal="center" wrapText="1"/>
    </xf>
    <xf numFmtId="0" fontId="39" fillId="0" borderId="0" xfId="18" applyFont="1" applyFill="1" applyBorder="1" applyAlignment="1" applyProtection="1">
      <alignment horizontal="center" vertical="center"/>
    </xf>
    <xf numFmtId="0" fontId="48" fillId="0" borderId="0" xfId="0" applyFont="1" applyAlignment="1">
      <alignment horizontal="center"/>
    </xf>
    <xf numFmtId="0" fontId="48" fillId="0" borderId="0" xfId="14" applyFont="1" applyAlignment="1">
      <alignment horizontal="right"/>
    </xf>
    <xf numFmtId="0" fontId="48" fillId="0" borderId="5" xfId="14" applyFont="1" applyBorder="1" applyAlignment="1">
      <alignment horizontal="right"/>
    </xf>
    <xf numFmtId="0" fontId="50" fillId="0" borderId="13" xfId="14" applyFont="1" applyBorder="1" applyAlignment="1">
      <alignment horizontal="left"/>
    </xf>
    <xf numFmtId="0" fontId="48" fillId="0" borderId="0" xfId="14" applyFont="1" applyAlignment="1">
      <alignment horizontal="right" vertical="top"/>
    </xf>
    <xf numFmtId="0" fontId="48" fillId="0" borderId="5" xfId="14" applyFont="1" applyBorder="1" applyAlignment="1">
      <alignment horizontal="right" vertical="top"/>
    </xf>
    <xf numFmtId="0" fontId="48" fillId="0" borderId="6" xfId="14" applyFont="1" applyBorder="1" applyAlignment="1">
      <alignment horizontal="right" vertical="top"/>
    </xf>
    <xf numFmtId="0" fontId="48" fillId="0" borderId="12" xfId="14" applyFont="1" applyBorder="1" applyAlignment="1">
      <alignment horizontal="right" vertical="top"/>
    </xf>
    <xf numFmtId="0" fontId="39" fillId="8" borderId="2" xfId="0" applyFont="1" applyFill="1" applyBorder="1" applyAlignment="1">
      <alignment horizontal="center"/>
    </xf>
    <xf numFmtId="0" fontId="39" fillId="8" borderId="8" xfId="0" applyFont="1" applyFill="1" applyBorder="1" applyAlignment="1">
      <alignment horizontal="center"/>
    </xf>
    <xf numFmtId="0" fontId="39" fillId="8" borderId="1" xfId="0" applyFont="1" applyFill="1" applyBorder="1" applyAlignment="1">
      <alignment horizontal="center"/>
    </xf>
    <xf numFmtId="0" fontId="48" fillId="8" borderId="10" xfId="0" applyFont="1" applyFill="1" applyBorder="1" applyAlignment="1">
      <alignment horizontal="center"/>
    </xf>
    <xf numFmtId="0" fontId="68" fillId="0" borderId="10" xfId="0" applyFont="1" applyBorder="1" applyAlignment="1">
      <alignment horizontal="center" vertical="center"/>
    </xf>
    <xf numFmtId="0" fontId="49" fillId="0" borderId="7" xfId="0" applyFont="1" applyBorder="1" applyAlignment="1">
      <alignment horizontal="center"/>
    </xf>
    <xf numFmtId="0" fontId="39" fillId="8" borderId="10" xfId="18" applyFont="1" applyFill="1" applyBorder="1" applyAlignment="1" applyProtection="1">
      <alignment horizontal="center" vertical="center"/>
    </xf>
    <xf numFmtId="0" fontId="48" fillId="0" borderId="0" xfId="0" applyFont="1" applyAlignment="1">
      <alignment horizontal="right"/>
    </xf>
    <xf numFmtId="0" fontId="44" fillId="0" borderId="7" xfId="0" applyFont="1" applyBorder="1" applyAlignment="1">
      <alignment horizontal="center"/>
    </xf>
    <xf numFmtId="0" fontId="39" fillId="8" borderId="10" xfId="0" applyFont="1" applyFill="1" applyBorder="1" applyAlignment="1">
      <alignment horizontal="center"/>
    </xf>
    <xf numFmtId="0" fontId="44" fillId="0" borderId="0" xfId="0" applyFont="1" applyAlignment="1">
      <alignment horizontal="center"/>
    </xf>
    <xf numFmtId="0" fontId="98" fillId="0" borderId="0" xfId="0" applyFont="1" applyAlignment="1">
      <alignment horizontal="center" wrapText="1"/>
    </xf>
    <xf numFmtId="0" fontId="6" fillId="78" borderId="0" xfId="0" applyFont="1" applyFill="1" applyAlignment="1">
      <alignment horizontal="center"/>
    </xf>
    <xf numFmtId="0" fontId="8" fillId="78" borderId="0" xfId="0" applyFont="1" applyFill="1" applyAlignment="1">
      <alignment horizontal="center"/>
    </xf>
    <xf numFmtId="14" fontId="15" fillId="0" borderId="10" xfId="0" applyNumberFormat="1" applyFont="1" applyBorder="1" applyAlignment="1" applyProtection="1">
      <alignment horizontal="center"/>
      <protection locked="0"/>
    </xf>
    <xf numFmtId="0" fontId="8" fillId="78" borderId="5" xfId="0" applyFont="1" applyFill="1" applyBorder="1" applyAlignment="1">
      <alignment horizontal="center"/>
    </xf>
    <xf numFmtId="0" fontId="15" fillId="78" borderId="0" xfId="0" applyFont="1" applyFill="1" applyAlignment="1">
      <alignment horizontal="left"/>
    </xf>
    <xf numFmtId="0" fontId="15" fillId="78" borderId="0" xfId="0" applyFont="1" applyFill="1" applyAlignment="1">
      <alignment horizontal="left" vertical="top" wrapText="1"/>
    </xf>
    <xf numFmtId="0" fontId="6" fillId="78" borderId="5" xfId="0" applyFont="1" applyFill="1" applyBorder="1" applyAlignment="1">
      <alignment horizontal="center"/>
    </xf>
    <xf numFmtId="0" fontId="15" fillId="78" borderId="9" xfId="0" applyFont="1" applyFill="1" applyBorder="1" applyAlignment="1">
      <alignment horizontal="left" vertical="center"/>
    </xf>
    <xf numFmtId="0" fontId="15" fillId="78" borderId="6" xfId="0" applyFont="1" applyFill="1" applyBorder="1" applyAlignment="1">
      <alignment horizontal="left" vertical="center"/>
    </xf>
    <xf numFmtId="0" fontId="15" fillId="78" borderId="12" xfId="0" applyFont="1" applyFill="1" applyBorder="1" applyAlignment="1">
      <alignment horizontal="left" vertical="center"/>
    </xf>
    <xf numFmtId="167" fontId="15" fillId="78" borderId="2" xfId="0" applyNumberFormat="1" applyFont="1" applyFill="1" applyBorder="1" applyAlignment="1">
      <alignment horizontal="right"/>
    </xf>
    <xf numFmtId="167" fontId="15" fillId="78" borderId="1" xfId="0" applyNumberFormat="1" applyFont="1" applyFill="1" applyBorder="1" applyAlignment="1">
      <alignment horizontal="right"/>
    </xf>
    <xf numFmtId="0" fontId="15" fillId="0" borderId="10" xfId="0" applyFont="1" applyBorder="1" applyAlignment="1" applyProtection="1">
      <alignment horizontal="left"/>
      <protection locked="0"/>
    </xf>
    <xf numFmtId="0" fontId="15" fillId="78" borderId="9" xfId="0" applyFont="1" applyFill="1" applyBorder="1" applyAlignment="1">
      <alignment horizontal="left"/>
    </xf>
    <xf numFmtId="0" fontId="15" fillId="78" borderId="6" xfId="0" applyFont="1" applyFill="1" applyBorder="1" applyAlignment="1">
      <alignment horizontal="left"/>
    </xf>
    <xf numFmtId="0" fontId="15" fillId="78" borderId="12" xfId="0" applyFont="1" applyFill="1" applyBorder="1" applyAlignment="1">
      <alignment horizontal="left"/>
    </xf>
    <xf numFmtId="0" fontId="15" fillId="78" borderId="2" xfId="0" applyFont="1" applyFill="1" applyBorder="1" applyAlignment="1">
      <alignment horizontal="left"/>
    </xf>
    <xf numFmtId="0" fontId="15" fillId="78" borderId="1" xfId="0" applyFont="1" applyFill="1" applyBorder="1" applyAlignment="1">
      <alignment horizontal="left"/>
    </xf>
    <xf numFmtId="172" fontId="15" fillId="0" borderId="2" xfId="0" applyNumberFormat="1" applyFont="1" applyBorder="1" applyAlignment="1" applyProtection="1">
      <alignment horizontal="left"/>
      <protection locked="0"/>
    </xf>
    <xf numFmtId="172" fontId="15" fillId="0" borderId="8" xfId="0" applyNumberFormat="1" applyFont="1" applyBorder="1" applyAlignment="1" applyProtection="1">
      <alignment horizontal="left"/>
      <protection locked="0"/>
    </xf>
    <xf numFmtId="172" fontId="15" fillId="0" borderId="1" xfId="0" applyNumberFormat="1" applyFont="1" applyBorder="1" applyAlignment="1" applyProtection="1">
      <alignment horizontal="left"/>
      <protection locked="0"/>
    </xf>
    <xf numFmtId="0" fontId="15" fillId="0" borderId="2" xfId="0" applyFont="1" applyBorder="1" applyAlignment="1" applyProtection="1">
      <alignment horizontal="left"/>
      <protection locked="0"/>
    </xf>
    <xf numFmtId="0" fontId="15" fillId="0" borderId="8" xfId="0" applyFont="1" applyBorder="1" applyAlignment="1" applyProtection="1">
      <alignment horizontal="left"/>
      <protection locked="0"/>
    </xf>
    <xf numFmtId="0" fontId="15" fillId="0" borderId="1" xfId="0" applyFont="1" applyBorder="1" applyAlignment="1" applyProtection="1">
      <alignment horizontal="left"/>
      <protection locked="0"/>
    </xf>
    <xf numFmtId="0" fontId="8" fillId="78" borderId="0" xfId="0" applyFont="1" applyFill="1" applyAlignment="1">
      <alignment horizontal="center" vertical="top"/>
    </xf>
    <xf numFmtId="0" fontId="8" fillId="78" borderId="7" xfId="0" applyFont="1" applyFill="1" applyBorder="1" applyAlignment="1">
      <alignment horizontal="center"/>
    </xf>
    <xf numFmtId="0" fontId="13" fillId="78" borderId="2" xfId="0" applyFont="1" applyFill="1" applyBorder="1" applyAlignment="1">
      <alignment horizontal="center"/>
    </xf>
    <xf numFmtId="0" fontId="13" fillId="78" borderId="8" xfId="0" applyFont="1" applyFill="1" applyBorder="1" applyAlignment="1">
      <alignment horizontal="center"/>
    </xf>
    <xf numFmtId="0" fontId="13" fillId="78" borderId="1" xfId="0" applyFont="1" applyFill="1" applyBorder="1" applyAlignment="1">
      <alignment horizontal="center"/>
    </xf>
    <xf numFmtId="0" fontId="94" fillId="78" borderId="0" xfId="0" applyFont="1" applyFill="1" applyAlignment="1">
      <alignment horizontal="center"/>
    </xf>
    <xf numFmtId="0" fontId="15" fillId="0" borderId="7" xfId="0" applyFont="1" applyBorder="1" applyAlignment="1" applyProtection="1">
      <alignment horizontal="left" wrapText="1"/>
      <protection locked="0"/>
    </xf>
    <xf numFmtId="165" fontId="15" fillId="0" borderId="7" xfId="0" applyNumberFormat="1" applyFont="1" applyBorder="1" applyAlignment="1" applyProtection="1">
      <alignment horizontal="left" wrapText="1"/>
      <protection locked="0"/>
    </xf>
    <xf numFmtId="0" fontId="6" fillId="78" borderId="0" xfId="0" applyFont="1" applyFill="1" applyAlignment="1">
      <alignment horizontal="left" vertical="center" wrapText="1"/>
    </xf>
    <xf numFmtId="0" fontId="8" fillId="78" borderId="0" xfId="0" applyFont="1" applyFill="1" applyAlignment="1">
      <alignment horizontal="left" vertical="center" wrapText="1"/>
    </xf>
    <xf numFmtId="0" fontId="32" fillId="78" borderId="0" xfId="4" applyFont="1" applyFill="1" applyAlignment="1" applyProtection="1">
      <alignment horizontal="left" vertical="top" wrapText="1"/>
    </xf>
    <xf numFmtId="0" fontId="14" fillId="78" borderId="0" xfId="0" applyFont="1" applyFill="1" applyAlignment="1">
      <alignment horizontal="left" vertical="top" wrapText="1"/>
    </xf>
    <xf numFmtId="0" fontId="8" fillId="78" borderId="0" xfId="0" applyFont="1" applyFill="1" applyAlignment="1">
      <alignment horizontal="left" vertical="top" wrapText="1"/>
    </xf>
    <xf numFmtId="0" fontId="15" fillId="0" borderId="10" xfId="0" applyFont="1" applyBorder="1" applyAlignment="1" applyProtection="1">
      <alignment horizontal="left" wrapText="1"/>
      <protection locked="0"/>
    </xf>
    <xf numFmtId="0" fontId="15" fillId="78" borderId="2" xfId="0" applyFont="1" applyFill="1" applyBorder="1" applyAlignment="1">
      <alignment horizontal="left" vertical="top" wrapText="1"/>
    </xf>
    <xf numFmtId="0" fontId="15" fillId="78" borderId="8" xfId="0" applyFont="1" applyFill="1" applyBorder="1" applyAlignment="1">
      <alignment horizontal="left" vertical="top" wrapText="1"/>
    </xf>
    <xf numFmtId="0" fontId="15" fillId="78" borderId="1" xfId="0" applyFont="1" applyFill="1" applyBorder="1" applyAlignment="1">
      <alignment horizontal="left" vertical="top" wrapText="1"/>
    </xf>
    <xf numFmtId="0" fontId="15" fillId="0" borderId="2" xfId="0" applyFont="1" applyBorder="1" applyAlignment="1" applyProtection="1">
      <alignment horizontal="left" wrapText="1"/>
      <protection locked="0"/>
    </xf>
    <xf numFmtId="0" fontId="15" fillId="0" borderId="8" xfId="0" applyFont="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5" fillId="78" borderId="6" xfId="0" applyFont="1" applyFill="1" applyBorder="1" applyAlignment="1" applyProtection="1">
      <alignment horizontal="left"/>
      <protection locked="0"/>
    </xf>
    <xf numFmtId="0" fontId="13" fillId="78" borderId="0" xfId="0" applyFont="1" applyFill="1" applyAlignment="1">
      <alignment horizontal="center"/>
    </xf>
    <xf numFmtId="0" fontId="15" fillId="78" borderId="8" xfId="0" applyFont="1" applyFill="1" applyBorder="1" applyAlignment="1">
      <alignment horizontal="left"/>
    </xf>
    <xf numFmtId="4" fontId="15" fillId="78" borderId="2" xfId="0" applyNumberFormat="1" applyFont="1" applyFill="1" applyBorder="1" applyAlignment="1">
      <alignment horizontal="right"/>
    </xf>
    <xf numFmtId="4" fontId="15" fillId="78" borderId="8" xfId="0" applyNumberFormat="1" applyFont="1" applyFill="1" applyBorder="1" applyAlignment="1">
      <alignment horizontal="right"/>
    </xf>
    <xf numFmtId="4" fontId="15" fillId="78" borderId="1" xfId="0" applyNumberFormat="1" applyFont="1" applyFill="1" applyBorder="1" applyAlignment="1">
      <alignment horizontal="right"/>
    </xf>
    <xf numFmtId="0" fontId="13" fillId="78" borderId="2" xfId="0" applyFont="1" applyFill="1" applyBorder="1" applyAlignment="1">
      <alignment horizontal="left"/>
    </xf>
    <xf numFmtId="0" fontId="13" fillId="78" borderId="8" xfId="0" applyFont="1" applyFill="1" applyBorder="1" applyAlignment="1">
      <alignment horizontal="left"/>
    </xf>
    <xf numFmtId="0" fontId="13" fillId="78" borderId="1" xfId="0" applyFont="1" applyFill="1" applyBorder="1" applyAlignment="1">
      <alignment horizontal="left"/>
    </xf>
    <xf numFmtId="4" fontId="13" fillId="78" borderId="2" xfId="0" applyNumberFormat="1" applyFont="1" applyFill="1" applyBorder="1" applyAlignment="1">
      <alignment horizontal="right"/>
    </xf>
    <xf numFmtId="4" fontId="13" fillId="78" borderId="8" xfId="0" applyNumberFormat="1" applyFont="1" applyFill="1" applyBorder="1" applyAlignment="1">
      <alignment horizontal="right"/>
    </xf>
    <xf numFmtId="4" fontId="13" fillId="78" borderId="1" xfId="0" applyNumberFormat="1" applyFont="1" applyFill="1" applyBorder="1" applyAlignment="1">
      <alignment horizontal="right"/>
    </xf>
    <xf numFmtId="4" fontId="15" fillId="78" borderId="0" xfId="0" applyNumberFormat="1" applyFont="1" applyFill="1" applyAlignment="1">
      <alignment horizontal="center" wrapText="1"/>
    </xf>
    <xf numFmtId="0" fontId="5" fillId="78" borderId="20" xfId="0" applyFont="1" applyFill="1" applyBorder="1" applyAlignment="1">
      <alignment horizontal="center"/>
    </xf>
    <xf numFmtId="0" fontId="13" fillId="78" borderId="4" xfId="0" applyFont="1" applyFill="1" applyBorder="1" applyAlignment="1">
      <alignment horizontal="center" vertical="top" wrapText="1"/>
    </xf>
    <xf numFmtId="0" fontId="13" fillId="78" borderId="7" xfId="0" applyFont="1" applyFill="1" applyBorder="1" applyAlignment="1">
      <alignment horizontal="center" vertical="top" wrapText="1"/>
    </xf>
    <xf numFmtId="0" fontId="13" fillId="78" borderId="11" xfId="0" applyFont="1" applyFill="1" applyBorder="1" applyAlignment="1">
      <alignment horizontal="center" vertical="top" wrapText="1"/>
    </xf>
    <xf numFmtId="4" fontId="13" fillId="78" borderId="13" xfId="0" applyNumberFormat="1" applyFont="1" applyFill="1" applyBorder="1" applyAlignment="1">
      <alignment horizontal="right" wrapText="1"/>
    </xf>
    <xf numFmtId="4" fontId="6" fillId="78" borderId="13" xfId="0" applyNumberFormat="1" applyFont="1" applyFill="1" applyBorder="1" applyAlignment="1">
      <alignment horizontal="right" wrapText="1"/>
    </xf>
    <xf numFmtId="4" fontId="15" fillId="0" borderId="13" xfId="0" applyNumberFormat="1" applyFont="1" applyBorder="1" applyAlignment="1" applyProtection="1">
      <alignment horizontal="center" wrapText="1"/>
      <protection locked="0"/>
    </xf>
    <xf numFmtId="4" fontId="8" fillId="0" borderId="4" xfId="0" applyNumberFormat="1" applyFont="1" applyBorder="1" applyAlignment="1" applyProtection="1">
      <alignment horizontal="center" wrapText="1"/>
      <protection locked="0"/>
    </xf>
    <xf numFmtId="0" fontId="15" fillId="78" borderId="10" xfId="0" applyFont="1" applyFill="1" applyBorder="1" applyAlignment="1">
      <alignment horizontal="left"/>
    </xf>
    <xf numFmtId="4" fontId="15" fillId="0" borderId="13" xfId="0" applyNumberFormat="1" applyFont="1" applyBorder="1" applyProtection="1">
      <protection locked="0"/>
    </xf>
    <xf numFmtId="4" fontId="15" fillId="78" borderId="0" xfId="0" applyNumberFormat="1" applyFont="1" applyFill="1" applyAlignment="1">
      <alignment horizontal="right" wrapText="1"/>
    </xf>
    <xf numFmtId="4" fontId="8" fillId="78" borderId="0" xfId="0" applyNumberFormat="1" applyFont="1" applyFill="1" applyAlignment="1">
      <alignment horizontal="right" wrapText="1"/>
    </xf>
    <xf numFmtId="4" fontId="15" fillId="78" borderId="10" xfId="0" applyNumberFormat="1" applyFont="1" applyFill="1" applyBorder="1" applyProtection="1">
      <protection locked="0"/>
    </xf>
    <xf numFmtId="0" fontId="9" fillId="78" borderId="0" xfId="0" applyFont="1" applyFill="1" applyAlignment="1">
      <alignment horizontal="center"/>
    </xf>
    <xf numFmtId="0" fontId="5" fillId="78" borderId="0" xfId="0" applyFont="1" applyFill="1" applyAlignment="1">
      <alignment horizontal="center"/>
    </xf>
    <xf numFmtId="0" fontId="13" fillId="78" borderId="9" xfId="0" applyFont="1" applyFill="1" applyBorder="1" applyAlignment="1">
      <alignment horizontal="center" wrapText="1"/>
    </xf>
    <xf numFmtId="0" fontId="15" fillId="78" borderId="12" xfId="0" applyFont="1" applyFill="1" applyBorder="1" applyAlignment="1">
      <alignment wrapText="1"/>
    </xf>
    <xf numFmtId="0" fontId="13" fillId="78" borderId="6" xfId="0" applyFont="1" applyFill="1" applyBorder="1" applyAlignment="1">
      <alignment horizontal="center" wrapText="1"/>
    </xf>
    <xf numFmtId="0" fontId="13" fillId="78" borderId="12" xfId="0" applyFont="1" applyFill="1" applyBorder="1" applyAlignment="1">
      <alignment horizontal="center" wrapText="1"/>
    </xf>
    <xf numFmtId="0" fontId="13" fillId="78" borderId="6" xfId="0" applyFont="1" applyFill="1" applyBorder="1" applyAlignment="1">
      <alignment horizontal="center" vertical="center"/>
    </xf>
    <xf numFmtId="0" fontId="13" fillId="78" borderId="7" xfId="0" applyFont="1" applyFill="1" applyBorder="1" applyAlignment="1">
      <alignment horizontal="center" vertical="center"/>
    </xf>
    <xf numFmtId="0" fontId="15" fillId="78" borderId="2" xfId="0" applyFont="1" applyFill="1" applyBorder="1" applyAlignment="1">
      <alignment horizontal="center"/>
    </xf>
    <xf numFmtId="0" fontId="15" fillId="78" borderId="8" xfId="0" applyFont="1" applyFill="1" applyBorder="1" applyAlignment="1">
      <alignment horizontal="center"/>
    </xf>
    <xf numFmtId="0" fontId="15" fillId="78" borderId="1" xfId="0" applyFont="1" applyFill="1" applyBorder="1" applyAlignment="1">
      <alignment horizontal="center"/>
    </xf>
    <xf numFmtId="0" fontId="15" fillId="78" borderId="2" xfId="0" applyFont="1" applyFill="1" applyBorder="1" applyAlignment="1">
      <alignment horizontal="center" wrapText="1"/>
    </xf>
    <xf numFmtId="0" fontId="15" fillId="78" borderId="8" xfId="0" applyFont="1" applyFill="1" applyBorder="1" applyAlignment="1">
      <alignment horizontal="center" wrapText="1"/>
    </xf>
    <xf numFmtId="0" fontId="15" fillId="78" borderId="1" xfId="0" applyFont="1" applyFill="1" applyBorder="1" applyAlignment="1">
      <alignment horizontal="center" wrapText="1"/>
    </xf>
    <xf numFmtId="4" fontId="15" fillId="5" borderId="10" xfId="0" applyNumberFormat="1" applyFont="1" applyFill="1" applyBorder="1" applyAlignment="1" applyProtection="1">
      <alignment horizontal="center"/>
      <protection locked="0"/>
    </xf>
    <xf numFmtId="0" fontId="8" fillId="78" borderId="6" xfId="0" applyFont="1" applyFill="1" applyBorder="1" applyAlignment="1">
      <alignment horizontal="center"/>
    </xf>
    <xf numFmtId="4" fontId="5" fillId="78" borderId="20" xfId="0" applyNumberFormat="1" applyFont="1" applyFill="1" applyBorder="1" applyAlignment="1">
      <alignment horizontal="center" wrapText="1"/>
    </xf>
    <xf numFmtId="0" fontId="13" fillId="78" borderId="10" xfId="0" applyFont="1" applyFill="1" applyBorder="1" applyAlignment="1">
      <alignment horizontal="center" wrapText="1"/>
    </xf>
    <xf numFmtId="4" fontId="13" fillId="78" borderId="10" xfId="0" applyNumberFormat="1" applyFont="1" applyFill="1" applyBorder="1" applyAlignment="1">
      <alignment horizontal="center"/>
    </xf>
    <xf numFmtId="0" fontId="13" fillId="78" borderId="0" xfId="0" applyFont="1" applyFill="1" applyAlignment="1">
      <alignment wrapText="1"/>
    </xf>
    <xf numFmtId="0" fontId="40" fillId="78" borderId="0" xfId="4" applyFont="1" applyFill="1" applyAlignment="1" applyProtection="1">
      <alignment horizontal="left" vertical="top"/>
    </xf>
    <xf numFmtId="0" fontId="13" fillId="78" borderId="7" xfId="0" applyFont="1" applyFill="1" applyBorder="1" applyAlignment="1">
      <alignment horizontal="center"/>
    </xf>
    <xf numFmtId="4" fontId="13" fillId="78" borderId="2" xfId="0" applyNumberFormat="1" applyFont="1" applyFill="1" applyBorder="1" applyAlignment="1">
      <alignment horizontal="center"/>
    </xf>
    <xf numFmtId="4" fontId="13" fillId="78" borderId="8" xfId="0" applyNumberFormat="1" applyFont="1" applyFill="1" applyBorder="1" applyAlignment="1">
      <alignment horizontal="center"/>
    </xf>
    <xf numFmtId="4" fontId="13" fillId="78" borderId="1" xfId="0" applyNumberFormat="1" applyFont="1" applyFill="1" applyBorder="1" applyAlignment="1">
      <alignment horizontal="center"/>
    </xf>
    <xf numFmtId="0" fontId="8" fillId="78" borderId="8" xfId="0" applyFont="1" applyFill="1" applyBorder="1" applyAlignment="1">
      <alignment horizontal="center"/>
    </xf>
    <xf numFmtId="0" fontId="13" fillId="78" borderId="0" xfId="0" applyFont="1" applyFill="1" applyAlignment="1">
      <alignment horizontal="left"/>
    </xf>
    <xf numFmtId="0" fontId="13" fillId="78" borderId="5" xfId="0" applyFont="1" applyFill="1" applyBorder="1" applyAlignment="1">
      <alignment horizontal="left"/>
    </xf>
    <xf numFmtId="0" fontId="15" fillId="5" borderId="9" xfId="0" applyFont="1" applyFill="1" applyBorder="1" applyAlignment="1" applyProtection="1">
      <alignment horizontal="left" vertical="top" wrapText="1"/>
      <protection locked="0"/>
    </xf>
    <xf numFmtId="0" fontId="30" fillId="0" borderId="6" xfId="0" applyFont="1" applyBorder="1" applyAlignment="1">
      <alignment horizontal="left" vertical="top" wrapText="1"/>
    </xf>
    <xf numFmtId="0" fontId="30" fillId="0" borderId="12" xfId="0" applyFont="1" applyBorder="1" applyAlignment="1">
      <alignment horizontal="left" vertical="top" wrapText="1"/>
    </xf>
    <xf numFmtId="0" fontId="30" fillId="0" borderId="4" xfId="0" applyFont="1" applyBorder="1" applyAlignment="1">
      <alignment horizontal="left" vertical="top" wrapText="1"/>
    </xf>
    <xf numFmtId="0" fontId="30" fillId="0" borderId="7" xfId="0" applyFont="1" applyBorder="1" applyAlignment="1">
      <alignment horizontal="left" vertical="top" wrapText="1"/>
    </xf>
    <xf numFmtId="0" fontId="30" fillId="0" borderId="11" xfId="0" applyFont="1" applyBorder="1" applyAlignment="1">
      <alignment horizontal="left" vertical="top" wrapText="1"/>
    </xf>
    <xf numFmtId="0" fontId="6" fillId="78" borderId="0" xfId="0" applyFont="1" applyFill="1" applyAlignment="1">
      <alignment horizontal="left"/>
    </xf>
    <xf numFmtId="0" fontId="6" fillId="78" borderId="5" xfId="0" applyFont="1" applyFill="1" applyBorder="1" applyAlignment="1">
      <alignment horizontal="left"/>
    </xf>
    <xf numFmtId="0" fontId="13" fillId="78" borderId="0" xfId="6" applyFont="1" applyFill="1" applyAlignment="1">
      <alignment horizontal="left" vertical="top" wrapText="1"/>
    </xf>
    <xf numFmtId="0" fontId="13" fillId="78" borderId="0" xfId="0" applyFont="1" applyFill="1" applyAlignment="1">
      <alignment horizontal="center" vertical="top" wrapText="1"/>
    </xf>
    <xf numFmtId="0" fontId="8" fillId="78" borderId="6" xfId="0" applyFont="1" applyFill="1" applyBorder="1" applyAlignment="1">
      <alignment horizontal="center" wrapText="1"/>
    </xf>
    <xf numFmtId="0" fontId="8" fillId="78" borderId="2" xfId="0" applyFont="1" applyFill="1" applyBorder="1" applyAlignment="1">
      <alignment horizontal="left" vertical="top" wrapText="1"/>
    </xf>
    <xf numFmtId="0" fontId="8" fillId="78" borderId="8" xfId="0" applyFont="1" applyFill="1" applyBorder="1" applyAlignment="1">
      <alignment horizontal="left" vertical="top" wrapText="1"/>
    </xf>
    <xf numFmtId="0" fontId="8" fillId="78" borderId="1" xfId="0" applyFont="1" applyFill="1" applyBorder="1" applyAlignment="1">
      <alignment horizontal="left" vertical="top" wrapText="1"/>
    </xf>
    <xf numFmtId="0" fontId="15" fillId="0" borderId="9" xfId="0" applyFont="1" applyBorder="1" applyAlignment="1" applyProtection="1">
      <alignment horizontal="left" vertical="top" wrapText="1"/>
      <protection locked="0"/>
    </xf>
    <xf numFmtId="0" fontId="15" fillId="0" borderId="6" xfId="0" applyFont="1" applyBorder="1" applyAlignment="1" applyProtection="1">
      <alignment horizontal="left" vertical="top" wrapText="1"/>
      <protection locked="0"/>
    </xf>
    <xf numFmtId="0" fontId="15" fillId="0" borderId="12" xfId="0" applyFont="1" applyBorder="1" applyAlignment="1" applyProtection="1">
      <alignment horizontal="left" vertical="top" wrapText="1"/>
      <protection locked="0"/>
    </xf>
    <xf numFmtId="0" fontId="15" fillId="0" borderId="2" xfId="0" applyFont="1" applyBorder="1" applyAlignment="1" applyProtection="1">
      <alignment horizontal="left" vertical="top" wrapText="1"/>
      <protection locked="0"/>
    </xf>
    <xf numFmtId="0" fontId="15" fillId="0" borderId="8" xfId="0" applyFont="1" applyBorder="1" applyAlignment="1" applyProtection="1">
      <alignment horizontal="left" vertical="top" wrapText="1"/>
      <protection locked="0"/>
    </xf>
    <xf numFmtId="0" fontId="15" fillId="0" borderId="1" xfId="0" applyFont="1" applyBorder="1" applyAlignment="1" applyProtection="1">
      <alignment horizontal="left" vertical="top" wrapText="1"/>
      <protection locked="0"/>
    </xf>
    <xf numFmtId="0" fontId="15" fillId="78" borderId="2" xfId="0" applyFont="1" applyFill="1" applyBorder="1"/>
    <xf numFmtId="0" fontId="15" fillId="78" borderId="8" xfId="0" applyFont="1" applyFill="1" applyBorder="1"/>
    <xf numFmtId="0" fontId="15" fillId="78" borderId="1" xfId="0" applyFont="1" applyFill="1" applyBorder="1"/>
    <xf numFmtId="0" fontId="15" fillId="0" borderId="4" xfId="0" applyFont="1" applyBorder="1" applyAlignment="1" applyProtection="1">
      <alignment horizontal="left" vertical="top" wrapText="1"/>
      <protection locked="0"/>
    </xf>
    <xf numFmtId="0" fontId="15" fillId="0" borderId="7" xfId="0" applyFont="1" applyBorder="1" applyAlignment="1" applyProtection="1">
      <alignment horizontal="left" vertical="top" wrapText="1"/>
      <protection locked="0"/>
    </xf>
    <xf numFmtId="0" fontId="15" fillId="0" borderId="11" xfId="0" applyFont="1" applyBorder="1" applyAlignment="1" applyProtection="1">
      <alignment horizontal="left" vertical="top" wrapText="1"/>
      <protection locked="0"/>
    </xf>
    <xf numFmtId="0" fontId="12" fillId="78" borderId="0" xfId="0" applyFont="1" applyFill="1" applyAlignment="1">
      <alignment horizontal="center"/>
    </xf>
    <xf numFmtId="0" fontId="0" fillId="78" borderId="0" xfId="0" applyFill="1" applyAlignment="1">
      <alignment horizontal="center"/>
    </xf>
    <xf numFmtId="0" fontId="0" fillId="78" borderId="20" xfId="0" applyFill="1" applyBorder="1" applyAlignment="1">
      <alignment horizontal="center"/>
    </xf>
    <xf numFmtId="0" fontId="8" fillId="78" borderId="0" xfId="0" applyFont="1" applyFill="1" applyAlignment="1">
      <alignment horizontal="center" wrapText="1"/>
    </xf>
    <xf numFmtId="0" fontId="0" fillId="78" borderId="0" xfId="0" applyFill="1" applyAlignment="1">
      <alignment horizontal="center" wrapText="1"/>
    </xf>
    <xf numFmtId="0" fontId="8" fillId="78" borderId="34" xfId="0" applyFont="1" applyFill="1" applyBorder="1" applyAlignment="1">
      <alignment horizontal="center" wrapText="1"/>
    </xf>
    <xf numFmtId="0" fontId="8" fillId="78" borderId="0" xfId="0" applyFont="1" applyFill="1" applyAlignment="1">
      <alignment horizontal="left" vertical="center"/>
    </xf>
    <xf numFmtId="0" fontId="8" fillId="78" borderId="10" xfId="0" applyFont="1" applyFill="1" applyBorder="1" applyAlignment="1">
      <alignment horizontal="left" wrapText="1"/>
    </xf>
    <xf numFmtId="0" fontId="15" fillId="78" borderId="2" xfId="0" applyFont="1" applyFill="1" applyBorder="1" applyAlignment="1">
      <alignment horizontal="left" wrapText="1"/>
    </xf>
    <xf numFmtId="0" fontId="15" fillId="78" borderId="8" xfId="0" applyFont="1" applyFill="1" applyBorder="1" applyAlignment="1">
      <alignment horizontal="left" wrapText="1"/>
    </xf>
    <xf numFmtId="0" fontId="15" fillId="78" borderId="1" xfId="0" applyFont="1" applyFill="1" applyBorder="1" applyAlignment="1">
      <alignment horizontal="left" wrapText="1"/>
    </xf>
    <xf numFmtId="0" fontId="15" fillId="0" borderId="3" xfId="0" applyFont="1" applyBorder="1" applyAlignment="1" applyProtection="1">
      <alignment horizontal="left" vertical="top" wrapText="1"/>
      <protection locked="0"/>
    </xf>
    <xf numFmtId="0" fontId="15" fillId="0" borderId="0" xfId="0" applyFont="1" applyAlignment="1" applyProtection="1">
      <alignment horizontal="left" vertical="top" wrapText="1"/>
      <protection locked="0"/>
    </xf>
    <xf numFmtId="0" fontId="15" fillId="0" borderId="5" xfId="0" applyFont="1" applyBorder="1" applyAlignment="1" applyProtection="1">
      <alignment horizontal="left" vertical="top" wrapText="1"/>
      <protection locked="0"/>
    </xf>
    <xf numFmtId="0" fontId="8" fillId="78" borderId="6" xfId="0" applyFont="1" applyFill="1" applyBorder="1" applyAlignment="1" applyProtection="1">
      <alignment horizontal="center" vertical="top" wrapText="1"/>
      <protection locked="0"/>
    </xf>
    <xf numFmtId="0" fontId="8" fillId="0" borderId="0" xfId="0" applyFont="1" applyAlignment="1">
      <alignment horizontal="left"/>
    </xf>
    <xf numFmtId="0" fontId="8" fillId="0" borderId="0" xfId="0" applyFont="1" applyAlignment="1">
      <alignment horizontal="left" wrapText="1"/>
    </xf>
    <xf numFmtId="0" fontId="6" fillId="0" borderId="0" xfId="0" applyFont="1" applyAlignment="1">
      <alignment horizontal="left"/>
    </xf>
    <xf numFmtId="0" fontId="42" fillId="0" borderId="0" xfId="0" applyFont="1" applyAlignment="1">
      <alignment horizontal="center"/>
    </xf>
    <xf numFmtId="0" fontId="5" fillId="0" borderId="0" xfId="0" applyFont="1" applyAlignment="1">
      <alignment horizontal="center"/>
    </xf>
    <xf numFmtId="0" fontId="9" fillId="0" borderId="0" xfId="0" applyFont="1" applyAlignment="1">
      <alignment horizontal="center"/>
    </xf>
    <xf numFmtId="0" fontId="15" fillId="0" borderId="0" xfId="0" applyFont="1" applyAlignment="1" applyProtection="1">
      <alignment vertical="top" wrapText="1"/>
      <protection locked="0"/>
    </xf>
    <xf numFmtId="4" fontId="15" fillId="0" borderId="0" xfId="0" applyNumberFormat="1" applyFont="1" applyAlignment="1" applyProtection="1">
      <alignment horizontal="center" wrapText="1"/>
      <protection locked="0"/>
    </xf>
    <xf numFmtId="4" fontId="15" fillId="0" borderId="0" xfId="0" applyNumberFormat="1" applyFont="1" applyAlignment="1" applyProtection="1">
      <alignment horizontal="right" wrapText="1"/>
      <protection locked="0"/>
    </xf>
    <xf numFmtId="0" fontId="8" fillId="0" borderId="0" xfId="0" applyFont="1" applyAlignment="1">
      <alignment horizontal="center" wrapText="1"/>
    </xf>
    <xf numFmtId="0" fontId="8" fillId="0" borderId="0" xfId="0" applyFont="1" applyAlignment="1">
      <alignment horizontal="center"/>
    </xf>
    <xf numFmtId="0" fontId="9" fillId="0" borderId="0" xfId="0" applyFont="1" applyAlignment="1">
      <alignment horizontal="left" wrapText="1"/>
    </xf>
    <xf numFmtId="4" fontId="8" fillId="0" borderId="0" xfId="0" applyNumberFormat="1" applyFont="1" applyAlignment="1">
      <alignment horizontal="right" wrapText="1"/>
    </xf>
    <xf numFmtId="0" fontId="0" fillId="0" borderId="0" xfId="0" applyAlignment="1">
      <alignment horizontal="center"/>
    </xf>
    <xf numFmtId="4" fontId="15" fillId="0" borderId="0" xfId="0" applyNumberFormat="1" applyFont="1" applyAlignment="1" applyProtection="1">
      <alignment horizontal="center"/>
      <protection locked="0"/>
    </xf>
    <xf numFmtId="4" fontId="15" fillId="0" borderId="0" xfId="0" applyNumberFormat="1" applyFont="1" applyAlignment="1" applyProtection="1">
      <alignment horizontal="right"/>
      <protection locked="0"/>
    </xf>
    <xf numFmtId="0" fontId="4" fillId="0" borderId="0" xfId="0" applyFont="1" applyAlignment="1">
      <alignment horizontal="left"/>
    </xf>
    <xf numFmtId="0" fontId="8" fillId="0" borderId="0" xfId="0" applyFont="1" applyAlignment="1">
      <alignment horizontal="right"/>
    </xf>
    <xf numFmtId="4" fontId="8" fillId="0" borderId="0" xfId="0" applyNumberFormat="1" applyFont="1" applyAlignment="1">
      <alignment horizontal="right"/>
    </xf>
    <xf numFmtId="3" fontId="15" fillId="0" borderId="0" xfId="0" applyNumberFormat="1" applyFont="1" applyAlignment="1" applyProtection="1">
      <alignment horizontal="right" wrapText="1"/>
      <protection locked="0"/>
    </xf>
    <xf numFmtId="0" fontId="15" fillId="0" borderId="0" xfId="0" applyFont="1" applyAlignment="1" applyProtection="1">
      <alignment horizontal="right"/>
      <protection locked="0"/>
    </xf>
    <xf numFmtId="0" fontId="8" fillId="0" borderId="0" xfId="0" applyFont="1" applyAlignment="1">
      <alignment horizontal="center" vertical="top"/>
    </xf>
    <xf numFmtId="0" fontId="12" fillId="0" borderId="0" xfId="0" applyFont="1" applyAlignment="1">
      <alignment horizontal="left" vertical="top" wrapText="1"/>
    </xf>
    <xf numFmtId="0" fontId="8" fillId="0" borderId="0" xfId="0" applyFont="1" applyAlignment="1">
      <alignment horizontal="left" vertical="top" wrapText="1"/>
    </xf>
    <xf numFmtId="0" fontId="4" fillId="78" borderId="0" xfId="14" applyFill="1" applyAlignment="1">
      <alignment horizontal="center"/>
    </xf>
    <xf numFmtId="165" fontId="8" fillId="78" borderId="0" xfId="0" applyNumberFormat="1" applyFont="1" applyFill="1" applyAlignment="1">
      <alignment horizontal="left" wrapText="1"/>
    </xf>
    <xf numFmtId="0" fontId="8" fillId="78" borderId="6" xfId="0" applyFont="1" applyFill="1" applyBorder="1" applyAlignment="1">
      <alignment horizontal="left" vertical="top"/>
    </xf>
    <xf numFmtId="0" fontId="15" fillId="78" borderId="0" xfId="0" applyFont="1" applyFill="1" applyAlignment="1">
      <alignment horizontal="center" wrapText="1"/>
    </xf>
    <xf numFmtId="4" fontId="5" fillId="78" borderId="18" xfId="0" applyNumberFormat="1" applyFont="1" applyFill="1" applyBorder="1" applyAlignment="1">
      <alignment horizontal="center" wrapText="1"/>
    </xf>
    <xf numFmtId="0" fontId="12" fillId="0" borderId="0" xfId="0" applyFont="1" applyAlignment="1">
      <alignment horizontal="left" wrapText="1"/>
    </xf>
    <xf numFmtId="0" fontId="5" fillId="0" borderId="0" xfId="0" applyFont="1" applyAlignment="1">
      <alignment horizontal="left" vertical="top" wrapText="1"/>
    </xf>
    <xf numFmtId="0" fontId="15" fillId="0" borderId="10" xfId="14" applyFont="1" applyBorder="1" applyAlignment="1" applyProtection="1">
      <alignment horizontal="left" vertical="top" wrapText="1"/>
      <protection locked="0"/>
    </xf>
    <xf numFmtId="0" fontId="15" fillId="0" borderId="10" xfId="14" applyFont="1" applyBorder="1" applyAlignment="1" applyProtection="1">
      <alignment horizontal="center"/>
      <protection locked="0"/>
    </xf>
    <xf numFmtId="0" fontId="15" fillId="0" borderId="10" xfId="14" applyFont="1" applyBorder="1" applyAlignment="1" applyProtection="1">
      <alignment horizontal="center" wrapText="1"/>
      <protection locked="0"/>
    </xf>
    <xf numFmtId="4" fontId="15" fillId="0" borderId="10" xfId="14" applyNumberFormat="1" applyFont="1" applyBorder="1" applyAlignment="1" applyProtection="1">
      <alignment horizontal="right"/>
      <protection locked="0"/>
    </xf>
    <xf numFmtId="0" fontId="8" fillId="78" borderId="10" xfId="14" applyFont="1" applyFill="1" applyBorder="1" applyAlignment="1">
      <alignment horizontal="center" vertical="top"/>
    </xf>
    <xf numFmtId="0" fontId="8" fillId="78" borderId="10" xfId="14" applyFont="1" applyFill="1" applyBorder="1" applyAlignment="1">
      <alignment horizontal="center"/>
    </xf>
    <xf numFmtId="0" fontId="8" fillId="78" borderId="0" xfId="14" applyFont="1" applyFill="1" applyAlignment="1">
      <alignment horizontal="center"/>
    </xf>
    <xf numFmtId="0" fontId="8" fillId="78" borderId="10" xfId="14" applyFont="1" applyFill="1" applyBorder="1" applyAlignment="1">
      <alignment horizontal="center" wrapText="1"/>
    </xf>
    <xf numFmtId="0" fontId="6" fillId="78" borderId="0" xfId="14" applyFont="1" applyFill="1" applyAlignment="1">
      <alignment horizontal="right"/>
    </xf>
    <xf numFmtId="4" fontId="6" fillId="78" borderId="10" xfId="14" applyNumberFormat="1" applyFont="1" applyFill="1" applyBorder="1" applyAlignment="1">
      <alignment horizontal="right"/>
    </xf>
    <xf numFmtId="0" fontId="5" fillId="78" borderId="20" xfId="14" applyFont="1" applyFill="1" applyBorder="1" applyAlignment="1">
      <alignment horizontal="center"/>
    </xf>
    <xf numFmtId="4" fontId="13" fillId="78" borderId="10" xfId="14" applyNumberFormat="1" applyFont="1" applyFill="1" applyBorder="1" applyAlignment="1">
      <alignment horizontal="center"/>
    </xf>
    <xf numFmtId="2" fontId="15" fillId="7" borderId="10" xfId="14" applyNumberFormat="1" applyFont="1" applyFill="1" applyBorder="1" applyAlignment="1">
      <alignment horizontal="center"/>
    </xf>
    <xf numFmtId="0" fontId="13" fillId="78" borderId="10" xfId="14" applyFont="1" applyFill="1" applyBorder="1" applyAlignment="1">
      <alignment horizontal="center" vertical="center" wrapText="1"/>
    </xf>
    <xf numFmtId="4" fontId="15" fillId="11" borderId="10" xfId="14" applyNumberFormat="1" applyFont="1" applyFill="1" applyBorder="1" applyAlignment="1">
      <alignment horizontal="center"/>
    </xf>
    <xf numFmtId="0" fontId="44" fillId="78" borderId="10" xfId="14" applyFont="1" applyFill="1" applyBorder="1" applyAlignment="1">
      <alignment horizontal="left"/>
    </xf>
    <xf numFmtId="4" fontId="15" fillId="10" borderId="10" xfId="14" applyNumberFormat="1" applyFont="1" applyFill="1" applyBorder="1" applyAlignment="1">
      <alignment horizontal="center"/>
    </xf>
    <xf numFmtId="0" fontId="13" fillId="4" borderId="26" xfId="14" applyFont="1" applyFill="1" applyBorder="1" applyAlignment="1">
      <alignment horizontal="right"/>
    </xf>
    <xf numFmtId="4" fontId="13" fillId="4" borderId="26" xfId="14" applyNumberFormat="1" applyFont="1" applyFill="1" applyBorder="1" applyAlignment="1">
      <alignment horizontal="center"/>
    </xf>
    <xf numFmtId="0" fontId="13" fillId="78" borderId="14" xfId="14" applyFont="1" applyFill="1" applyBorder="1" applyAlignment="1">
      <alignment horizontal="center" vertical="center"/>
    </xf>
    <xf numFmtId="0" fontId="30" fillId="78" borderId="14" xfId="14" applyFont="1" applyFill="1" applyBorder="1" applyAlignment="1">
      <alignment horizontal="center" vertical="center"/>
    </xf>
    <xf numFmtId="0" fontId="13" fillId="78" borderId="14" xfId="14" applyFont="1" applyFill="1" applyBorder="1" applyAlignment="1">
      <alignment horizontal="center" vertical="center" wrapText="1"/>
    </xf>
    <xf numFmtId="0" fontId="13" fillId="78" borderId="27" xfId="14" applyFont="1" applyFill="1" applyBorder="1" applyAlignment="1">
      <alignment horizontal="center" vertical="center" wrapText="1"/>
    </xf>
    <xf numFmtId="0" fontId="13" fillId="78" borderId="30" xfId="14" applyFont="1" applyFill="1" applyBorder="1" applyAlignment="1">
      <alignment horizontal="center" vertical="center" wrapText="1"/>
    </xf>
    <xf numFmtId="0" fontId="13" fillId="78" borderId="31" xfId="14" applyFont="1" applyFill="1" applyBorder="1" applyAlignment="1">
      <alignment horizontal="center" vertical="center" wrapText="1"/>
    </xf>
    <xf numFmtId="0" fontId="44" fillId="78" borderId="28" xfId="14" applyFont="1" applyFill="1" applyBorder="1" applyAlignment="1">
      <alignment horizontal="left"/>
    </xf>
    <xf numFmtId="4" fontId="15" fillId="75" borderId="28" xfId="14" applyNumberFormat="1" applyFont="1" applyFill="1" applyBorder="1" applyAlignment="1">
      <alignment horizontal="center"/>
    </xf>
    <xf numFmtId="4" fontId="15" fillId="8" borderId="10" xfId="14" applyNumberFormat="1" applyFont="1" applyFill="1" applyBorder="1" applyAlignment="1">
      <alignment horizontal="center"/>
    </xf>
    <xf numFmtId="0" fontId="8" fillId="78" borderId="0" xfId="14" applyFont="1" applyFill="1" applyAlignment="1">
      <alignment horizontal="center" wrapText="1"/>
    </xf>
    <xf numFmtId="0" fontId="42" fillId="78" borderId="3" xfId="14" applyFont="1" applyFill="1" applyBorder="1" applyAlignment="1">
      <alignment horizontal="center"/>
    </xf>
    <xf numFmtId="0" fontId="42" fillId="78" borderId="0" xfId="14" applyFont="1" applyFill="1" applyAlignment="1">
      <alignment horizontal="center"/>
    </xf>
    <xf numFmtId="0" fontId="47" fillId="12" borderId="10" xfId="14" applyFont="1" applyFill="1" applyBorder="1" applyAlignment="1">
      <alignment horizontal="center" wrapText="1"/>
    </xf>
    <xf numFmtId="0" fontId="13" fillId="78" borderId="10" xfId="14" applyFont="1" applyFill="1" applyBorder="1" applyAlignment="1">
      <alignment horizontal="left" wrapText="1"/>
    </xf>
    <xf numFmtId="4" fontId="47" fillId="12" borderId="10" xfId="14" applyNumberFormat="1" applyFont="1" applyFill="1" applyBorder="1" applyAlignment="1">
      <alignment horizontal="center" wrapText="1"/>
    </xf>
    <xf numFmtId="0" fontId="13" fillId="78" borderId="13" xfId="14" applyFont="1" applyFill="1" applyBorder="1"/>
    <xf numFmtId="4" fontId="13" fillId="78" borderId="13" xfId="14" applyNumberFormat="1" applyFont="1" applyFill="1" applyBorder="1" applyAlignment="1">
      <alignment horizontal="center"/>
    </xf>
    <xf numFmtId="0" fontId="13" fillId="11" borderId="10" xfId="14" applyFont="1" applyFill="1" applyBorder="1" applyAlignment="1">
      <alignment wrapText="1"/>
    </xf>
    <xf numFmtId="4" fontId="13" fillId="11" borderId="10" xfId="14" applyNumberFormat="1" applyFont="1" applyFill="1" applyBorder="1" applyAlignment="1">
      <alignment horizontal="center"/>
    </xf>
    <xf numFmtId="0" fontId="13" fillId="10" borderId="10" xfId="14" applyFont="1" applyFill="1" applyBorder="1"/>
    <xf numFmtId="4" fontId="13" fillId="10" borderId="10" xfId="14" applyNumberFormat="1" applyFont="1" applyFill="1" applyBorder="1" applyAlignment="1">
      <alignment horizontal="center"/>
    </xf>
    <xf numFmtId="0" fontId="8" fillId="78" borderId="10" xfId="14" applyFont="1" applyFill="1" applyBorder="1" applyAlignment="1">
      <alignment horizontal="center" vertical="top" wrapText="1"/>
    </xf>
    <xf numFmtId="0" fontId="6" fillId="78" borderId="0" xfId="14" applyFont="1" applyFill="1" applyAlignment="1">
      <alignment horizontal="left"/>
    </xf>
    <xf numFmtId="0" fontId="6" fillId="78" borderId="5" xfId="14" applyFont="1" applyFill="1" applyBorder="1" applyAlignment="1">
      <alignment horizontal="left"/>
    </xf>
    <xf numFmtId="0" fontId="42" fillId="12" borderId="10" xfId="14" applyFont="1" applyFill="1" applyBorder="1" applyAlignment="1">
      <alignment horizontal="center"/>
    </xf>
    <xf numFmtId="0" fontId="8" fillId="78" borderId="18" xfId="14" applyFont="1" applyFill="1" applyBorder="1" applyAlignment="1">
      <alignment horizontal="left" wrapText="1"/>
    </xf>
    <xf numFmtId="0" fontId="5" fillId="78" borderId="7" xfId="14" applyFont="1" applyFill="1" applyBorder="1" applyAlignment="1">
      <alignment horizontal="center"/>
    </xf>
    <xf numFmtId="0" fontId="8" fillId="78" borderId="2" xfId="14" applyFont="1" applyFill="1" applyBorder="1" applyAlignment="1">
      <alignment horizontal="left" wrapText="1"/>
    </xf>
    <xf numFmtId="0" fontId="8" fillId="78" borderId="8" xfId="14" applyFont="1" applyFill="1" applyBorder="1" applyAlignment="1">
      <alignment horizontal="left" wrapText="1"/>
    </xf>
    <xf numFmtId="0" fontId="8" fillId="78" borderId="6" xfId="14" applyFont="1" applyFill="1" applyBorder="1" applyAlignment="1">
      <alignment horizontal="right"/>
    </xf>
    <xf numFmtId="4" fontId="8" fillId="78" borderId="2" xfId="14" applyNumberFormat="1" applyFont="1" applyFill="1" applyBorder="1" applyAlignment="1">
      <alignment horizontal="right"/>
    </xf>
    <xf numFmtId="4" fontId="8" fillId="78" borderId="1" xfId="14" applyNumberFormat="1" applyFont="1" applyFill="1" applyBorder="1" applyAlignment="1">
      <alignment horizontal="right"/>
    </xf>
    <xf numFmtId="0" fontId="15" fillId="0" borderId="9" xfId="14" applyFont="1" applyBorder="1" applyAlignment="1" applyProtection="1">
      <alignment horizontal="left" vertical="top" wrapText="1"/>
      <protection locked="0"/>
    </xf>
    <xf numFmtId="0" fontId="15" fillId="0" borderId="6" xfId="14" applyFont="1" applyBorder="1" applyAlignment="1" applyProtection="1">
      <alignment horizontal="left" vertical="top" wrapText="1"/>
      <protection locked="0"/>
    </xf>
    <xf numFmtId="0" fontId="15" fillId="0" borderId="12" xfId="14" applyFont="1" applyBorder="1" applyAlignment="1" applyProtection="1">
      <alignment horizontal="left" vertical="top" wrapText="1"/>
      <protection locked="0"/>
    </xf>
    <xf numFmtId="0" fontId="15" fillId="0" borderId="3" xfId="14" applyFont="1" applyBorder="1" applyAlignment="1" applyProtection="1">
      <alignment horizontal="left" vertical="top" wrapText="1"/>
      <protection locked="0"/>
    </xf>
    <xf numFmtId="0" fontId="15" fillId="0" borderId="0" xfId="14" applyFont="1" applyAlignment="1" applyProtection="1">
      <alignment horizontal="left" vertical="top" wrapText="1"/>
      <protection locked="0"/>
    </xf>
    <xf numFmtId="0" fontId="15" fillId="0" borderId="5" xfId="14" applyFont="1" applyBorder="1" applyAlignment="1" applyProtection="1">
      <alignment horizontal="left" vertical="top" wrapText="1"/>
      <protection locked="0"/>
    </xf>
    <xf numFmtId="0" fontId="15" fillId="0" borderId="4" xfId="14" applyFont="1" applyBorder="1" applyAlignment="1" applyProtection="1">
      <alignment horizontal="left" vertical="top" wrapText="1"/>
      <protection locked="0"/>
    </xf>
    <xf numFmtId="0" fontId="15" fillId="0" borderId="7" xfId="14" applyFont="1" applyBorder="1" applyAlignment="1" applyProtection="1">
      <alignment horizontal="left" vertical="top" wrapText="1"/>
      <protection locked="0"/>
    </xf>
    <xf numFmtId="0" fontId="15" fillId="0" borderId="11" xfId="14" applyFont="1" applyBorder="1" applyAlignment="1" applyProtection="1">
      <alignment horizontal="left" vertical="top" wrapText="1"/>
      <protection locked="0"/>
    </xf>
    <xf numFmtId="0" fontId="8" fillId="78" borderId="2" xfId="14" applyFont="1" applyFill="1" applyBorder="1" applyAlignment="1">
      <alignment horizontal="left" vertical="top" wrapText="1"/>
    </xf>
    <xf numFmtId="0" fontId="8" fillId="78" borderId="8" xfId="14" applyFont="1" applyFill="1" applyBorder="1" applyAlignment="1">
      <alignment horizontal="left" vertical="top" wrapText="1"/>
    </xf>
    <xf numFmtId="167" fontId="9" fillId="78" borderId="0" xfId="14" applyNumberFormat="1" applyFont="1" applyFill="1" applyAlignment="1">
      <alignment horizontal="center" wrapText="1"/>
    </xf>
    <xf numFmtId="0" fontId="8" fillId="78" borderId="2" xfId="14" applyFont="1" applyFill="1" applyBorder="1" applyAlignment="1">
      <alignment horizontal="left" vertical="center" wrapText="1"/>
    </xf>
    <xf numFmtId="0" fontId="8" fillId="78" borderId="8" xfId="14" applyFont="1" applyFill="1" applyBorder="1" applyAlignment="1">
      <alignment horizontal="left" vertical="center" wrapText="1"/>
    </xf>
    <xf numFmtId="0" fontId="13" fillId="7" borderId="10" xfId="14" applyFont="1" applyFill="1" applyBorder="1" applyAlignment="1">
      <alignment horizontal="center" wrapText="1"/>
    </xf>
    <xf numFmtId="43" fontId="96" fillId="78" borderId="2" xfId="14" applyNumberFormat="1" applyFont="1" applyFill="1" applyBorder="1" applyAlignment="1">
      <alignment horizontal="right" wrapText="1"/>
    </xf>
    <xf numFmtId="43" fontId="96" fillId="78" borderId="1" xfId="14" applyNumberFormat="1" applyFont="1" applyFill="1" applyBorder="1" applyAlignment="1">
      <alignment horizontal="right" wrapText="1"/>
    </xf>
    <xf numFmtId="0" fontId="15" fillId="78" borderId="0" xfId="14" applyFont="1" applyFill="1" applyAlignment="1">
      <alignment horizontal="center" vertical="top"/>
    </xf>
    <xf numFmtId="0" fontId="8" fillId="78" borderId="18" xfId="14" applyFont="1" applyFill="1" applyBorder="1" applyAlignment="1">
      <alignment horizontal="center"/>
    </xf>
    <xf numFmtId="0" fontId="8" fillId="78" borderId="0" xfId="14" applyFont="1" applyFill="1" applyAlignment="1">
      <alignment horizontal="left" wrapText="1"/>
    </xf>
    <xf numFmtId="0" fontId="6" fillId="78" borderId="10" xfId="14" applyFont="1" applyFill="1" applyBorder="1" applyAlignment="1">
      <alignment horizontal="center" wrapText="1"/>
    </xf>
    <xf numFmtId="2" fontId="47" fillId="12" borderId="10" xfId="14" applyNumberFormat="1" applyFont="1" applyFill="1" applyBorder="1" applyAlignment="1">
      <alignment horizontal="center" wrapText="1"/>
    </xf>
    <xf numFmtId="0" fontId="8" fillId="78" borderId="12" xfId="14" applyFont="1" applyFill="1" applyBorder="1" applyAlignment="1">
      <alignment horizontal="right"/>
    </xf>
    <xf numFmtId="0" fontId="8" fillId="78" borderId="2" xfId="14" applyFont="1" applyFill="1" applyBorder="1" applyAlignment="1">
      <alignment horizontal="left"/>
    </xf>
    <xf numFmtId="0" fontId="8" fillId="78" borderId="8" xfId="14" applyFont="1" applyFill="1" applyBorder="1" applyAlignment="1">
      <alignment horizontal="left"/>
    </xf>
    <xf numFmtId="0" fontId="44" fillId="78" borderId="2" xfId="14" applyFont="1" applyFill="1" applyBorder="1" applyAlignment="1">
      <alignment horizontal="left"/>
    </xf>
    <xf numFmtId="0" fontId="44" fillId="78" borderId="8" xfId="14" applyFont="1" applyFill="1" applyBorder="1" applyAlignment="1">
      <alignment horizontal="left"/>
    </xf>
    <xf numFmtId="0" fontId="15" fillId="0" borderId="2" xfId="14" applyFont="1" applyBorder="1" applyAlignment="1" applyProtection="1">
      <alignment horizontal="left" vertical="top" wrapText="1"/>
      <protection locked="0"/>
    </xf>
    <xf numFmtId="0" fontId="15" fillId="0" borderId="8" xfId="14" applyFont="1" applyBorder="1" applyAlignment="1" applyProtection="1">
      <alignment horizontal="left" vertical="top" wrapText="1"/>
      <protection locked="0"/>
    </xf>
    <xf numFmtId="0" fontId="15" fillId="0" borderId="1" xfId="14" applyFont="1" applyBorder="1" applyAlignment="1" applyProtection="1">
      <alignment horizontal="left" vertical="top" wrapText="1"/>
      <protection locked="0"/>
    </xf>
    <xf numFmtId="0" fontId="15" fillId="0" borderId="2" xfId="14" applyFont="1" applyBorder="1" applyAlignment="1" applyProtection="1">
      <alignment horizontal="center" vertical="top" wrapText="1"/>
      <protection locked="0"/>
    </xf>
    <xf numFmtId="0" fontId="15" fillId="0" borderId="8" xfId="14" applyFont="1" applyBorder="1" applyAlignment="1" applyProtection="1">
      <alignment horizontal="center" vertical="top" wrapText="1"/>
      <protection locked="0"/>
    </xf>
    <xf numFmtId="0" fontId="15" fillId="0" borderId="1" xfId="14" applyFont="1" applyBorder="1" applyAlignment="1" applyProtection="1">
      <alignment horizontal="center" vertical="top" wrapText="1"/>
      <protection locked="0"/>
    </xf>
    <xf numFmtId="0" fontId="15" fillId="0" borderId="10" xfId="14" applyFont="1" applyBorder="1" applyAlignment="1" applyProtection="1">
      <alignment horizontal="center" vertical="top" wrapText="1"/>
      <protection locked="0"/>
    </xf>
    <xf numFmtId="0" fontId="8" fillId="78" borderId="2" xfId="14" applyFont="1" applyFill="1" applyBorder="1" applyAlignment="1">
      <alignment horizontal="center" vertical="top" wrapText="1"/>
    </xf>
    <xf numFmtId="0" fontId="8" fillId="78" borderId="8" xfId="14" applyFont="1" applyFill="1" applyBorder="1" applyAlignment="1">
      <alignment horizontal="center" vertical="top" wrapText="1"/>
    </xf>
    <xf numFmtId="0" fontId="8" fillId="78" borderId="1" xfId="14" applyFont="1" applyFill="1" applyBorder="1" applyAlignment="1">
      <alignment horizontal="center" vertical="top" wrapText="1"/>
    </xf>
    <xf numFmtId="0" fontId="8" fillId="78" borderId="2" xfId="14" applyFont="1" applyFill="1" applyBorder="1" applyAlignment="1">
      <alignment horizontal="center" wrapText="1"/>
    </xf>
    <xf numFmtId="0" fontId="8" fillId="78" borderId="1" xfId="14" applyFont="1" applyFill="1" applyBorder="1" applyAlignment="1">
      <alignment horizontal="center" wrapText="1"/>
    </xf>
    <xf numFmtId="0" fontId="8" fillId="78" borderId="2" xfId="14" applyFont="1" applyFill="1" applyBorder="1" applyAlignment="1">
      <alignment horizontal="center"/>
    </xf>
    <xf numFmtId="0" fontId="8" fillId="78" borderId="8" xfId="14" applyFont="1" applyFill="1" applyBorder="1" applyAlignment="1">
      <alignment horizontal="center"/>
    </xf>
    <xf numFmtId="0" fontId="8" fillId="78" borderId="1" xfId="14" applyFont="1" applyFill="1" applyBorder="1" applyAlignment="1">
      <alignment horizontal="center"/>
    </xf>
    <xf numFmtId="0" fontId="8" fillId="78" borderId="2" xfId="14" applyFont="1" applyFill="1" applyBorder="1" applyAlignment="1">
      <alignment horizontal="center" vertical="top"/>
    </xf>
    <xf numFmtId="0" fontId="8" fillId="78" borderId="8" xfId="14" applyFont="1" applyFill="1" applyBorder="1" applyAlignment="1">
      <alignment horizontal="center" vertical="top"/>
    </xf>
    <xf numFmtId="0" fontId="8" fillId="78" borderId="1" xfId="14" applyFont="1" applyFill="1" applyBorder="1" applyAlignment="1">
      <alignment horizontal="center" vertical="top"/>
    </xf>
    <xf numFmtId="0" fontId="15" fillId="0" borderId="2" xfId="14" applyFont="1" applyBorder="1" applyAlignment="1" applyProtection="1">
      <alignment horizontal="center" wrapText="1"/>
      <protection locked="0"/>
    </xf>
    <xf numFmtId="0" fontId="15" fillId="0" borderId="8" xfId="14" applyFont="1" applyBorder="1" applyAlignment="1" applyProtection="1">
      <alignment horizontal="center" wrapText="1"/>
      <protection locked="0"/>
    </xf>
    <xf numFmtId="0" fontId="15" fillId="0" borderId="1" xfId="14" applyFont="1" applyBorder="1" applyAlignment="1" applyProtection="1">
      <alignment horizontal="center" wrapText="1"/>
      <protection locked="0"/>
    </xf>
    <xf numFmtId="0" fontId="42" fillId="12" borderId="2" xfId="14" applyFont="1" applyFill="1" applyBorder="1" applyAlignment="1">
      <alignment horizontal="center"/>
    </xf>
    <xf numFmtId="0" fontId="42" fillId="12" borderId="8" xfId="14" applyFont="1" applyFill="1" applyBorder="1" applyAlignment="1">
      <alignment horizontal="center"/>
    </xf>
    <xf numFmtId="0" fontId="42" fillId="12" borderId="1" xfId="14" applyFont="1" applyFill="1" applyBorder="1" applyAlignment="1">
      <alignment horizontal="center"/>
    </xf>
    <xf numFmtId="4" fontId="47" fillId="12" borderId="4" xfId="14" applyNumberFormat="1" applyFont="1" applyFill="1" applyBorder="1" applyAlignment="1">
      <alignment horizontal="center" wrapText="1"/>
    </xf>
    <xf numFmtId="4" fontId="47" fillId="12" borderId="7" xfId="14" applyNumberFormat="1" applyFont="1" applyFill="1" applyBorder="1" applyAlignment="1">
      <alignment horizontal="center" wrapText="1"/>
    </xf>
    <xf numFmtId="4" fontId="47" fillId="12" borderId="8" xfId="14" applyNumberFormat="1" applyFont="1" applyFill="1" applyBorder="1" applyAlignment="1">
      <alignment horizontal="center" wrapText="1"/>
    </xf>
    <xf numFmtId="4" fontId="47" fillId="12" borderId="1" xfId="14" applyNumberFormat="1" applyFont="1" applyFill="1" applyBorder="1" applyAlignment="1">
      <alignment horizontal="center" wrapText="1"/>
    </xf>
    <xf numFmtId="0" fontId="6" fillId="78" borderId="0" xfId="14" applyFont="1" applyFill="1" applyAlignment="1">
      <alignment horizontal="center" wrapText="1"/>
    </xf>
    <xf numFmtId="0" fontId="6" fillId="78" borderId="7" xfId="14" applyFont="1" applyFill="1" applyBorder="1" applyAlignment="1">
      <alignment horizontal="center" wrapText="1"/>
    </xf>
    <xf numFmtId="4" fontId="13" fillId="4" borderId="25" xfId="14" applyNumberFormat="1" applyFont="1" applyFill="1" applyBorder="1" applyAlignment="1">
      <alignment horizontal="center"/>
    </xf>
    <xf numFmtId="4" fontId="13" fillId="4" borderId="32" xfId="14" applyNumberFormat="1" applyFont="1" applyFill="1" applyBorder="1" applyAlignment="1">
      <alignment horizontal="center"/>
    </xf>
    <xf numFmtId="4" fontId="15" fillId="9" borderId="23" xfId="14" applyNumberFormat="1" applyFont="1" applyFill="1" applyBorder="1" applyAlignment="1">
      <alignment horizontal="center"/>
    </xf>
    <xf numFmtId="4" fontId="15" fillId="9" borderId="10" xfId="14" applyNumberFormat="1" applyFont="1" applyFill="1" applyBorder="1" applyAlignment="1">
      <alignment horizontal="center"/>
    </xf>
    <xf numFmtId="4" fontId="15" fillId="9" borderId="24" xfId="14" applyNumberFormat="1" applyFont="1" applyFill="1" applyBorder="1" applyAlignment="1">
      <alignment horizontal="center"/>
    </xf>
    <xf numFmtId="4" fontId="15" fillId="11" borderId="23" xfId="14" applyNumberFormat="1" applyFont="1" applyFill="1" applyBorder="1" applyAlignment="1">
      <alignment horizontal="center"/>
    </xf>
    <xf numFmtId="4" fontId="15" fillId="11" borderId="24" xfId="14" applyNumberFormat="1" applyFont="1" applyFill="1" applyBorder="1" applyAlignment="1">
      <alignment horizontal="center"/>
    </xf>
    <xf numFmtId="4" fontId="15" fillId="8" borderId="23" xfId="14" applyNumberFormat="1" applyFont="1" applyFill="1" applyBorder="1" applyAlignment="1">
      <alignment horizontal="center"/>
    </xf>
    <xf numFmtId="4" fontId="15" fillId="8" borderId="24" xfId="14" applyNumberFormat="1" applyFont="1" applyFill="1" applyBorder="1" applyAlignment="1">
      <alignment horizontal="center"/>
    </xf>
    <xf numFmtId="4" fontId="15" fillId="75" borderId="38" xfId="14" applyNumberFormat="1" applyFont="1" applyFill="1" applyBorder="1" applyAlignment="1">
      <alignment horizontal="center"/>
    </xf>
    <xf numFmtId="4" fontId="15" fillId="75" borderId="29" xfId="14" applyNumberFormat="1" applyFont="1" applyFill="1" applyBorder="1" applyAlignment="1">
      <alignment horizontal="center"/>
    </xf>
    <xf numFmtId="0" fontId="13" fillId="11" borderId="2" xfId="14" applyFont="1" applyFill="1" applyBorder="1" applyAlignment="1">
      <alignment wrapText="1"/>
    </xf>
    <xf numFmtId="0" fontId="13" fillId="11" borderId="8" xfId="14" applyFont="1" applyFill="1" applyBorder="1" applyAlignment="1">
      <alignment wrapText="1"/>
    </xf>
    <xf numFmtId="0" fontId="44" fillId="78" borderId="33" xfId="14" applyFont="1" applyFill="1" applyBorder="1" applyAlignment="1">
      <alignment horizontal="left"/>
    </xf>
    <xf numFmtId="0" fontId="44" fillId="78" borderId="34" xfId="14" applyFont="1" applyFill="1" applyBorder="1" applyAlignment="1">
      <alignment horizontal="left"/>
    </xf>
    <xf numFmtId="0" fontId="13" fillId="4" borderId="35" xfId="14" applyFont="1" applyFill="1" applyBorder="1" applyAlignment="1">
      <alignment horizontal="right"/>
    </xf>
    <xf numFmtId="0" fontId="13" fillId="4" borderId="36" xfId="14" applyFont="1" applyFill="1" applyBorder="1" applyAlignment="1">
      <alignment horizontal="right"/>
    </xf>
    <xf numFmtId="0" fontId="13" fillId="78" borderId="33" xfId="14" applyFont="1" applyFill="1" applyBorder="1"/>
    <xf numFmtId="0" fontId="13" fillId="78" borderId="34" xfId="14" applyFont="1" applyFill="1" applyBorder="1"/>
    <xf numFmtId="0" fontId="13" fillId="9" borderId="2" xfId="14" applyFont="1" applyFill="1" applyBorder="1"/>
    <xf numFmtId="0" fontId="13" fillId="9" borderId="8" xfId="14" applyFont="1" applyFill="1" applyBorder="1"/>
    <xf numFmtId="0" fontId="13" fillId="78" borderId="2" xfId="14" applyFont="1" applyFill="1" applyBorder="1" applyAlignment="1">
      <alignment horizontal="left" wrapText="1"/>
    </xf>
    <xf numFmtId="0" fontId="13" fillId="78" borderId="8" xfId="14" applyFont="1" applyFill="1" applyBorder="1" applyAlignment="1">
      <alignment horizontal="left" wrapText="1"/>
    </xf>
    <xf numFmtId="0" fontId="13" fillId="78" borderId="1" xfId="14" applyFont="1" applyFill="1" applyBorder="1" applyAlignment="1">
      <alignment horizontal="left" wrapText="1"/>
    </xf>
    <xf numFmtId="0" fontId="13" fillId="78" borderId="35" xfId="14" applyFont="1" applyFill="1" applyBorder="1" applyAlignment="1">
      <alignment horizontal="center" vertical="center"/>
    </xf>
    <xf numFmtId="0" fontId="13" fillId="78" borderId="36" xfId="14" applyFont="1" applyFill="1" applyBorder="1" applyAlignment="1">
      <alignment horizontal="center" vertical="center"/>
    </xf>
    <xf numFmtId="0" fontId="13" fillId="78" borderId="37" xfId="14" applyFont="1" applyFill="1" applyBorder="1" applyAlignment="1">
      <alignment horizontal="center" vertical="center"/>
    </xf>
    <xf numFmtId="0" fontId="6" fillId="78" borderId="7" xfId="14" applyFont="1" applyFill="1" applyBorder="1" applyAlignment="1">
      <alignment horizontal="right"/>
    </xf>
    <xf numFmtId="0" fontId="8" fillId="78" borderId="0" xfId="14" applyFont="1" applyFill="1" applyAlignment="1">
      <alignment horizontal="left"/>
    </xf>
    <xf numFmtId="0" fontId="40" fillId="78" borderId="0" xfId="4" applyFont="1" applyFill="1" applyAlignment="1" applyProtection="1">
      <alignment horizontal="left" vertical="top" wrapText="1"/>
      <protection locked="0"/>
    </xf>
    <xf numFmtId="0" fontId="8" fillId="78" borderId="3" xfId="14" applyFont="1" applyFill="1" applyBorder="1" applyAlignment="1">
      <alignment horizontal="center"/>
    </xf>
    <xf numFmtId="0" fontId="8" fillId="78" borderId="1" xfId="14" applyFont="1" applyFill="1" applyBorder="1" applyAlignment="1">
      <alignment horizontal="left" vertical="center" wrapText="1"/>
    </xf>
    <xf numFmtId="0" fontId="8" fillId="78" borderId="10" xfId="14" applyFont="1" applyFill="1" applyBorder="1" applyAlignment="1">
      <alignment horizontal="left" wrapText="1"/>
    </xf>
    <xf numFmtId="0" fontId="12" fillId="78" borderId="0" xfId="14" applyFont="1" applyFill="1" applyAlignment="1">
      <alignment horizontal="center"/>
    </xf>
    <xf numFmtId="0" fontId="47" fillId="12" borderId="1" xfId="14" applyFont="1" applyFill="1" applyBorder="1" applyAlignment="1">
      <alignment horizontal="center" wrapText="1"/>
    </xf>
    <xf numFmtId="0" fontId="47" fillId="12" borderId="25" xfId="14" applyFont="1" applyFill="1" applyBorder="1" applyAlignment="1">
      <alignment horizontal="center" wrapText="1"/>
    </xf>
    <xf numFmtId="0" fontId="47" fillId="12" borderId="26" xfId="14" applyFont="1" applyFill="1" applyBorder="1" applyAlignment="1">
      <alignment horizontal="center" wrapText="1"/>
    </xf>
    <xf numFmtId="0" fontId="47" fillId="12" borderId="32" xfId="14" applyFont="1" applyFill="1" applyBorder="1" applyAlignment="1">
      <alignment horizontal="center" wrapText="1"/>
    </xf>
    <xf numFmtId="2" fontId="47" fillId="12" borderId="25" xfId="14" applyNumberFormat="1" applyFont="1" applyFill="1" applyBorder="1" applyAlignment="1">
      <alignment horizontal="center" wrapText="1"/>
    </xf>
    <xf numFmtId="2" fontId="47" fillId="12" borderId="26" xfId="14" applyNumberFormat="1" applyFont="1" applyFill="1" applyBorder="1" applyAlignment="1">
      <alignment horizontal="center" wrapText="1"/>
    </xf>
    <xf numFmtId="2" fontId="47" fillId="12" borderId="32" xfId="14" applyNumberFormat="1" applyFont="1" applyFill="1" applyBorder="1" applyAlignment="1">
      <alignment horizontal="center" wrapText="1"/>
    </xf>
    <xf numFmtId="0" fontId="15" fillId="7" borderId="11" xfId="14" applyFont="1" applyFill="1" applyBorder="1" applyAlignment="1">
      <alignment horizontal="center"/>
    </xf>
    <xf numFmtId="0" fontId="15" fillId="7" borderId="13" xfId="14" applyFont="1" applyFill="1" applyBorder="1" applyAlignment="1">
      <alignment horizontal="center"/>
    </xf>
    <xf numFmtId="0" fontId="15" fillId="7" borderId="1" xfId="14" applyFont="1" applyFill="1" applyBorder="1" applyAlignment="1">
      <alignment horizontal="center"/>
    </xf>
    <xf numFmtId="0" fontId="15" fillId="7" borderId="10" xfId="14" applyFont="1" applyFill="1" applyBorder="1" applyAlignment="1">
      <alignment horizontal="center"/>
    </xf>
    <xf numFmtId="0" fontId="15" fillId="7" borderId="38" xfId="14" applyFont="1" applyFill="1" applyBorder="1" applyAlignment="1">
      <alignment horizontal="center"/>
    </xf>
    <xf numFmtId="0" fontId="15" fillId="7" borderId="28" xfId="14" applyFont="1" applyFill="1" applyBorder="1" applyAlignment="1">
      <alignment horizontal="center"/>
    </xf>
    <xf numFmtId="0" fontId="15" fillId="7" borderId="29" xfId="14" applyFont="1" applyFill="1" applyBorder="1" applyAlignment="1">
      <alignment horizontal="center"/>
    </xf>
    <xf numFmtId="0" fontId="15" fillId="7" borderId="23" xfId="14" applyFont="1" applyFill="1" applyBorder="1" applyAlignment="1">
      <alignment horizontal="center"/>
    </xf>
    <xf numFmtId="0" fontId="15" fillId="7" borderId="24" xfId="14" applyFont="1" applyFill="1" applyBorder="1" applyAlignment="1">
      <alignment horizontal="center"/>
    </xf>
    <xf numFmtId="2" fontId="15" fillId="7" borderId="38" xfId="14" applyNumberFormat="1" applyFont="1" applyFill="1" applyBorder="1" applyAlignment="1">
      <alignment horizontal="center"/>
    </xf>
    <xf numFmtId="2" fontId="15" fillId="7" borderId="28" xfId="14" applyNumberFormat="1" applyFont="1" applyFill="1" applyBorder="1" applyAlignment="1">
      <alignment horizontal="center"/>
    </xf>
    <xf numFmtId="2" fontId="15" fillId="7" borderId="29" xfId="14" applyNumberFormat="1" applyFont="1" applyFill="1" applyBorder="1" applyAlignment="1">
      <alignment horizontal="center"/>
    </xf>
    <xf numFmtId="2" fontId="15" fillId="7" borderId="23" xfId="14" applyNumberFormat="1" applyFont="1" applyFill="1" applyBorder="1" applyAlignment="1">
      <alignment horizontal="center"/>
    </xf>
    <xf numFmtId="2" fontId="15" fillId="7" borderId="24" xfId="14" applyNumberFormat="1" applyFont="1" applyFill="1" applyBorder="1" applyAlignment="1">
      <alignment horizontal="center"/>
    </xf>
    <xf numFmtId="0" fontId="9" fillId="78" borderId="0" xfId="14" applyFont="1" applyFill="1" applyAlignment="1" applyProtection="1">
      <alignment horizontal="center"/>
      <protection locked="0"/>
    </xf>
    <xf numFmtId="4" fontId="13" fillId="9" borderId="10" xfId="14" applyNumberFormat="1" applyFont="1" applyFill="1" applyBorder="1" applyAlignment="1">
      <alignment horizontal="center"/>
    </xf>
    <xf numFmtId="0" fontId="6" fillId="78" borderId="9" xfId="14" applyFont="1" applyFill="1" applyBorder="1" applyAlignment="1">
      <alignment horizontal="center" wrapText="1"/>
    </xf>
    <xf numFmtId="0" fontId="6" fillId="78" borderId="6" xfId="14" applyFont="1" applyFill="1" applyBorder="1" applyAlignment="1">
      <alignment horizontal="center" wrapText="1"/>
    </xf>
    <xf numFmtId="0" fontId="6" fillId="78" borderId="12" xfId="14" applyFont="1" applyFill="1" applyBorder="1" applyAlignment="1">
      <alignment horizontal="center" wrapText="1"/>
    </xf>
    <xf numFmtId="0" fontId="6" fillId="78" borderId="4" xfId="14" applyFont="1" applyFill="1" applyBorder="1" applyAlignment="1">
      <alignment horizontal="center" wrapText="1"/>
    </xf>
    <xf numFmtId="0" fontId="6" fillId="78" borderId="11" xfId="14" applyFont="1" applyFill="1" applyBorder="1" applyAlignment="1">
      <alignment horizontal="center" wrapText="1"/>
    </xf>
    <xf numFmtId="4" fontId="9" fillId="0" borderId="0" xfId="0" applyNumberFormat="1" applyFont="1" applyProtection="1">
      <protection locked="0"/>
    </xf>
    <xf numFmtId="4" fontId="0" fillId="0" borderId="0" xfId="0" applyNumberFormat="1" applyProtection="1">
      <protection locked="0"/>
    </xf>
    <xf numFmtId="4" fontId="9" fillId="0" borderId="0" xfId="0" applyNumberFormat="1" applyFont="1" applyAlignment="1" applyProtection="1">
      <alignment horizontal="right"/>
      <protection locked="0"/>
    </xf>
    <xf numFmtId="0" fontId="5" fillId="78" borderId="0" xfId="0" applyFont="1" applyFill="1" applyAlignment="1">
      <alignment horizontal="left" vertical="center" wrapText="1"/>
    </xf>
    <xf numFmtId="0" fontId="12" fillId="78" borderId="0" xfId="0" applyFont="1" applyFill="1" applyAlignment="1">
      <alignment horizontal="left" vertical="center" wrapText="1"/>
    </xf>
    <xf numFmtId="0" fontId="8" fillId="78" borderId="2" xfId="0" applyFont="1" applyFill="1" applyBorder="1" applyAlignment="1">
      <alignment horizontal="left" wrapText="1"/>
    </xf>
    <xf numFmtId="0" fontId="8" fillId="78" borderId="8" xfId="0" applyFont="1" applyFill="1" applyBorder="1" applyAlignment="1">
      <alignment horizontal="left" wrapText="1"/>
    </xf>
    <xf numFmtId="0" fontId="8" fillId="78" borderId="1" xfId="0" applyFont="1" applyFill="1" applyBorder="1" applyAlignment="1">
      <alignment horizontal="left" wrapText="1"/>
    </xf>
    <xf numFmtId="0" fontId="12" fillId="78" borderId="7" xfId="0" applyFont="1" applyFill="1" applyBorder="1" applyAlignment="1">
      <alignment horizontal="center"/>
    </xf>
    <xf numFmtId="0" fontId="8" fillId="78" borderId="0" xfId="7" applyFont="1" applyFill="1" applyAlignment="1">
      <alignment horizontal="center"/>
    </xf>
    <xf numFmtId="0" fontId="93" fillId="4" borderId="39" xfId="8" applyFont="1" applyFill="1" applyBorder="1" applyAlignment="1">
      <alignment horizontal="center" vertical="center"/>
    </xf>
    <xf numFmtId="0" fontId="93" fillId="4" borderId="40" xfId="8" applyFont="1" applyFill="1" applyBorder="1" applyAlignment="1">
      <alignment horizontal="center" vertical="center"/>
    </xf>
    <xf numFmtId="0" fontId="91" fillId="4" borderId="0" xfId="8" applyFont="1" applyFill="1" applyAlignment="1">
      <alignment horizontal="center" vertical="center" wrapText="1"/>
    </xf>
    <xf numFmtId="0" fontId="18" fillId="78" borderId="20" xfId="0" applyFont="1" applyFill="1" applyBorder="1" applyAlignment="1">
      <alignment horizontal="center" wrapText="1"/>
    </xf>
    <xf numFmtId="0" fontId="6" fillId="78" borderId="0" xfId="0" applyFont="1" applyFill="1" applyAlignment="1">
      <alignment horizontal="left" wrapText="1"/>
    </xf>
    <xf numFmtId="0" fontId="7" fillId="78" borderId="0" xfId="0" applyFont="1" applyFill="1" applyAlignment="1">
      <alignment horizontal="center" vertical="top" wrapText="1"/>
    </xf>
    <xf numFmtId="0" fontId="6" fillId="78" borderId="10" xfId="0" applyFont="1" applyFill="1" applyBorder="1" applyAlignment="1">
      <alignment horizontal="center" vertical="center" wrapText="1"/>
    </xf>
    <xf numFmtId="0" fontId="5" fillId="78" borderId="20" xfId="0" applyFont="1" applyFill="1" applyBorder="1" applyAlignment="1">
      <alignment horizontal="center" wrapText="1"/>
    </xf>
    <xf numFmtId="0" fontId="8" fillId="78" borderId="2" xfId="0" applyFont="1" applyFill="1" applyBorder="1" applyAlignment="1">
      <alignment vertical="center" wrapText="1"/>
    </xf>
    <xf numFmtId="0" fontId="8" fillId="78" borderId="8" xfId="0" applyFont="1" applyFill="1" applyBorder="1" applyAlignment="1">
      <alignment vertical="center" wrapText="1"/>
    </xf>
    <xf numFmtId="0" fontId="8" fillId="78" borderId="1" xfId="0" applyFont="1" applyFill="1" applyBorder="1" applyAlignment="1">
      <alignment vertical="center" wrapText="1"/>
    </xf>
    <xf numFmtId="4" fontId="8" fillId="5" borderId="10" xfId="0" applyNumberFormat="1" applyFont="1" applyFill="1" applyBorder="1" applyAlignment="1" applyProtection="1">
      <alignment horizontal="center" wrapText="1"/>
      <protection locked="0"/>
    </xf>
    <xf numFmtId="9" fontId="8" fillId="5" borderId="10" xfId="0" applyNumberFormat="1" applyFont="1" applyFill="1" applyBorder="1" applyAlignment="1" applyProtection="1">
      <alignment horizontal="center" wrapText="1"/>
      <protection locked="0"/>
    </xf>
    <xf numFmtId="164" fontId="8" fillId="78" borderId="8" xfId="0" applyNumberFormat="1" applyFont="1" applyFill="1" applyBorder="1" applyAlignment="1">
      <alignment horizontal="center" vertical="center"/>
    </xf>
    <xf numFmtId="0" fontId="12" fillId="78" borderId="0" xfId="8" applyFont="1" applyFill="1" applyAlignment="1">
      <alignment horizontal="center"/>
    </xf>
    <xf numFmtId="0" fontId="20" fillId="78" borderId="0" xfId="8" applyFont="1" applyFill="1" applyAlignment="1">
      <alignment horizontal="center" vertical="top" wrapText="1"/>
    </xf>
    <xf numFmtId="0" fontId="31" fillId="78" borderId="6" xfId="0" applyFont="1" applyFill="1" applyBorder="1" applyAlignment="1">
      <alignment horizontal="center" vertical="top" wrapText="1"/>
    </xf>
    <xf numFmtId="0" fontId="6" fillId="78" borderId="2" xfId="0" applyFont="1" applyFill="1" applyBorder="1" applyAlignment="1">
      <alignment horizontal="center" wrapText="1"/>
    </xf>
    <xf numFmtId="0" fontId="6" fillId="78" borderId="8" xfId="0" applyFont="1" applyFill="1" applyBorder="1" applyAlignment="1">
      <alignment horizontal="center" wrapText="1"/>
    </xf>
    <xf numFmtId="0" fontId="6" fillId="78" borderId="1" xfId="0" applyFont="1" applyFill="1" applyBorder="1" applyAlignment="1">
      <alignment horizontal="center" wrapText="1"/>
    </xf>
    <xf numFmtId="0" fontId="8" fillId="78" borderId="10" xfId="0" applyFont="1" applyFill="1" applyBorder="1" applyAlignment="1">
      <alignment horizontal="center" vertical="top" wrapText="1"/>
    </xf>
    <xf numFmtId="9" fontId="8" fillId="0" borderId="4" xfId="0" applyNumberFormat="1" applyFont="1" applyBorder="1" applyAlignment="1" applyProtection="1">
      <alignment horizontal="center" wrapText="1"/>
      <protection locked="0"/>
    </xf>
    <xf numFmtId="9" fontId="8" fillId="0" borderId="11" xfId="0" applyNumberFormat="1" applyFont="1" applyBorder="1" applyAlignment="1" applyProtection="1">
      <alignment horizontal="center" wrapText="1"/>
      <protection locked="0"/>
    </xf>
    <xf numFmtId="0" fontId="8" fillId="0" borderId="4" xfId="0" applyFont="1" applyBorder="1" applyAlignment="1" applyProtection="1">
      <alignment horizontal="center" wrapText="1"/>
      <protection locked="0"/>
    </xf>
    <xf numFmtId="0" fontId="8" fillId="0" borderId="11" xfId="0" applyFont="1" applyBorder="1" applyAlignment="1" applyProtection="1">
      <alignment horizontal="center" wrapText="1"/>
      <protection locked="0"/>
    </xf>
    <xf numFmtId="0" fontId="8" fillId="78" borderId="10" xfId="0" applyFont="1" applyFill="1" applyBorder="1" applyAlignment="1">
      <alignment horizontal="left" vertical="top" wrapText="1"/>
    </xf>
    <xf numFmtId="0" fontId="6" fillId="78" borderId="2" xfId="0" applyFont="1" applyFill="1" applyBorder="1" applyAlignment="1">
      <alignment horizontal="left" vertical="top" wrapText="1"/>
    </xf>
    <xf numFmtId="0" fontId="6" fillId="78" borderId="8" xfId="0" applyFont="1" applyFill="1" applyBorder="1" applyAlignment="1">
      <alignment horizontal="left" vertical="top" wrapText="1"/>
    </xf>
    <xf numFmtId="0" fontId="6" fillId="78" borderId="1" xfId="0" applyFont="1" applyFill="1" applyBorder="1" applyAlignment="1">
      <alignment horizontal="left" vertical="top" wrapText="1"/>
    </xf>
    <xf numFmtId="0" fontId="5" fillId="78" borderId="0" xfId="0" applyFont="1" applyFill="1" applyAlignment="1">
      <alignment horizontal="center" vertical="top" wrapText="1"/>
    </xf>
    <xf numFmtId="0" fontId="5" fillId="78" borderId="20" xfId="0" applyFont="1" applyFill="1" applyBorder="1" applyAlignment="1">
      <alignment horizontal="center" vertical="top" wrapText="1"/>
    </xf>
    <xf numFmtId="0" fontId="15" fillId="78" borderId="5" xfId="0" applyFont="1" applyFill="1" applyBorder="1" applyAlignment="1">
      <alignment horizontal="center" wrapText="1"/>
    </xf>
    <xf numFmtId="0" fontId="15" fillId="0" borderId="10" xfId="0" applyFont="1" applyBorder="1" applyAlignment="1" applyProtection="1">
      <alignment horizontal="center" vertical="top" wrapText="1"/>
      <protection locked="0"/>
    </xf>
    <xf numFmtId="0" fontId="15" fillId="0" borderId="10" xfId="0" applyFont="1" applyBorder="1" applyAlignment="1" applyProtection="1">
      <alignment horizontal="left" vertical="top" wrapText="1"/>
      <protection locked="0"/>
    </xf>
    <xf numFmtId="0" fontId="8" fillId="78" borderId="9" xfId="0" applyFont="1" applyFill="1" applyBorder="1" applyAlignment="1">
      <alignment horizontal="left" wrapText="1"/>
    </xf>
    <xf numFmtId="0" fontId="8" fillId="78" borderId="6" xfId="0" applyFont="1" applyFill="1" applyBorder="1" applyAlignment="1">
      <alignment horizontal="left" wrapText="1"/>
    </xf>
    <xf numFmtId="0" fontId="8" fillId="78" borderId="12" xfId="0" applyFont="1" applyFill="1" applyBorder="1" applyAlignment="1">
      <alignment horizontal="left" wrapText="1"/>
    </xf>
    <xf numFmtId="0" fontId="8" fillId="78" borderId="3" xfId="0" applyFont="1" applyFill="1" applyBorder="1" applyAlignment="1">
      <alignment horizontal="left" wrapText="1"/>
    </xf>
    <xf numFmtId="0" fontId="8" fillId="78" borderId="0" xfId="0" applyFont="1" applyFill="1" applyAlignment="1">
      <alignment horizontal="left" wrapText="1"/>
    </xf>
    <xf numFmtId="0" fontId="8" fillId="78" borderId="5" xfId="0" applyFont="1" applyFill="1" applyBorder="1" applyAlignment="1">
      <alignment horizontal="left" wrapText="1"/>
    </xf>
    <xf numFmtId="168" fontId="15" fillId="0" borderId="2" xfId="0" applyNumberFormat="1" applyFont="1" applyBorder="1" applyAlignment="1" applyProtection="1">
      <alignment horizontal="center" vertical="top" wrapText="1"/>
      <protection locked="0"/>
    </xf>
    <xf numFmtId="168" fontId="15" fillId="0" borderId="1" xfId="0" applyNumberFormat="1" applyFont="1" applyBorder="1" applyAlignment="1" applyProtection="1">
      <alignment horizontal="center" vertical="top" wrapText="1"/>
      <protection locked="0"/>
    </xf>
    <xf numFmtId="0" fontId="8" fillId="78" borderId="0" xfId="0" applyFont="1" applyFill="1" applyAlignment="1">
      <alignment horizontal="right" wrapText="1"/>
    </xf>
    <xf numFmtId="0" fontId="8" fillId="78" borderId="5" xfId="0" applyFont="1" applyFill="1" applyBorder="1" applyAlignment="1">
      <alignment horizontal="right" wrapText="1"/>
    </xf>
    <xf numFmtId="0" fontId="20" fillId="78" borderId="10" xfId="0" applyFont="1" applyFill="1" applyBorder="1" applyAlignment="1">
      <alignment horizontal="center"/>
    </xf>
    <xf numFmtId="0" fontId="6" fillId="78" borderId="0" xfId="0" applyFont="1" applyFill="1" applyAlignment="1">
      <alignment horizontal="center" wrapText="1"/>
    </xf>
    <xf numFmtId="0" fontId="6" fillId="78" borderId="5" xfId="0" applyFont="1" applyFill="1" applyBorder="1" applyAlignment="1">
      <alignment horizontal="center" wrapText="1"/>
    </xf>
    <xf numFmtId="0" fontId="20" fillId="78" borderId="2" xfId="0" applyFont="1" applyFill="1" applyBorder="1" applyAlignment="1">
      <alignment horizontal="center" wrapText="1"/>
    </xf>
    <xf numFmtId="0" fontId="25" fillId="78" borderId="1" xfId="0" applyFont="1" applyFill="1" applyBorder="1"/>
    <xf numFmtId="0" fontId="15" fillId="0" borderId="2" xfId="0" applyFont="1" applyBorder="1" applyAlignment="1" applyProtection="1">
      <alignment horizontal="center" vertical="top" wrapText="1"/>
      <protection locked="0"/>
    </xf>
    <xf numFmtId="0" fontId="15" fillId="0" borderId="1" xfId="0" applyFont="1" applyBorder="1" applyAlignment="1" applyProtection="1">
      <alignment horizontal="center" vertical="top" wrapText="1"/>
      <protection locked="0"/>
    </xf>
    <xf numFmtId="0" fontId="8" fillId="78" borderId="0" xfId="0" applyFont="1" applyFill="1" applyAlignment="1">
      <alignment horizontal="center" vertical="top" wrapText="1"/>
    </xf>
    <xf numFmtId="0" fontId="8" fillId="78" borderId="9" xfId="0" applyFont="1" applyFill="1" applyBorder="1" applyAlignment="1">
      <alignment horizontal="left" vertical="top" wrapText="1"/>
    </xf>
    <xf numFmtId="0" fontId="8" fillId="78" borderId="6" xfId="0" applyFont="1" applyFill="1" applyBorder="1" applyAlignment="1">
      <alignment horizontal="left" vertical="top" wrapText="1"/>
    </xf>
    <xf numFmtId="0" fontId="8" fillId="78" borderId="12" xfId="0" applyFont="1" applyFill="1" applyBorder="1" applyAlignment="1">
      <alignment horizontal="left" vertical="top" wrapText="1"/>
    </xf>
    <xf numFmtId="0" fontId="8" fillId="78" borderId="5" xfId="0" applyFont="1" applyFill="1" applyBorder="1" applyAlignment="1">
      <alignment horizontal="left" vertical="top" wrapText="1"/>
    </xf>
    <xf numFmtId="0" fontId="8" fillId="78" borderId="7" xfId="0" applyFont="1" applyFill="1" applyBorder="1" applyAlignment="1">
      <alignment horizontal="left" vertical="top" wrapText="1"/>
    </xf>
    <xf numFmtId="0" fontId="8" fillId="78" borderId="11" xfId="0" applyFont="1" applyFill="1" applyBorder="1" applyAlignment="1">
      <alignment horizontal="left" vertical="top" wrapText="1"/>
    </xf>
    <xf numFmtId="0" fontId="10" fillId="78" borderId="2" xfId="0" quotePrefix="1" applyFont="1" applyFill="1" applyBorder="1" applyAlignment="1">
      <alignment horizontal="center" vertical="center"/>
    </xf>
    <xf numFmtId="0" fontId="10" fillId="78" borderId="8" xfId="0" quotePrefix="1" applyFont="1" applyFill="1" applyBorder="1" applyAlignment="1">
      <alignment horizontal="center" vertical="center"/>
    </xf>
    <xf numFmtId="0" fontId="10" fillId="78" borderId="1" xfId="0" quotePrefix="1" applyFont="1" applyFill="1" applyBorder="1" applyAlignment="1">
      <alignment horizontal="center" vertical="center"/>
    </xf>
    <xf numFmtId="49" fontId="10" fillId="78" borderId="2" xfId="0" applyNumberFormat="1" applyFont="1" applyFill="1" applyBorder="1" applyAlignment="1">
      <alignment horizontal="center" vertical="center"/>
    </xf>
    <xf numFmtId="49" fontId="10" fillId="78" borderId="1" xfId="0" applyNumberFormat="1" applyFont="1" applyFill="1" applyBorder="1" applyAlignment="1">
      <alignment horizontal="center" vertical="center"/>
    </xf>
    <xf numFmtId="0" fontId="20" fillId="78" borderId="2" xfId="0" applyFont="1" applyFill="1" applyBorder="1" applyAlignment="1">
      <alignment horizontal="center"/>
    </xf>
    <xf numFmtId="0" fontId="20" fillId="78" borderId="8" xfId="0" applyFont="1" applyFill="1" applyBorder="1" applyAlignment="1">
      <alignment horizontal="center"/>
    </xf>
    <xf numFmtId="0" fontId="20" fillId="78" borderId="1" xfId="0" applyFont="1" applyFill="1" applyBorder="1" applyAlignment="1">
      <alignment horizontal="center"/>
    </xf>
    <xf numFmtId="0" fontId="97" fillId="78" borderId="7" xfId="0" applyFont="1" applyFill="1" applyBorder="1" applyAlignment="1">
      <alignment horizontal="center" wrapText="1"/>
    </xf>
    <xf numFmtId="0" fontId="19" fillId="78" borderId="0" xfId="0" applyFont="1" applyFill="1" applyAlignment="1">
      <alignment horizontal="center"/>
    </xf>
    <xf numFmtId="0" fontId="9" fillId="78" borderId="0" xfId="8" applyFont="1" applyFill="1" applyAlignment="1">
      <alignment horizontal="center"/>
    </xf>
    <xf numFmtId="0" fontId="5" fillId="78" borderId="18" xfId="0" applyFont="1" applyFill="1" applyBorder="1" applyAlignment="1">
      <alignment horizontal="center" wrapText="1"/>
    </xf>
    <xf numFmtId="0" fontId="8" fillId="78" borderId="0" xfId="8" applyFont="1" applyFill="1" applyAlignment="1">
      <alignment horizontal="center"/>
    </xf>
    <xf numFmtId="0" fontId="5" fillId="78" borderId="2" xfId="0" applyFont="1" applyFill="1" applyBorder="1" applyAlignment="1">
      <alignment horizontal="center" vertical="top"/>
    </xf>
    <xf numFmtId="0" fontId="5" fillId="78" borderId="8" xfId="0" applyFont="1" applyFill="1" applyBorder="1" applyAlignment="1">
      <alignment horizontal="center" vertical="top"/>
    </xf>
    <xf numFmtId="0" fontId="5" fillId="78" borderId="1" xfId="0" applyFont="1" applyFill="1" applyBorder="1" applyAlignment="1">
      <alignment horizontal="center" vertical="top"/>
    </xf>
    <xf numFmtId="0" fontId="12" fillId="0" borderId="2" xfId="0" applyFont="1" applyBorder="1" applyAlignment="1" applyProtection="1">
      <alignment horizontal="center" wrapText="1"/>
      <protection locked="0"/>
    </xf>
    <xf numFmtId="0" fontId="12" fillId="0" borderId="1" xfId="0" applyFont="1" applyBorder="1" applyAlignment="1" applyProtection="1">
      <alignment horizontal="center" wrapText="1"/>
      <protection locked="0"/>
    </xf>
    <xf numFmtId="0" fontId="5" fillId="78" borderId="18" xfId="0" applyFont="1" applyFill="1" applyBorder="1" applyAlignment="1">
      <alignment horizontal="center" vertical="top" wrapText="1"/>
    </xf>
    <xf numFmtId="0" fontId="5" fillId="78" borderId="2" xfId="0" applyFont="1" applyFill="1" applyBorder="1" applyAlignment="1">
      <alignment horizontal="center" vertical="top" wrapText="1"/>
    </xf>
    <xf numFmtId="0" fontId="5" fillId="78" borderId="8" xfId="0" applyFont="1" applyFill="1" applyBorder="1" applyAlignment="1">
      <alignment horizontal="center" vertical="top" wrapText="1"/>
    </xf>
    <xf numFmtId="0" fontId="5" fillId="78" borderId="1" xfId="0" applyFont="1" applyFill="1" applyBorder="1" applyAlignment="1">
      <alignment horizontal="center" vertical="top" wrapText="1"/>
    </xf>
    <xf numFmtId="0" fontId="8" fillId="78" borderId="6" xfId="14" applyFont="1" applyFill="1" applyBorder="1" applyAlignment="1">
      <alignment horizontal="center"/>
    </xf>
    <xf numFmtId="0" fontId="8" fillId="2" borderId="2" xfId="14" applyFont="1" applyFill="1" applyBorder="1" applyAlignment="1">
      <alignment horizontal="center"/>
    </xf>
    <xf numFmtId="0" fontId="8" fillId="2" borderId="8" xfId="14" applyFont="1" applyFill="1" applyBorder="1" applyAlignment="1">
      <alignment horizontal="center"/>
    </xf>
    <xf numFmtId="0" fontId="8" fillId="2" borderId="1" xfId="14" applyFont="1" applyFill="1" applyBorder="1" applyAlignment="1">
      <alignment horizontal="center"/>
    </xf>
    <xf numFmtId="0" fontId="6" fillId="13" borderId="2" xfId="14" applyFont="1" applyFill="1" applyBorder="1" applyAlignment="1">
      <alignment horizontal="left"/>
    </xf>
    <xf numFmtId="0" fontId="6" fillId="13" borderId="8" xfId="14" applyFont="1" applyFill="1" applyBorder="1" applyAlignment="1">
      <alignment horizontal="left"/>
    </xf>
    <xf numFmtId="0" fontId="6" fillId="13" borderId="1" xfId="14" applyFont="1" applyFill="1" applyBorder="1" applyAlignment="1">
      <alignment horizontal="left"/>
    </xf>
    <xf numFmtId="4" fontId="8" fillId="13" borderId="2" xfId="14" applyNumberFormat="1" applyFont="1" applyFill="1" applyBorder="1" applyAlignment="1">
      <alignment horizontal="right"/>
    </xf>
    <xf numFmtId="4" fontId="8" fillId="13" borderId="8" xfId="14" applyNumberFormat="1" applyFont="1" applyFill="1" applyBorder="1" applyAlignment="1">
      <alignment horizontal="right"/>
    </xf>
    <xf numFmtId="4" fontId="8" fillId="13" borderId="1" xfId="14" applyNumberFormat="1" applyFont="1" applyFill="1" applyBorder="1" applyAlignment="1">
      <alignment horizontal="right"/>
    </xf>
    <xf numFmtId="0" fontId="8" fillId="78" borderId="1" xfId="14" applyFont="1" applyFill="1" applyBorder="1" applyAlignment="1">
      <alignment horizontal="left"/>
    </xf>
    <xf numFmtId="4" fontId="8" fillId="78" borderId="8" xfId="14" applyNumberFormat="1" applyFont="1" applyFill="1" applyBorder="1" applyAlignment="1">
      <alignment horizontal="right"/>
    </xf>
    <xf numFmtId="0" fontId="15" fillId="78" borderId="8" xfId="14" applyFont="1" applyFill="1" applyBorder="1" applyAlignment="1">
      <alignment horizontal="left" vertical="top"/>
    </xf>
    <xf numFmtId="0" fontId="15" fillId="78" borderId="1" xfId="14" applyFont="1" applyFill="1" applyBorder="1" applyAlignment="1">
      <alignment horizontal="left" vertical="top"/>
    </xf>
    <xf numFmtId="0" fontId="6" fillId="78" borderId="2" xfId="14" applyFont="1" applyFill="1" applyBorder="1" applyAlignment="1">
      <alignment horizontal="left" vertical="top"/>
    </xf>
    <xf numFmtId="0" fontId="6" fillId="78" borderId="8" xfId="14" applyFont="1" applyFill="1" applyBorder="1" applyAlignment="1">
      <alignment horizontal="left" vertical="top"/>
    </xf>
    <xf numFmtId="0" fontId="6" fillId="78" borderId="1" xfId="14" applyFont="1" applyFill="1" applyBorder="1" applyAlignment="1">
      <alignment horizontal="left" vertical="top"/>
    </xf>
    <xf numFmtId="0" fontId="8" fillId="2" borderId="9" xfId="14" applyFont="1" applyFill="1" applyBorder="1" applyAlignment="1">
      <alignment horizontal="center"/>
    </xf>
    <xf numFmtId="0" fontId="8" fillId="2" borderId="6" xfId="14" applyFont="1" applyFill="1" applyBorder="1" applyAlignment="1">
      <alignment horizontal="center"/>
    </xf>
    <xf numFmtId="0" fontId="8" fillId="2" borderId="12" xfId="14" applyFont="1" applyFill="1" applyBorder="1" applyAlignment="1">
      <alignment horizontal="center"/>
    </xf>
    <xf numFmtId="0" fontId="8" fillId="2" borderId="3" xfId="14" applyFont="1" applyFill="1" applyBorder="1" applyAlignment="1">
      <alignment horizontal="center"/>
    </xf>
    <xf numFmtId="0" fontId="8" fillId="2" borderId="0" xfId="14" applyFont="1" applyFill="1" applyAlignment="1">
      <alignment horizontal="center"/>
    </xf>
    <xf numFmtId="0" fontId="8" fillId="2" borderId="5" xfId="14" applyFont="1" applyFill="1" applyBorder="1" applyAlignment="1">
      <alignment horizontal="center"/>
    </xf>
    <xf numFmtId="0" fontId="8" fillId="2" borderId="4" xfId="14" applyFont="1" applyFill="1" applyBorder="1" applyAlignment="1">
      <alignment horizontal="center"/>
    </xf>
    <xf numFmtId="0" fontId="8" fillId="2" borderId="7" xfId="14" applyFont="1" applyFill="1" applyBorder="1" applyAlignment="1">
      <alignment horizontal="center"/>
    </xf>
    <xf numFmtId="0" fontId="8" fillId="2" borderId="11" xfId="14" applyFont="1" applyFill="1" applyBorder="1" applyAlignment="1">
      <alignment horizontal="center"/>
    </xf>
    <xf numFmtId="0" fontId="15" fillId="78" borderId="2" xfId="14" applyFont="1" applyFill="1" applyBorder="1" applyAlignment="1">
      <alignment horizontal="left" vertical="top" wrapText="1"/>
    </xf>
    <xf numFmtId="0" fontId="15" fillId="78" borderId="8" xfId="14" applyFont="1" applyFill="1" applyBorder="1" applyAlignment="1">
      <alignment horizontal="left" vertical="top" wrapText="1"/>
    </xf>
    <xf numFmtId="0" fontId="15" fillId="78" borderId="1" xfId="14" applyFont="1" applyFill="1" applyBorder="1" applyAlignment="1">
      <alignment horizontal="left" vertical="top" wrapText="1"/>
    </xf>
    <xf numFmtId="0" fontId="15" fillId="78" borderId="2" xfId="14" applyFont="1" applyFill="1" applyBorder="1" applyAlignment="1">
      <alignment horizontal="left" vertical="top"/>
    </xf>
    <xf numFmtId="4" fontId="6" fillId="77" borderId="2" xfId="14" applyNumberFormat="1" applyFont="1" applyFill="1" applyBorder="1" applyAlignment="1">
      <alignment horizontal="center" vertical="center" wrapText="1"/>
    </xf>
    <xf numFmtId="4" fontId="6" fillId="77" borderId="8" xfId="14" applyNumberFormat="1" applyFont="1" applyFill="1" applyBorder="1" applyAlignment="1">
      <alignment horizontal="center" vertical="center" wrapText="1"/>
    </xf>
    <xf numFmtId="4" fontId="6" fillId="77" borderId="1" xfId="14" applyNumberFormat="1" applyFont="1" applyFill="1" applyBorder="1" applyAlignment="1">
      <alignment horizontal="center" vertical="center" wrapText="1"/>
    </xf>
    <xf numFmtId="0" fontId="5" fillId="78" borderId="20" xfId="14" applyFont="1" applyFill="1" applyBorder="1" applyAlignment="1">
      <alignment horizontal="center" wrapText="1"/>
    </xf>
    <xf numFmtId="0" fontId="29" fillId="78" borderId="7" xfId="14" applyFont="1" applyFill="1" applyBorder="1" applyAlignment="1">
      <alignment horizontal="center"/>
    </xf>
    <xf numFmtId="0" fontId="6" fillId="2" borderId="2" xfId="14" applyFont="1" applyFill="1" applyBorder="1" applyAlignment="1">
      <alignment horizontal="left" vertical="top" wrapText="1"/>
    </xf>
    <xf numFmtId="0" fontId="6" fillId="2" borderId="8" xfId="14" applyFont="1" applyFill="1" applyBorder="1" applyAlignment="1">
      <alignment horizontal="left" vertical="top" wrapText="1"/>
    </xf>
    <xf numFmtId="0" fontId="6" fillId="2" borderId="1" xfId="14" applyFont="1" applyFill="1" applyBorder="1" applyAlignment="1">
      <alignment horizontal="left" vertical="top" wrapText="1"/>
    </xf>
    <xf numFmtId="0" fontId="8" fillId="4" borderId="2" xfId="14" applyFont="1" applyFill="1" applyBorder="1" applyAlignment="1">
      <alignment horizontal="center" vertical="top" wrapText="1"/>
    </xf>
    <xf numFmtId="0" fontId="8" fillId="4" borderId="8" xfId="14" applyFont="1" applyFill="1" applyBorder="1" applyAlignment="1">
      <alignment horizontal="center" vertical="top" wrapText="1"/>
    </xf>
    <xf numFmtId="0" fontId="8" fillId="4" borderId="1" xfId="14" applyFont="1" applyFill="1" applyBorder="1" applyAlignment="1">
      <alignment horizontal="center" vertical="top" wrapText="1"/>
    </xf>
    <xf numFmtId="0" fontId="8" fillId="4" borderId="2" xfId="14" applyFont="1" applyFill="1" applyBorder="1" applyAlignment="1">
      <alignment horizontal="center" vertical="top"/>
    </xf>
    <xf numFmtId="0" fontId="8" fillId="4" borderId="8" xfId="14" applyFont="1" applyFill="1" applyBorder="1" applyAlignment="1">
      <alignment horizontal="center" vertical="top"/>
    </xf>
    <xf numFmtId="0" fontId="8" fillId="4" borderId="1" xfId="14" applyFont="1" applyFill="1" applyBorder="1" applyAlignment="1">
      <alignment horizontal="center" vertical="top"/>
    </xf>
    <xf numFmtId="0" fontId="6" fillId="78" borderId="9" xfId="14" applyFont="1" applyFill="1" applyBorder="1" applyAlignment="1">
      <alignment horizontal="left" wrapText="1"/>
    </xf>
    <xf numFmtId="0" fontId="6" fillId="78" borderId="6" xfId="14" applyFont="1" applyFill="1" applyBorder="1" applyAlignment="1">
      <alignment horizontal="left" wrapText="1"/>
    </xf>
    <xf numFmtId="0" fontId="6" fillId="78" borderId="12" xfId="14" applyFont="1" applyFill="1" applyBorder="1" applyAlignment="1">
      <alignment horizontal="left" wrapText="1"/>
    </xf>
    <xf numFmtId="0" fontId="8" fillId="4" borderId="9" xfId="14" applyFont="1" applyFill="1" applyBorder="1" applyAlignment="1">
      <alignment horizontal="center" vertical="top" wrapText="1"/>
    </xf>
    <xf numFmtId="0" fontId="8" fillId="4" borderId="6" xfId="14" applyFont="1" applyFill="1" applyBorder="1" applyAlignment="1">
      <alignment horizontal="center" vertical="top" wrapText="1"/>
    </xf>
    <xf numFmtId="0" fontId="8" fillId="4" borderId="12" xfId="14" applyFont="1" applyFill="1" applyBorder="1" applyAlignment="1">
      <alignment horizontal="center" vertical="top" wrapText="1"/>
    </xf>
    <xf numFmtId="0" fontId="8" fillId="4" borderId="3" xfId="14" applyFont="1" applyFill="1" applyBorder="1" applyAlignment="1">
      <alignment horizontal="center" vertical="top" wrapText="1"/>
    </xf>
    <xf numFmtId="0" fontId="8" fillId="4" borderId="0" xfId="14" applyFont="1" applyFill="1" applyAlignment="1">
      <alignment horizontal="center" vertical="top" wrapText="1"/>
    </xf>
    <xf numFmtId="0" fontId="8" fillId="4" borderId="5" xfId="14" applyFont="1" applyFill="1" applyBorder="1" applyAlignment="1">
      <alignment horizontal="center" vertical="top" wrapText="1"/>
    </xf>
    <xf numFmtId="0" fontId="8" fillId="4" borderId="4" xfId="14" applyFont="1" applyFill="1" applyBorder="1" applyAlignment="1">
      <alignment horizontal="center" vertical="top" wrapText="1"/>
    </xf>
    <xf numFmtId="0" fontId="8" fillId="4" borderId="7" xfId="14" applyFont="1" applyFill="1" applyBorder="1" applyAlignment="1">
      <alignment horizontal="center" vertical="top" wrapText="1"/>
    </xf>
    <xf numFmtId="0" fontId="8" fillId="4" borderId="11" xfId="14" applyFont="1" applyFill="1" applyBorder="1" applyAlignment="1">
      <alignment horizontal="center" vertical="top" wrapText="1"/>
    </xf>
    <xf numFmtId="0" fontId="8" fillId="2" borderId="2" xfId="14" applyFont="1" applyFill="1" applyBorder="1" applyAlignment="1">
      <alignment horizontal="center" vertical="top"/>
    </xf>
    <xf numFmtId="0" fontId="8" fillId="2" borderId="8" xfId="14" applyFont="1" applyFill="1" applyBorder="1" applyAlignment="1">
      <alignment horizontal="center" vertical="top"/>
    </xf>
    <xf numFmtId="0" fontId="8" fillId="2" borderId="1" xfId="14" applyFont="1" applyFill="1" applyBorder="1" applyAlignment="1">
      <alignment horizontal="center" vertical="top"/>
    </xf>
    <xf numFmtId="0" fontId="6" fillId="78" borderId="2" xfId="14" applyFont="1" applyFill="1" applyBorder="1" applyAlignment="1">
      <alignment horizontal="left" wrapText="1"/>
    </xf>
    <xf numFmtId="0" fontId="6" fillId="78" borderId="8" xfId="14" applyFont="1" applyFill="1" applyBorder="1" applyAlignment="1">
      <alignment horizontal="left" wrapText="1"/>
    </xf>
    <xf numFmtId="0" fontId="6" fillId="78" borderId="1" xfId="14" applyFont="1" applyFill="1" applyBorder="1" applyAlignment="1">
      <alignment horizontal="left" wrapText="1"/>
    </xf>
    <xf numFmtId="0" fontId="6" fillId="78" borderId="4" xfId="14" applyFont="1" applyFill="1" applyBorder="1" applyAlignment="1">
      <alignment horizontal="left" vertical="top" wrapText="1"/>
    </xf>
    <xf numFmtId="0" fontId="6" fillId="78" borderId="7" xfId="14" applyFont="1" applyFill="1" applyBorder="1" applyAlignment="1">
      <alignment horizontal="left" vertical="top" wrapText="1"/>
    </xf>
    <xf numFmtId="0" fontId="6" fillId="78" borderId="11" xfId="14" applyFont="1" applyFill="1" applyBorder="1" applyAlignment="1">
      <alignment horizontal="left" vertical="top" wrapText="1"/>
    </xf>
    <xf numFmtId="2" fontId="6" fillId="78" borderId="14" xfId="14" applyNumberFormat="1" applyFont="1" applyFill="1" applyBorder="1" applyAlignment="1">
      <alignment horizontal="center"/>
    </xf>
    <xf numFmtId="2" fontId="6" fillId="78" borderId="16" xfId="14" applyNumberFormat="1" applyFont="1" applyFill="1" applyBorder="1" applyAlignment="1">
      <alignment horizontal="center"/>
    </xf>
    <xf numFmtId="2" fontId="6" fillId="78" borderId="13" xfId="14" applyNumberFormat="1" applyFont="1" applyFill="1" applyBorder="1" applyAlignment="1">
      <alignment horizontal="center"/>
    </xf>
    <xf numFmtId="0" fontId="6" fillId="78" borderId="2" xfId="14" applyFont="1" applyFill="1" applyBorder="1" applyAlignment="1">
      <alignment horizontal="left" vertical="top" wrapText="1"/>
    </xf>
    <xf numFmtId="0" fontId="6" fillId="78" borderId="8" xfId="14" applyFont="1" applyFill="1" applyBorder="1" applyAlignment="1">
      <alignment horizontal="left" vertical="top" wrapText="1"/>
    </xf>
    <xf numFmtId="0" fontId="6" fillId="78" borderId="1" xfId="14" applyFont="1" applyFill="1" applyBorder="1" applyAlignment="1">
      <alignment horizontal="left" vertical="top" wrapText="1"/>
    </xf>
    <xf numFmtId="0" fontId="8" fillId="2" borderId="9" xfId="14" applyFont="1" applyFill="1" applyBorder="1" applyAlignment="1">
      <alignment horizontal="center" vertical="top"/>
    </xf>
    <xf numFmtId="0" fontId="8" fillId="2" borderId="6" xfId="14" applyFont="1" applyFill="1" applyBorder="1" applyAlignment="1">
      <alignment horizontal="center" vertical="top"/>
    </xf>
    <xf numFmtId="0" fontId="8" fillId="2" borderId="12" xfId="14" applyFont="1" applyFill="1" applyBorder="1" applyAlignment="1">
      <alignment horizontal="center" vertical="top"/>
    </xf>
    <xf numFmtId="0" fontId="8" fillId="2" borderId="3" xfId="14" applyFont="1" applyFill="1" applyBorder="1" applyAlignment="1">
      <alignment horizontal="center" vertical="top"/>
    </xf>
    <xf numFmtId="0" fontId="8" fillId="2" borderId="0" xfId="14" applyFont="1" applyFill="1" applyAlignment="1">
      <alignment horizontal="center" vertical="top"/>
    </xf>
    <xf numFmtId="0" fontId="8" fillId="2" borderId="5" xfId="14" applyFont="1" applyFill="1" applyBorder="1" applyAlignment="1">
      <alignment horizontal="center" vertical="top"/>
    </xf>
    <xf numFmtId="0" fontId="8" fillId="2" borderId="4" xfId="14" applyFont="1" applyFill="1" applyBorder="1" applyAlignment="1">
      <alignment horizontal="center" vertical="top"/>
    </xf>
    <xf numFmtId="0" fontId="8" fillId="2" borderId="7" xfId="14" applyFont="1" applyFill="1" applyBorder="1" applyAlignment="1">
      <alignment horizontal="center" vertical="top"/>
    </xf>
    <xf numFmtId="0" fontId="8" fillId="2" borderId="11" xfId="14" applyFont="1" applyFill="1" applyBorder="1" applyAlignment="1">
      <alignment horizontal="center" vertical="top"/>
    </xf>
    <xf numFmtId="0" fontId="8" fillId="78" borderId="1" xfId="14" applyFont="1" applyFill="1" applyBorder="1" applyAlignment="1">
      <alignment horizontal="left" wrapText="1"/>
    </xf>
    <xf numFmtId="0" fontId="8" fillId="78" borderId="2" xfId="14" applyFont="1" applyFill="1" applyBorder="1" applyAlignment="1">
      <alignment horizontal="left" vertical="top"/>
    </xf>
    <xf numFmtId="0" fontId="8" fillId="78" borderId="8" xfId="14" applyFont="1" applyFill="1" applyBorder="1" applyAlignment="1">
      <alignment horizontal="left" vertical="top"/>
    </xf>
    <xf numFmtId="0" fontId="8" fillId="78" borderId="1" xfId="14" applyFont="1" applyFill="1" applyBorder="1" applyAlignment="1">
      <alignment horizontal="left" vertical="top"/>
    </xf>
    <xf numFmtId="0" fontId="8" fillId="78" borderId="10" xfId="14" applyFont="1" applyFill="1" applyBorder="1" applyAlignment="1">
      <alignment horizontal="left"/>
    </xf>
    <xf numFmtId="4" fontId="8" fillId="0" borderId="2" xfId="14" applyNumberFormat="1" applyFont="1" applyBorder="1" applyAlignment="1" applyProtection="1">
      <alignment horizontal="right"/>
      <protection locked="0"/>
    </xf>
    <xf numFmtId="4" fontId="8" fillId="0" borderId="8" xfId="14" applyNumberFormat="1" applyFont="1" applyBorder="1" applyAlignment="1" applyProtection="1">
      <alignment horizontal="right"/>
      <protection locked="0"/>
    </xf>
    <xf numFmtId="4" fontId="8" fillId="0" borderId="1" xfId="14" applyNumberFormat="1" applyFont="1" applyBorder="1" applyAlignment="1" applyProtection="1">
      <alignment horizontal="right"/>
      <protection locked="0"/>
    </xf>
    <xf numFmtId="0" fontId="5" fillId="78" borderId="14" xfId="14" applyFont="1" applyFill="1" applyBorder="1" applyAlignment="1">
      <alignment horizontal="center" vertical="top"/>
    </xf>
    <xf numFmtId="0" fontId="5" fillId="78" borderId="16" xfId="14" applyFont="1" applyFill="1" applyBorder="1" applyAlignment="1">
      <alignment horizontal="center" vertical="top"/>
    </xf>
    <xf numFmtId="0" fontId="5" fillId="78" borderId="13" xfId="14" applyFont="1" applyFill="1" applyBorder="1" applyAlignment="1">
      <alignment horizontal="center" vertical="top"/>
    </xf>
    <xf numFmtId="4" fontId="8" fillId="2" borderId="9" xfId="14" applyNumberFormat="1" applyFont="1" applyFill="1" applyBorder="1" applyAlignment="1">
      <alignment horizontal="center"/>
    </xf>
    <xf numFmtId="4" fontId="8" fillId="2" borderId="6" xfId="14" applyNumberFormat="1" applyFont="1" applyFill="1" applyBorder="1" applyAlignment="1">
      <alignment horizontal="center"/>
    </xf>
    <xf numFmtId="4" fontId="8" fillId="2" borderId="12" xfId="14" applyNumberFormat="1" applyFont="1" applyFill="1" applyBorder="1" applyAlignment="1">
      <alignment horizontal="center"/>
    </xf>
    <xf numFmtId="4" fontId="8" fillId="2" borderId="3" xfId="14" applyNumberFormat="1" applyFont="1" applyFill="1" applyBorder="1" applyAlignment="1">
      <alignment horizontal="center"/>
    </xf>
    <xf numFmtId="4" fontId="8" fillId="2" borderId="0" xfId="14" applyNumberFormat="1" applyFont="1" applyFill="1" applyAlignment="1">
      <alignment horizontal="center"/>
    </xf>
    <xf numFmtId="4" fontId="8" fillId="2" borderId="5" xfId="14" applyNumberFormat="1" applyFont="1" applyFill="1" applyBorder="1" applyAlignment="1">
      <alignment horizontal="center"/>
    </xf>
    <xf numFmtId="4" fontId="8" fillId="2" borderId="4" xfId="14" applyNumberFormat="1" applyFont="1" applyFill="1" applyBorder="1" applyAlignment="1">
      <alignment horizontal="center"/>
    </xf>
    <xf numFmtId="4" fontId="8" fillId="2" borderId="7" xfId="14" applyNumberFormat="1" applyFont="1" applyFill="1" applyBorder="1" applyAlignment="1">
      <alignment horizontal="center"/>
    </xf>
    <xf numFmtId="4" fontId="8" fillId="2" borderId="11" xfId="14" applyNumberFormat="1" applyFont="1" applyFill="1" applyBorder="1" applyAlignment="1">
      <alignment horizontal="center"/>
    </xf>
    <xf numFmtId="4" fontId="8" fillId="78" borderId="7" xfId="14" applyNumberFormat="1" applyFont="1" applyFill="1" applyBorder="1" applyAlignment="1">
      <alignment vertical="top"/>
    </xf>
    <xf numFmtId="4" fontId="8" fillId="78" borderId="11" xfId="14" applyNumberFormat="1" applyFont="1" applyFill="1" applyBorder="1" applyAlignment="1">
      <alignment vertical="top"/>
    </xf>
    <xf numFmtId="0" fontId="13" fillId="78" borderId="3" xfId="14" applyFont="1" applyFill="1" applyBorder="1" applyAlignment="1">
      <alignment horizontal="left" vertical="top"/>
    </xf>
    <xf numFmtId="0" fontId="13" fillId="78" borderId="0" xfId="14" applyFont="1" applyFill="1" applyAlignment="1">
      <alignment horizontal="left" vertical="top"/>
    </xf>
    <xf numFmtId="0" fontId="13" fillId="78" borderId="5" xfId="14" applyFont="1" applyFill="1" applyBorder="1" applyAlignment="1">
      <alignment horizontal="left" vertical="top"/>
    </xf>
    <xf numFmtId="0" fontId="8" fillId="78" borderId="3" xfId="14" applyFont="1" applyFill="1" applyBorder="1" applyAlignment="1">
      <alignment horizontal="center" vertical="top"/>
    </xf>
    <xf numFmtId="0" fontId="8" fillId="78" borderId="0" xfId="14" applyFont="1" applyFill="1" applyAlignment="1">
      <alignment horizontal="center" vertical="top"/>
    </xf>
    <xf numFmtId="0" fontId="8" fillId="78" borderId="5" xfId="14" applyFont="1" applyFill="1" applyBorder="1" applyAlignment="1">
      <alignment horizontal="center" vertical="top"/>
    </xf>
    <xf numFmtId="4" fontId="8" fillId="78" borderId="7" xfId="14" applyNumberFormat="1" applyFont="1" applyFill="1" applyBorder="1" applyAlignment="1">
      <alignment horizontal="right" vertical="top"/>
    </xf>
    <xf numFmtId="4" fontId="8" fillId="78" borderId="11" xfId="14" applyNumberFormat="1" applyFont="1" applyFill="1" applyBorder="1" applyAlignment="1">
      <alignment horizontal="right" vertical="top"/>
    </xf>
    <xf numFmtId="4" fontId="15" fillId="78" borderId="4" xfId="14" applyNumberFormat="1" applyFont="1" applyFill="1" applyBorder="1" applyAlignment="1">
      <alignment horizontal="center" vertical="top"/>
    </xf>
    <xf numFmtId="4" fontId="15" fillId="78" borderId="7" xfId="14" applyNumberFormat="1" applyFont="1" applyFill="1" applyBorder="1" applyAlignment="1">
      <alignment horizontal="center" vertical="top"/>
    </xf>
    <xf numFmtId="166" fontId="15" fillId="78" borderId="7" xfId="14" applyNumberFormat="1" applyFont="1" applyFill="1" applyBorder="1" applyAlignment="1">
      <alignment horizontal="center"/>
    </xf>
    <xf numFmtId="0" fontId="8" fillId="78" borderId="6" xfId="14" applyFont="1" applyFill="1" applyBorder="1" applyAlignment="1">
      <alignment horizontal="center" vertical="center"/>
    </xf>
    <xf numFmtId="0" fontId="5" fillId="78" borderId="0" xfId="8" applyFont="1" applyFill="1" applyAlignment="1">
      <alignment horizontal="center" vertical="top"/>
    </xf>
    <xf numFmtId="0" fontId="6" fillId="78" borderId="9" xfId="8" applyFont="1" applyFill="1" applyBorder="1" applyAlignment="1">
      <alignment horizontal="center" vertical="top"/>
    </xf>
    <xf numFmtId="0" fontId="6" fillId="78" borderId="6" xfId="8" applyFont="1" applyFill="1" applyBorder="1" applyAlignment="1">
      <alignment horizontal="center" vertical="top"/>
    </xf>
    <xf numFmtId="0" fontId="6" fillId="78" borderId="12" xfId="8" applyFont="1" applyFill="1" applyBorder="1" applyAlignment="1">
      <alignment horizontal="center" vertical="top"/>
    </xf>
    <xf numFmtId="0" fontId="6" fillId="78" borderId="4" xfId="8" applyFont="1" applyFill="1" applyBorder="1" applyAlignment="1">
      <alignment horizontal="center" vertical="top"/>
    </xf>
    <xf numFmtId="0" fontId="6" fillId="78" borderId="7" xfId="8" applyFont="1" applyFill="1" applyBorder="1" applyAlignment="1">
      <alignment horizontal="center" vertical="top"/>
    </xf>
    <xf numFmtId="0" fontId="6" fillId="78" borderId="11" xfId="8" applyFont="1" applyFill="1" applyBorder="1" applyAlignment="1">
      <alignment horizontal="center" vertical="top"/>
    </xf>
    <xf numFmtId="0" fontId="5" fillId="78" borderId="9" xfId="14" applyFont="1" applyFill="1" applyBorder="1" applyAlignment="1">
      <alignment horizontal="center" vertical="top"/>
    </xf>
    <xf numFmtId="0" fontId="5" fillId="78" borderId="6" xfId="14" applyFont="1" applyFill="1" applyBorder="1" applyAlignment="1">
      <alignment horizontal="center" vertical="top"/>
    </xf>
    <xf numFmtId="0" fontId="5" fillId="78" borderId="12" xfId="14" applyFont="1" applyFill="1" applyBorder="1" applyAlignment="1">
      <alignment horizontal="center" vertical="top"/>
    </xf>
    <xf numFmtId="0" fontId="13" fillId="78" borderId="2" xfId="14" applyFont="1" applyFill="1" applyBorder="1" applyAlignment="1">
      <alignment horizontal="center"/>
    </xf>
    <xf numFmtId="0" fontId="13" fillId="78" borderId="1" xfId="14" applyFont="1" applyFill="1" applyBorder="1" applyAlignment="1">
      <alignment horizontal="center"/>
    </xf>
    <xf numFmtId="0" fontId="9" fillId="78" borderId="9" xfId="14" applyFont="1" applyFill="1" applyBorder="1" applyAlignment="1">
      <alignment horizontal="center" vertical="top" wrapText="1"/>
    </xf>
    <xf numFmtId="0" fontId="9" fillId="78" borderId="6" xfId="14" applyFont="1" applyFill="1" applyBorder="1" applyAlignment="1">
      <alignment horizontal="center" vertical="top" wrapText="1"/>
    </xf>
    <xf numFmtId="0" fontId="9" fillId="78" borderId="3" xfId="14" applyFont="1" applyFill="1" applyBorder="1" applyAlignment="1">
      <alignment horizontal="center" vertical="top" wrapText="1"/>
    </xf>
    <xf numFmtId="0" fontId="9" fillId="78" borderId="0" xfId="14" applyFont="1" applyFill="1" applyAlignment="1">
      <alignment horizontal="center" vertical="top" wrapText="1"/>
    </xf>
    <xf numFmtId="0" fontId="9" fillId="78" borderId="6" xfId="14" applyFont="1" applyFill="1" applyBorder="1" applyAlignment="1">
      <alignment horizontal="center" vertical="center" wrapText="1"/>
    </xf>
    <xf numFmtId="0" fontId="9" fillId="78" borderId="0" xfId="14" applyFont="1" applyFill="1" applyAlignment="1">
      <alignment horizontal="center" vertical="center" wrapText="1"/>
    </xf>
    <xf numFmtId="0" fontId="8" fillId="78" borderId="5" xfId="14" applyFont="1" applyFill="1" applyBorder="1" applyAlignment="1">
      <alignment horizontal="center"/>
    </xf>
    <xf numFmtId="0" fontId="8" fillId="78" borderId="4" xfId="14" applyFont="1" applyFill="1" applyBorder="1" applyAlignment="1">
      <alignment horizontal="center"/>
    </xf>
    <xf numFmtId="0" fontId="8" fillId="78" borderId="7" xfId="14" applyFont="1" applyFill="1" applyBorder="1" applyAlignment="1">
      <alignment horizontal="center"/>
    </xf>
    <xf numFmtId="0" fontId="8" fillId="78" borderId="11" xfId="14" applyFont="1" applyFill="1" applyBorder="1" applyAlignment="1">
      <alignment horizontal="center"/>
    </xf>
    <xf numFmtId="0" fontId="8" fillId="78" borderId="7" xfId="14" applyFont="1" applyFill="1" applyBorder="1" applyAlignment="1">
      <alignment horizontal="right" vertical="top"/>
    </xf>
    <xf numFmtId="0" fontId="8" fillId="78" borderId="11" xfId="14" applyFont="1" applyFill="1" applyBorder="1" applyAlignment="1">
      <alignment horizontal="right" vertical="top"/>
    </xf>
    <xf numFmtId="0" fontId="8" fillId="78" borderId="4" xfId="14" applyFont="1" applyFill="1" applyBorder="1" applyAlignment="1">
      <alignment horizontal="center" vertical="top"/>
    </xf>
    <xf numFmtId="0" fontId="8" fillId="78" borderId="7" xfId="14" applyFont="1" applyFill="1" applyBorder="1" applyAlignment="1">
      <alignment horizontal="center" vertical="top"/>
    </xf>
    <xf numFmtId="0" fontId="8" fillId="78" borderId="11" xfId="14" applyFont="1" applyFill="1" applyBorder="1" applyAlignment="1">
      <alignment horizontal="center" vertical="top"/>
    </xf>
    <xf numFmtId="0" fontId="9" fillId="78" borderId="2" xfId="14" applyFont="1" applyFill="1" applyBorder="1" applyAlignment="1">
      <alignment horizontal="left"/>
    </xf>
    <xf numFmtId="0" fontId="9" fillId="78" borderId="8" xfId="14" applyFont="1" applyFill="1" applyBorder="1" applyAlignment="1">
      <alignment horizontal="left"/>
    </xf>
    <xf numFmtId="0" fontId="9" fillId="78" borderId="1" xfId="14" applyFont="1" applyFill="1" applyBorder="1" applyAlignment="1">
      <alignment horizontal="left"/>
    </xf>
    <xf numFmtId="0" fontId="15" fillId="78" borderId="2" xfId="14" quotePrefix="1" applyFont="1" applyFill="1" applyBorder="1" applyAlignment="1">
      <alignment horizontal="center"/>
    </xf>
    <xf numFmtId="0" fontId="15" fillId="78" borderId="8" xfId="14" quotePrefix="1" applyFont="1" applyFill="1" applyBorder="1" applyAlignment="1">
      <alignment horizontal="center"/>
    </xf>
    <xf numFmtId="0" fontId="15" fillId="78" borderId="1" xfId="14" quotePrefix="1" applyFont="1" applyFill="1" applyBorder="1" applyAlignment="1">
      <alignment horizontal="center"/>
    </xf>
    <xf numFmtId="0" fontId="15" fillId="78" borderId="2" xfId="14" applyFont="1" applyFill="1" applyBorder="1" applyAlignment="1">
      <alignment horizontal="center" wrapText="1"/>
    </xf>
    <xf numFmtId="0" fontId="15" fillId="78" borderId="8" xfId="14" applyFont="1" applyFill="1" applyBorder="1" applyAlignment="1">
      <alignment horizontal="center" wrapText="1"/>
    </xf>
    <xf numFmtId="0" fontId="15" fillId="78" borderId="1" xfId="14" applyFont="1" applyFill="1" applyBorder="1" applyAlignment="1">
      <alignment horizontal="center" wrapText="1"/>
    </xf>
    <xf numFmtId="0" fontId="13" fillId="78" borderId="2" xfId="14" applyFont="1" applyFill="1" applyBorder="1" applyAlignment="1">
      <alignment horizontal="right"/>
    </xf>
    <xf numFmtId="0" fontId="13" fillId="78" borderId="8" xfId="14" applyFont="1" applyFill="1" applyBorder="1" applyAlignment="1">
      <alignment horizontal="right"/>
    </xf>
    <xf numFmtId="0" fontId="13" fillId="78" borderId="1" xfId="14" applyFont="1" applyFill="1" applyBorder="1" applyAlignment="1">
      <alignment horizontal="right"/>
    </xf>
    <xf numFmtId="0" fontId="10" fillId="78" borderId="2" xfId="8" applyFont="1" applyFill="1" applyBorder="1" applyAlignment="1">
      <alignment horizontal="center" wrapText="1"/>
    </xf>
    <xf numFmtId="0" fontId="10" fillId="78" borderId="8" xfId="8" applyFont="1" applyFill="1" applyBorder="1" applyAlignment="1">
      <alignment horizontal="center" wrapText="1"/>
    </xf>
    <xf numFmtId="0" fontId="10" fillId="78" borderId="1" xfId="8" applyFont="1" applyFill="1" applyBorder="1" applyAlignment="1">
      <alignment horizontal="center" wrapText="1"/>
    </xf>
    <xf numFmtId="4" fontId="43" fillId="4" borderId="6" xfId="14" applyNumberFormat="1" applyFont="1" applyFill="1" applyBorder="1" applyAlignment="1">
      <alignment horizontal="center"/>
    </xf>
    <xf numFmtId="4" fontId="43" fillId="4" borderId="0" xfId="14" applyNumberFormat="1" applyFont="1" applyFill="1" applyAlignment="1">
      <alignment horizontal="center"/>
    </xf>
    <xf numFmtId="4" fontId="43" fillId="4" borderId="7" xfId="14" applyNumberFormat="1" applyFont="1" applyFill="1" applyBorder="1" applyAlignment="1">
      <alignment horizontal="center"/>
    </xf>
    <xf numFmtId="0" fontId="95" fillId="78" borderId="3" xfId="14" applyFont="1" applyFill="1" applyBorder="1" applyAlignment="1">
      <alignment horizontal="center" vertical="top" wrapText="1"/>
    </xf>
    <xf numFmtId="0" fontId="95" fillId="78" borderId="0" xfId="14" applyFont="1" applyFill="1" applyAlignment="1">
      <alignment horizontal="center" vertical="top" wrapText="1"/>
    </xf>
    <xf numFmtId="0" fontId="8" fillId="78" borderId="14" xfId="14" applyFont="1" applyFill="1" applyBorder="1" applyAlignment="1">
      <alignment horizontal="center"/>
    </xf>
    <xf numFmtId="0" fontId="8" fillId="78" borderId="16" xfId="14" applyFont="1" applyFill="1" applyBorder="1" applyAlignment="1">
      <alignment horizontal="center"/>
    </xf>
    <xf numFmtId="0" fontId="8" fillId="78" borderId="13" xfId="14" applyFont="1" applyFill="1" applyBorder="1" applyAlignment="1">
      <alignment horizontal="center"/>
    </xf>
    <xf numFmtId="4" fontId="43" fillId="6" borderId="6" xfId="14" applyNumberFormat="1" applyFont="1" applyFill="1" applyBorder="1" applyAlignment="1">
      <alignment horizontal="center"/>
    </xf>
    <xf numFmtId="4" fontId="43" fillId="6" borderId="0" xfId="14" applyNumberFormat="1" applyFont="1" applyFill="1" applyAlignment="1">
      <alignment horizontal="center"/>
    </xf>
    <xf numFmtId="4" fontId="43" fillId="6" borderId="7" xfId="14" applyNumberFormat="1" applyFont="1" applyFill="1" applyBorder="1" applyAlignment="1">
      <alignment horizontal="center"/>
    </xf>
    <xf numFmtId="0" fontId="8" fillId="4" borderId="9" xfId="14" applyFont="1" applyFill="1" applyBorder="1" applyAlignment="1" applyProtection="1">
      <alignment horizontal="center"/>
      <protection locked="0"/>
    </xf>
    <xf numFmtId="0" fontId="8" fillId="4" borderId="6" xfId="14" applyFont="1" applyFill="1" applyBorder="1" applyAlignment="1" applyProtection="1">
      <alignment horizontal="center"/>
      <protection locked="0"/>
    </xf>
    <xf numFmtId="0" fontId="8" fillId="4" borderId="12" xfId="14" applyFont="1" applyFill="1" applyBorder="1" applyAlignment="1" applyProtection="1">
      <alignment horizontal="center"/>
      <protection locked="0"/>
    </xf>
    <xf numFmtId="0" fontId="8" fillId="4" borderId="3" xfId="14" applyFont="1" applyFill="1" applyBorder="1" applyAlignment="1" applyProtection="1">
      <alignment horizontal="center"/>
      <protection locked="0"/>
    </xf>
    <xf numFmtId="0" fontId="8" fillId="4" borderId="0" xfId="14" applyFont="1" applyFill="1" applyAlignment="1" applyProtection="1">
      <alignment horizontal="center"/>
      <protection locked="0"/>
    </xf>
    <xf numFmtId="0" fontId="8" fillId="4" borderId="5" xfId="14" applyFont="1" applyFill="1" applyBorder="1" applyAlignment="1" applyProtection="1">
      <alignment horizontal="center"/>
      <protection locked="0"/>
    </xf>
    <xf numFmtId="0" fontId="8" fillId="4" borderId="4" xfId="14" applyFont="1" applyFill="1" applyBorder="1" applyAlignment="1" applyProtection="1">
      <alignment horizontal="center"/>
      <protection locked="0"/>
    </xf>
    <xf numFmtId="0" fontId="8" fillId="4" borderId="7" xfId="14" applyFont="1" applyFill="1" applyBorder="1" applyAlignment="1" applyProtection="1">
      <alignment horizontal="center"/>
      <protection locked="0"/>
    </xf>
    <xf numFmtId="0" fontId="8" fillId="4" borderId="11" xfId="14" applyFont="1" applyFill="1" applyBorder="1" applyAlignment="1" applyProtection="1">
      <alignment horizontal="center"/>
      <protection locked="0"/>
    </xf>
    <xf numFmtId="4" fontId="8" fillId="9" borderId="10" xfId="3" applyNumberFormat="1" applyFont="1" applyFill="1" applyBorder="1" applyAlignment="1" applyProtection="1">
      <alignment horizontal="center" wrapText="1"/>
    </xf>
    <xf numFmtId="4" fontId="8" fillId="9" borderId="10" xfId="3" applyNumberFormat="1" applyFont="1" applyFill="1" applyBorder="1" applyAlignment="1" applyProtection="1">
      <alignment horizontal="center"/>
    </xf>
    <xf numFmtId="44" fontId="6" fillId="11" borderId="10" xfId="3" applyFont="1" applyFill="1" applyBorder="1" applyAlignment="1" applyProtection="1">
      <alignment horizontal="center" wrapText="1"/>
    </xf>
    <xf numFmtId="4" fontId="6" fillId="10" borderId="10" xfId="3" applyNumberFormat="1" applyFont="1" applyFill="1" applyBorder="1" applyAlignment="1" applyProtection="1">
      <alignment horizontal="center"/>
    </xf>
    <xf numFmtId="4" fontId="6" fillId="0" borderId="10" xfId="3" applyNumberFormat="1" applyFont="1" applyFill="1" applyBorder="1" applyAlignment="1" applyProtection="1">
      <alignment horizontal="center"/>
      <protection locked="0"/>
    </xf>
    <xf numFmtId="0" fontId="8" fillId="10" borderId="10" xfId="0" applyFont="1" applyFill="1" applyBorder="1" applyAlignment="1">
      <alignment horizontal="left" vertical="top" wrapText="1"/>
    </xf>
    <xf numFmtId="4" fontId="8" fillId="10" borderId="10" xfId="3" applyNumberFormat="1" applyFont="1" applyFill="1" applyBorder="1" applyAlignment="1" applyProtection="1">
      <alignment horizontal="center" wrapText="1"/>
    </xf>
    <xf numFmtId="4" fontId="8" fillId="10" borderId="10" xfId="3" applyNumberFormat="1" applyFont="1" applyFill="1" applyBorder="1" applyAlignment="1" applyProtection="1">
      <alignment horizontal="center"/>
    </xf>
    <xf numFmtId="3" fontId="8" fillId="0" borderId="7" xfId="0" applyNumberFormat="1" applyFont="1" applyBorder="1" applyAlignment="1" applyProtection="1">
      <alignment horizontal="left"/>
      <protection locked="0"/>
    </xf>
    <xf numFmtId="169" fontId="8" fillId="78" borderId="8" xfId="0" applyNumberFormat="1" applyFont="1" applyFill="1" applyBorder="1" applyAlignment="1">
      <alignment horizontal="center"/>
    </xf>
    <xf numFmtId="3" fontId="8" fillId="78" borderId="8" xfId="0" applyNumberFormat="1" applyFont="1" applyFill="1" applyBorder="1" applyAlignment="1">
      <alignment horizontal="center"/>
    </xf>
    <xf numFmtId="4" fontId="8" fillId="78" borderId="7" xfId="0" applyNumberFormat="1" applyFont="1" applyFill="1" applyBorder="1" applyAlignment="1">
      <alignment horizontal="center"/>
    </xf>
    <xf numFmtId="0" fontId="8" fillId="9" borderId="10" xfId="0" applyFont="1" applyFill="1" applyBorder="1" applyAlignment="1">
      <alignment horizontal="left" vertical="top" wrapText="1"/>
    </xf>
    <xf numFmtId="0" fontId="15" fillId="0" borderId="4" xfId="0" applyFont="1" applyBorder="1" applyAlignment="1" applyProtection="1">
      <alignment horizontal="left" wrapText="1"/>
      <protection locked="0"/>
    </xf>
    <xf numFmtId="0" fontId="15" fillId="0" borderId="11" xfId="0" applyFont="1" applyBorder="1" applyAlignment="1" applyProtection="1">
      <alignment horizontal="left" wrapText="1"/>
      <protection locked="0"/>
    </xf>
    <xf numFmtId="0" fontId="15" fillId="78" borderId="0" xfId="0" applyFont="1" applyFill="1" applyAlignment="1">
      <alignment horizontal="center" vertical="top" wrapText="1"/>
    </xf>
    <xf numFmtId="0" fontId="12" fillId="78" borderId="18" xfId="0" applyFont="1" applyFill="1" applyBorder="1" applyAlignment="1">
      <alignment horizontal="center"/>
    </xf>
    <xf numFmtId="4" fontId="6" fillId="9" borderId="10" xfId="3" applyNumberFormat="1" applyFont="1" applyFill="1" applyBorder="1" applyAlignment="1" applyProtection="1">
      <alignment horizontal="center"/>
    </xf>
    <xf numFmtId="0" fontId="10" fillId="78" borderId="2" xfId="0" applyFont="1" applyFill="1" applyBorder="1" applyAlignment="1">
      <alignment horizontal="right" vertical="top" wrapText="1"/>
    </xf>
    <xf numFmtId="0" fontId="10" fillId="78" borderId="8" xfId="0" applyFont="1" applyFill="1" applyBorder="1" applyAlignment="1">
      <alignment horizontal="right" vertical="top" wrapText="1"/>
    </xf>
    <xf numFmtId="0" fontId="10" fillId="78" borderId="1" xfId="0" applyFont="1" applyFill="1" applyBorder="1" applyAlignment="1">
      <alignment horizontal="right" vertical="top" wrapText="1"/>
    </xf>
    <xf numFmtId="0" fontId="10" fillId="78" borderId="2" xfId="0" applyFont="1" applyFill="1" applyBorder="1" applyAlignment="1">
      <alignment horizontal="center" vertical="top" wrapText="1"/>
    </xf>
    <xf numFmtId="0" fontId="10" fillId="78" borderId="1" xfId="0" applyFont="1" applyFill="1" applyBorder="1" applyAlignment="1">
      <alignment horizontal="center" vertical="top" wrapText="1"/>
    </xf>
    <xf numFmtId="3" fontId="10" fillId="78" borderId="10" xfId="0" applyNumberFormat="1" applyFont="1" applyFill="1" applyBorder="1" applyAlignment="1">
      <alignment horizontal="center" vertical="top" wrapText="1"/>
    </xf>
    <xf numFmtId="3" fontId="10" fillId="78" borderId="0" xfId="0" applyNumberFormat="1" applyFont="1" applyFill="1" applyAlignment="1">
      <alignment horizontal="center" vertical="top" wrapText="1"/>
    </xf>
    <xf numFmtId="4" fontId="13" fillId="78" borderId="10" xfId="0" applyNumberFormat="1" applyFont="1" applyFill="1" applyBorder="1" applyAlignment="1">
      <alignment horizontal="center" wrapText="1"/>
    </xf>
    <xf numFmtId="0" fontId="15" fillId="0" borderId="4" xfId="0" applyFont="1" applyBorder="1" applyAlignment="1" applyProtection="1">
      <alignment horizontal="center" wrapText="1"/>
      <protection locked="0"/>
    </xf>
    <xf numFmtId="0" fontId="15" fillId="0" borderId="11" xfId="0" applyFont="1" applyBorder="1" applyAlignment="1" applyProtection="1">
      <alignment horizontal="center" wrapText="1"/>
      <protection locked="0"/>
    </xf>
    <xf numFmtId="0" fontId="9" fillId="0" borderId="4" xfId="0" applyFont="1" applyBorder="1" applyAlignment="1" applyProtection="1">
      <alignment horizontal="center"/>
      <protection locked="0"/>
    </xf>
    <xf numFmtId="0" fontId="9" fillId="0" borderId="11" xfId="0" applyFont="1" applyBorder="1" applyAlignment="1" applyProtection="1">
      <alignment horizontal="center"/>
      <protection locked="0"/>
    </xf>
    <xf numFmtId="3" fontId="15" fillId="0" borderId="4" xfId="0" applyNumberFormat="1" applyFont="1" applyBorder="1" applyAlignment="1" applyProtection="1">
      <alignment horizontal="center" wrapText="1"/>
      <protection locked="0"/>
    </xf>
    <xf numFmtId="3" fontId="15" fillId="0" borderId="7" xfId="0" applyNumberFormat="1" applyFont="1" applyBorder="1" applyAlignment="1" applyProtection="1">
      <alignment horizontal="center" wrapText="1"/>
      <protection locked="0"/>
    </xf>
    <xf numFmtId="3" fontId="15" fillId="0" borderId="11" xfId="0" applyNumberFormat="1" applyFont="1" applyBorder="1" applyAlignment="1" applyProtection="1">
      <alignment horizontal="center" wrapText="1"/>
      <protection locked="0"/>
    </xf>
    <xf numFmtId="4" fontId="15" fillId="0" borderId="4" xfId="0" applyNumberFormat="1" applyFont="1" applyBorder="1" applyAlignment="1" applyProtection="1">
      <alignment horizontal="center" wrapText="1"/>
      <protection locked="0"/>
    </xf>
    <xf numFmtId="4" fontId="15" fillId="0" borderId="11" xfId="0" applyNumberFormat="1" applyFont="1" applyBorder="1" applyAlignment="1" applyProtection="1">
      <alignment horizontal="center" wrapText="1"/>
      <protection locked="0"/>
    </xf>
    <xf numFmtId="3" fontId="15" fillId="0" borderId="10" xfId="0" applyNumberFormat="1" applyFont="1" applyBorder="1" applyAlignment="1" applyProtection="1">
      <alignment horizontal="center" wrapText="1"/>
      <protection locked="0"/>
    </xf>
    <xf numFmtId="0" fontId="8" fillId="78" borderId="0" xfId="0" applyFont="1" applyFill="1" applyAlignment="1">
      <alignment horizontal="left"/>
    </xf>
    <xf numFmtId="0" fontId="8" fillId="78" borderId="3" xfId="0" applyFont="1" applyFill="1" applyBorder="1" applyAlignment="1">
      <alignment horizontal="left"/>
    </xf>
    <xf numFmtId="0" fontId="8" fillId="78" borderId="5" xfId="0" applyFont="1" applyFill="1" applyBorder="1" applyAlignment="1">
      <alignment horizontal="left"/>
    </xf>
    <xf numFmtId="4" fontId="13" fillId="78" borderId="10" xfId="0" applyNumberFormat="1" applyFont="1" applyFill="1" applyBorder="1" applyAlignment="1">
      <alignment horizontal="right" wrapText="1"/>
    </xf>
    <xf numFmtId="3" fontId="15" fillId="4" borderId="0" xfId="0" applyNumberFormat="1" applyFont="1" applyFill="1" applyAlignment="1" applyProtection="1">
      <alignment horizontal="left" vertical="center" wrapText="1"/>
      <protection locked="0"/>
    </xf>
    <xf numFmtId="3" fontId="15" fillId="4" borderId="0" xfId="0" applyNumberFormat="1" applyFont="1" applyFill="1" applyAlignment="1">
      <alignment horizontal="center" vertical="center" wrapText="1"/>
    </xf>
    <xf numFmtId="0" fontId="6" fillId="78" borderId="3" xfId="0" applyFont="1" applyFill="1" applyBorder="1" applyAlignment="1">
      <alignment horizontal="left"/>
    </xf>
    <xf numFmtId="0" fontId="39" fillId="4" borderId="0" xfId="0" applyFont="1" applyFill="1" applyAlignment="1">
      <alignment horizontal="center" vertical="center" wrapText="1"/>
    </xf>
    <xf numFmtId="0" fontId="13" fillId="4" borderId="0" xfId="0" applyFont="1" applyFill="1" applyAlignment="1">
      <alignment horizontal="center" vertical="center" wrapText="1"/>
    </xf>
    <xf numFmtId="0" fontId="8" fillId="78" borderId="0" xfId="0" applyFont="1" applyFill="1" applyAlignment="1">
      <alignment horizontal="left" vertical="top"/>
    </xf>
    <xf numFmtId="0" fontId="39" fillId="78" borderId="10" xfId="0" applyFont="1" applyFill="1" applyBorder="1" applyAlignment="1">
      <alignment horizontal="center" vertical="center" wrapText="1"/>
    </xf>
    <xf numFmtId="3" fontId="6" fillId="78" borderId="10" xfId="0" applyNumberFormat="1" applyFont="1" applyFill="1" applyBorder="1" applyAlignment="1">
      <alignment horizontal="center" vertical="center" wrapText="1"/>
    </xf>
    <xf numFmtId="0" fontId="5" fillId="78" borderId="10" xfId="0" applyFont="1" applyFill="1" applyBorder="1" applyAlignment="1">
      <alignment horizontal="center" vertical="center" wrapText="1"/>
    </xf>
    <xf numFmtId="0" fontId="5" fillId="78" borderId="7" xfId="29" applyFont="1" applyFill="1" applyBorder="1" applyAlignment="1">
      <alignment horizontal="center"/>
    </xf>
    <xf numFmtId="0" fontId="8" fillId="78" borderId="2" xfId="29" applyFont="1" applyFill="1" applyBorder="1" applyAlignment="1">
      <alignment horizontal="left" wrapText="1"/>
    </xf>
    <xf numFmtId="0" fontId="8" fillId="78" borderId="8" xfId="29" applyFont="1" applyFill="1" applyBorder="1" applyAlignment="1">
      <alignment horizontal="left" wrapText="1"/>
    </xf>
    <xf numFmtId="0" fontId="8" fillId="78" borderId="1" xfId="29" applyFont="1" applyFill="1" applyBorder="1" applyAlignment="1">
      <alignment horizontal="left" wrapText="1"/>
    </xf>
    <xf numFmtId="0" fontId="15" fillId="5" borderId="9" xfId="29" applyFont="1" applyFill="1" applyBorder="1" applyAlignment="1" applyProtection="1">
      <alignment horizontal="left" vertical="top" wrapText="1"/>
      <protection locked="0"/>
    </xf>
    <xf numFmtId="0" fontId="15" fillId="5" borderId="6" xfId="29" applyFont="1" applyFill="1" applyBorder="1" applyAlignment="1" applyProtection="1">
      <alignment horizontal="left" vertical="top" wrapText="1"/>
      <protection locked="0"/>
    </xf>
    <xf numFmtId="0" fontId="15" fillId="5" borderId="12" xfId="29" applyFont="1" applyFill="1" applyBorder="1" applyAlignment="1" applyProtection="1">
      <alignment horizontal="left" vertical="top" wrapText="1"/>
      <protection locked="0"/>
    </xf>
    <xf numFmtId="0" fontId="9" fillId="78" borderId="0" xfId="29" applyFont="1" applyFill="1" applyAlignment="1">
      <alignment horizontal="center"/>
    </xf>
    <xf numFmtId="0" fontId="5" fillId="78" borderId="20" xfId="29" applyFont="1" applyFill="1" applyBorder="1" applyAlignment="1">
      <alignment horizontal="center"/>
    </xf>
    <xf numFmtId="0" fontId="12" fillId="78" borderId="0" xfId="29" applyFont="1" applyFill="1" applyAlignment="1">
      <alignment horizontal="center"/>
    </xf>
    <xf numFmtId="0" fontId="8" fillId="78" borderId="0" xfId="29" applyFont="1" applyFill="1" applyAlignment="1">
      <alignment horizontal="left" vertical="top" wrapText="1"/>
    </xf>
    <xf numFmtId="0" fontId="5" fillId="78" borderId="0" xfId="29" applyFont="1" applyFill="1" applyAlignment="1">
      <alignment horizontal="center"/>
    </xf>
    <xf numFmtId="0" fontId="8" fillId="78" borderId="9" xfId="29" applyFont="1" applyFill="1" applyBorder="1" applyAlignment="1">
      <alignment horizontal="left" wrapText="1"/>
    </xf>
    <xf numFmtId="0" fontId="8" fillId="78" borderId="6" xfId="29" applyFont="1" applyFill="1" applyBorder="1" applyAlignment="1">
      <alignment horizontal="left" wrapText="1"/>
    </xf>
    <xf numFmtId="0" fontId="8" fillId="78" borderId="12" xfId="29" applyFont="1" applyFill="1" applyBorder="1" applyAlignment="1">
      <alignment horizontal="left" wrapText="1"/>
    </xf>
    <xf numFmtId="0" fontId="15" fillId="5" borderId="4" xfId="29" applyFont="1" applyFill="1" applyBorder="1" applyAlignment="1" applyProtection="1">
      <alignment horizontal="left" vertical="top" wrapText="1"/>
      <protection locked="0"/>
    </xf>
    <xf numFmtId="0" fontId="15" fillId="5" borderId="7" xfId="29" applyFont="1" applyFill="1" applyBorder="1" applyAlignment="1" applyProtection="1">
      <alignment horizontal="left" vertical="top" wrapText="1"/>
      <protection locked="0"/>
    </xf>
    <xf numFmtId="0" fontId="15" fillId="5" borderId="11" xfId="29" applyFont="1" applyFill="1" applyBorder="1" applyAlignment="1" applyProtection="1">
      <alignment horizontal="left" vertical="top" wrapText="1"/>
      <protection locked="0"/>
    </xf>
    <xf numFmtId="0" fontId="12" fillId="78" borderId="6" xfId="29" applyFont="1" applyFill="1" applyBorder="1" applyAlignment="1" applyProtection="1">
      <alignment horizontal="center" vertical="top" wrapText="1"/>
      <protection locked="0"/>
    </xf>
    <xf numFmtId="0" fontId="12" fillId="78" borderId="0" xfId="0" applyFont="1" applyFill="1" applyAlignment="1">
      <alignment horizontal="center" wrapText="1"/>
    </xf>
    <xf numFmtId="0" fontId="8" fillId="78" borderId="7" xfId="0" applyFont="1" applyFill="1" applyBorder="1" applyAlignment="1">
      <alignment horizontal="center" wrapText="1"/>
    </xf>
    <xf numFmtId="0" fontId="15" fillId="3" borderId="2" xfId="0" applyFont="1" applyFill="1" applyBorder="1" applyAlignment="1" applyProtection="1">
      <alignment horizontal="left" vertical="top" wrapText="1"/>
      <protection locked="0"/>
    </xf>
    <xf numFmtId="0" fontId="15" fillId="3" borderId="8" xfId="0" applyFont="1" applyFill="1" applyBorder="1" applyAlignment="1" applyProtection="1">
      <alignment horizontal="left" vertical="top" wrapText="1"/>
      <protection locked="0"/>
    </xf>
    <xf numFmtId="0" fontId="15" fillId="3" borderId="1" xfId="0" applyFont="1" applyFill="1" applyBorder="1" applyAlignment="1" applyProtection="1">
      <alignment horizontal="left" vertical="top" wrapText="1"/>
      <protection locked="0"/>
    </xf>
    <xf numFmtId="0" fontId="6" fillId="78" borderId="20" xfId="0" applyFont="1" applyFill="1" applyBorder="1" applyAlignment="1">
      <alignment horizontal="center" wrapText="1"/>
    </xf>
    <xf numFmtId="0" fontId="8" fillId="78" borderId="8" xfId="0" applyFont="1" applyFill="1" applyBorder="1" applyAlignment="1">
      <alignment horizontal="center" vertical="top" wrapText="1"/>
    </xf>
    <xf numFmtId="0" fontId="12" fillId="78" borderId="6" xfId="0" applyFont="1" applyFill="1" applyBorder="1" applyAlignment="1">
      <alignment horizontal="center" vertical="center" wrapText="1"/>
    </xf>
    <xf numFmtId="0" fontId="15" fillId="0" borderId="10" xfId="29" applyFont="1" applyBorder="1" applyAlignment="1" applyProtection="1">
      <alignment horizontal="left" vertical="top" wrapText="1"/>
      <protection locked="0"/>
    </xf>
    <xf numFmtId="0" fontId="15" fillId="0" borderId="10" xfId="29" applyFont="1" applyBorder="1" applyAlignment="1">
      <alignment horizontal="left" vertical="top" wrapText="1"/>
    </xf>
    <xf numFmtId="0" fontId="8" fillId="78" borderId="0" xfId="29" applyFont="1" applyFill="1" applyAlignment="1" applyProtection="1">
      <alignment horizontal="center" wrapText="1"/>
      <protection locked="0"/>
    </xf>
    <xf numFmtId="0" fontId="1" fillId="78" borderId="0" xfId="29" applyFill="1" applyAlignment="1">
      <alignment horizontal="center" wrapText="1"/>
    </xf>
    <xf numFmtId="0" fontId="8" fillId="78" borderId="6" xfId="29" applyFont="1" applyFill="1" applyBorder="1" applyAlignment="1">
      <alignment horizontal="left" vertical="top" wrapText="1"/>
    </xf>
    <xf numFmtId="0" fontId="8" fillId="78" borderId="12" xfId="29" applyFont="1" applyFill="1" applyBorder="1" applyAlignment="1">
      <alignment horizontal="left" vertical="top" wrapText="1"/>
    </xf>
    <xf numFmtId="0" fontId="8" fillId="78" borderId="5" xfId="29" applyFont="1" applyFill="1" applyBorder="1" applyAlignment="1">
      <alignment horizontal="left" vertical="top" wrapText="1"/>
    </xf>
    <xf numFmtId="0" fontId="15" fillId="0" borderId="2" xfId="29" applyFont="1" applyBorder="1" applyAlignment="1" applyProtection="1">
      <alignment horizontal="center" vertical="top" wrapText="1"/>
      <protection locked="0"/>
    </xf>
    <xf numFmtId="0" fontId="15" fillId="0" borderId="1" xfId="29" applyFont="1" applyBorder="1" applyAlignment="1" applyProtection="1">
      <alignment horizontal="center" vertical="top" wrapText="1"/>
      <protection locked="0"/>
    </xf>
    <xf numFmtId="0" fontId="15" fillId="0" borderId="8" xfId="29" applyFont="1" applyBorder="1" applyAlignment="1" applyProtection="1">
      <alignment horizontal="center" vertical="top" wrapText="1"/>
      <protection locked="0"/>
    </xf>
    <xf numFmtId="0" fontId="15" fillId="0" borderId="2" xfId="29" applyFont="1" applyBorder="1" applyAlignment="1" applyProtection="1">
      <alignment horizontal="left" vertical="top" wrapText="1"/>
      <protection locked="0"/>
    </xf>
    <xf numFmtId="0" fontId="15" fillId="0" borderId="8" xfId="29" applyFont="1" applyBorder="1" applyAlignment="1" applyProtection="1">
      <alignment horizontal="left" vertical="top" wrapText="1"/>
      <protection locked="0"/>
    </xf>
    <xf numFmtId="0" fontId="15" fillId="0" borderId="1" xfId="29" applyFont="1" applyBorder="1" applyAlignment="1" applyProtection="1">
      <alignment horizontal="left" vertical="top" wrapText="1"/>
      <protection locked="0"/>
    </xf>
    <xf numFmtId="0" fontId="13" fillId="78" borderId="2" xfId="29" applyFont="1" applyFill="1" applyBorder="1" applyAlignment="1">
      <alignment horizontal="center" vertical="center" wrapText="1"/>
    </xf>
    <xf numFmtId="0" fontId="13" fillId="78" borderId="8" xfId="29" applyFont="1" applyFill="1" applyBorder="1" applyAlignment="1">
      <alignment horizontal="center" vertical="center" wrapText="1"/>
    </xf>
    <xf numFmtId="0" fontId="13" fillId="78" borderId="1" xfId="29" applyFont="1" applyFill="1" applyBorder="1" applyAlignment="1">
      <alignment horizontal="center" vertical="center" wrapText="1"/>
    </xf>
    <xf numFmtId="0" fontId="9" fillId="78" borderId="7" xfId="29" applyFont="1" applyFill="1" applyBorder="1" applyAlignment="1">
      <alignment horizontal="center"/>
    </xf>
    <xf numFmtId="0" fontId="8" fillId="78" borderId="0" xfId="29" applyFont="1" applyFill="1" applyAlignment="1">
      <alignment horizontal="left" vertical="center" wrapText="1"/>
    </xf>
    <xf numFmtId="3" fontId="13" fillId="78" borderId="0" xfId="29" applyNumberFormat="1" applyFont="1" applyFill="1" applyAlignment="1" applyProtection="1">
      <alignment horizontal="center" wrapText="1"/>
      <protection locked="0"/>
    </xf>
    <xf numFmtId="0" fontId="8" fillId="78" borderId="10" xfId="29" applyFont="1" applyFill="1" applyBorder="1" applyAlignment="1">
      <alignment horizontal="left" vertical="top" wrapText="1"/>
    </xf>
    <xf numFmtId="0" fontId="5" fillId="78" borderId="0" xfId="29" applyFont="1" applyFill="1" applyAlignment="1">
      <alignment horizontal="left"/>
    </xf>
    <xf numFmtId="0" fontId="15" fillId="0" borderId="7" xfId="29" applyFont="1" applyBorder="1" applyAlignment="1" applyProtection="1">
      <alignment horizontal="left" vertical="top"/>
      <protection locked="0"/>
    </xf>
    <xf numFmtId="0" fontId="1" fillId="78" borderId="0" xfId="29" applyFill="1" applyAlignment="1">
      <alignment horizontal="center"/>
    </xf>
    <xf numFmtId="0" fontId="8" fillId="78" borderId="14" xfId="29" quotePrefix="1" applyFont="1" applyFill="1" applyBorder="1" applyAlignment="1">
      <alignment horizontal="right" vertical="top" wrapText="1"/>
    </xf>
    <xf numFmtId="0" fontId="8" fillId="78" borderId="16" xfId="29" quotePrefix="1" applyFont="1" applyFill="1" applyBorder="1" applyAlignment="1">
      <alignment horizontal="right" vertical="top" wrapText="1"/>
    </xf>
    <xf numFmtId="0" fontId="8" fillId="78" borderId="13" xfId="29" quotePrefix="1" applyFont="1" applyFill="1" applyBorder="1" applyAlignment="1">
      <alignment horizontal="right" vertical="top" wrapText="1"/>
    </xf>
    <xf numFmtId="0" fontId="12" fillId="78" borderId="6" xfId="29" applyFont="1" applyFill="1" applyBorder="1" applyAlignment="1">
      <alignment horizontal="center"/>
    </xf>
    <xf numFmtId="0" fontId="8" fillId="78" borderId="9" xfId="29" applyFont="1" applyFill="1" applyBorder="1" applyAlignment="1">
      <alignment horizontal="center" vertical="center" wrapText="1"/>
    </xf>
    <xf numFmtId="0" fontId="8" fillId="78" borderId="6" xfId="29" applyFont="1" applyFill="1" applyBorder="1" applyAlignment="1">
      <alignment horizontal="center" vertical="center" wrapText="1"/>
    </xf>
    <xf numFmtId="0" fontId="8" fillId="78" borderId="12" xfId="29" applyFont="1" applyFill="1" applyBorder="1" applyAlignment="1">
      <alignment horizontal="center" vertical="center" wrapText="1"/>
    </xf>
    <xf numFmtId="0" fontId="8" fillId="78" borderId="0" xfId="29" applyFont="1" applyFill="1" applyAlignment="1">
      <alignment horizontal="center"/>
    </xf>
    <xf numFmtId="0" fontId="8" fillId="78" borderId="2" xfId="29" applyFont="1" applyFill="1" applyBorder="1" applyAlignment="1">
      <alignment horizontal="left" vertical="top" wrapText="1"/>
    </xf>
    <xf numFmtId="0" fontId="8" fillId="78" borderId="8" xfId="29" applyFont="1" applyFill="1" applyBorder="1" applyAlignment="1">
      <alignment horizontal="left" vertical="top" wrapText="1"/>
    </xf>
    <xf numFmtId="0" fontId="8" fillId="78" borderId="1" xfId="29" applyFont="1" applyFill="1" applyBorder="1" applyAlignment="1">
      <alignment horizontal="left" vertical="top" wrapText="1"/>
    </xf>
    <xf numFmtId="0" fontId="8" fillId="78" borderId="4" xfId="29" applyFont="1" applyFill="1" applyBorder="1" applyAlignment="1">
      <alignment horizontal="center" vertical="center" wrapText="1"/>
    </xf>
    <xf numFmtId="0" fontId="8" fillId="78" borderId="7" xfId="29" applyFont="1" applyFill="1" applyBorder="1" applyAlignment="1">
      <alignment horizontal="center" vertical="center" wrapText="1"/>
    </xf>
    <xf numFmtId="0" fontId="8" fillId="78" borderId="11" xfId="29" applyFont="1" applyFill="1" applyBorder="1" applyAlignment="1">
      <alignment horizontal="center" vertical="center" wrapText="1"/>
    </xf>
    <xf numFmtId="0" fontId="40" fillId="78" borderId="3" xfId="4" applyFont="1" applyFill="1" applyBorder="1" applyAlignment="1" applyProtection="1">
      <alignment horizontal="center" vertical="center" wrapText="1"/>
    </xf>
    <xf numFmtId="0" fontId="40" fillId="78" borderId="0" xfId="4" applyFont="1" applyFill="1" applyBorder="1" applyAlignment="1" applyProtection="1">
      <alignment horizontal="center" vertical="center" wrapText="1"/>
    </xf>
    <xf numFmtId="0" fontId="40" fillId="78" borderId="5" xfId="4" applyFont="1" applyFill="1" applyBorder="1" applyAlignment="1" applyProtection="1">
      <alignment horizontal="center" vertical="center" wrapText="1"/>
    </xf>
    <xf numFmtId="0" fontId="46" fillId="0" borderId="10" xfId="29" applyFont="1" applyBorder="1" applyAlignment="1" applyProtection="1">
      <alignment horizontal="left" vertical="top" wrapText="1"/>
      <protection locked="0"/>
    </xf>
    <xf numFmtId="0" fontId="46" fillId="0" borderId="10" xfId="29" applyFont="1" applyBorder="1" applyAlignment="1">
      <alignment horizontal="left" vertical="top" wrapText="1"/>
    </xf>
    <xf numFmtId="0" fontId="8" fillId="78" borderId="0" xfId="29" applyFont="1" applyFill="1" applyAlignment="1">
      <alignment horizontal="left" wrapText="1"/>
    </xf>
    <xf numFmtId="3" fontId="5" fillId="78" borderId="0" xfId="29" applyNumberFormat="1" applyFont="1" applyFill="1" applyAlignment="1" applyProtection="1">
      <alignment horizontal="left" vertical="top" wrapText="1"/>
      <protection locked="0"/>
    </xf>
    <xf numFmtId="0" fontId="1" fillId="78" borderId="0" xfId="29" applyFill="1" applyAlignment="1">
      <alignment horizontal="left" vertical="top" wrapText="1"/>
    </xf>
    <xf numFmtId="0" fontId="5" fillId="78" borderId="0" xfId="29" applyFont="1" applyFill="1" applyAlignment="1">
      <alignment horizontal="left" wrapText="1"/>
    </xf>
    <xf numFmtId="0" fontId="8" fillId="78" borderId="0" xfId="29" applyFont="1" applyFill="1" applyAlignment="1">
      <alignment wrapText="1"/>
    </xf>
    <xf numFmtId="0" fontId="4" fillId="78" borderId="0" xfId="29" applyFont="1" applyFill="1" applyAlignment="1">
      <alignment wrapText="1"/>
    </xf>
    <xf numFmtId="0" fontId="5" fillId="78" borderId="0" xfId="14" applyFont="1" applyFill="1" applyAlignment="1">
      <alignment horizontal="left"/>
    </xf>
    <xf numFmtId="0" fontId="15" fillId="0" borderId="7" xfId="14" applyFont="1" applyBorder="1" applyAlignment="1" applyProtection="1">
      <alignment horizontal="left" vertical="top"/>
      <protection locked="0"/>
    </xf>
    <xf numFmtId="0" fontId="15" fillId="0" borderId="11" xfId="14" applyFont="1" applyBorder="1" applyAlignment="1" applyProtection="1">
      <alignment horizontal="left" vertical="top"/>
      <protection locked="0"/>
    </xf>
    <xf numFmtId="0" fontId="5" fillId="78" borderId="0" xfId="14" applyFont="1" applyFill="1" applyAlignment="1">
      <alignment horizontal="center"/>
    </xf>
    <xf numFmtId="0" fontId="5" fillId="78" borderId="0" xfId="14" applyFont="1" applyFill="1" applyAlignment="1">
      <alignment horizontal="left" wrapText="1"/>
    </xf>
    <xf numFmtId="0" fontId="5" fillId="78" borderId="0" xfId="14" applyFont="1" applyFill="1" applyAlignment="1">
      <alignment horizontal="center" wrapText="1"/>
    </xf>
    <xf numFmtId="0" fontId="8" fillId="78" borderId="1" xfId="14" applyFont="1" applyFill="1" applyBorder="1" applyAlignment="1">
      <alignment horizontal="left" vertical="top" wrapText="1"/>
    </xf>
    <xf numFmtId="0" fontId="8" fillId="78" borderId="0" xfId="14" applyFont="1" applyFill="1" applyAlignment="1">
      <alignment horizontal="left" vertical="center" wrapText="1"/>
    </xf>
    <xf numFmtId="0" fontId="8" fillId="78" borderId="9" xfId="14" applyFont="1" applyFill="1" applyBorder="1" applyAlignment="1">
      <alignment horizontal="left" wrapText="1"/>
    </xf>
    <xf numFmtId="0" fontId="8" fillId="78" borderId="6" xfId="14" applyFont="1" applyFill="1" applyBorder="1" applyAlignment="1">
      <alignment horizontal="left" wrapText="1"/>
    </xf>
    <xf numFmtId="0" fontId="8" fillId="78" borderId="12" xfId="14" applyFont="1" applyFill="1" applyBorder="1" applyAlignment="1">
      <alignment horizontal="left" wrapText="1"/>
    </xf>
    <xf numFmtId="0" fontId="4" fillId="78" borderId="0" xfId="14" applyFill="1" applyAlignment="1">
      <alignment horizontal="center" wrapText="1"/>
    </xf>
    <xf numFmtId="0" fontId="8" fillId="78" borderId="0" xfId="14" applyFont="1" applyFill="1" applyAlignment="1">
      <alignment horizontal="left" vertical="top" wrapText="1"/>
    </xf>
    <xf numFmtId="0" fontId="9" fillId="78" borderId="7" xfId="14" applyFont="1" applyFill="1" applyBorder="1" applyAlignment="1">
      <alignment horizontal="center"/>
    </xf>
    <xf numFmtId="0" fontId="8" fillId="78" borderId="9" xfId="14" applyFont="1" applyFill="1" applyBorder="1" applyAlignment="1">
      <alignment horizontal="left" vertical="top" wrapText="1"/>
    </xf>
    <xf numFmtId="0" fontId="8" fillId="78" borderId="6" xfId="14" applyFont="1" applyFill="1" applyBorder="1" applyAlignment="1">
      <alignment horizontal="left" vertical="top" wrapText="1"/>
    </xf>
    <xf numFmtId="0" fontId="8" fillId="78" borderId="12" xfId="14" applyFont="1" applyFill="1" applyBorder="1" applyAlignment="1">
      <alignment horizontal="left" vertical="top" wrapText="1"/>
    </xf>
    <xf numFmtId="0" fontId="8" fillId="78" borderId="10" xfId="14" quotePrefix="1" applyFont="1" applyFill="1" applyBorder="1" applyAlignment="1">
      <alignment horizontal="left" vertical="center" wrapText="1"/>
    </xf>
    <xf numFmtId="0" fontId="15" fillId="0" borderId="8" xfId="14" quotePrefix="1" applyFont="1" applyBorder="1" applyAlignment="1" applyProtection="1">
      <alignment horizontal="left" vertical="top" wrapText="1"/>
      <protection locked="0"/>
    </xf>
    <xf numFmtId="0" fontId="15" fillId="0" borderId="1" xfId="14" quotePrefix="1" applyFont="1" applyBorder="1" applyAlignment="1" applyProtection="1">
      <alignment horizontal="left" vertical="top" wrapText="1"/>
      <protection locked="0"/>
    </xf>
    <xf numFmtId="0" fontId="5" fillId="78" borderId="34" xfId="14" applyFont="1" applyFill="1" applyBorder="1" applyAlignment="1">
      <alignment horizontal="center"/>
    </xf>
    <xf numFmtId="0" fontId="15" fillId="0" borderId="6" xfId="14" quotePrefix="1" applyFont="1" applyBorder="1" applyAlignment="1" applyProtection="1">
      <alignment horizontal="left" vertical="top" wrapText="1"/>
      <protection locked="0"/>
    </xf>
    <xf numFmtId="0" fontId="15" fillId="0" borderId="12" xfId="14" quotePrefix="1" applyFont="1" applyBorder="1" applyAlignment="1" applyProtection="1">
      <alignment horizontal="left" vertical="top" wrapText="1"/>
      <protection locked="0"/>
    </xf>
    <xf numFmtId="0" fontId="15" fillId="0" borderId="2" xfId="14" quotePrefix="1" applyFont="1" applyBorder="1" applyAlignment="1" applyProtection="1">
      <alignment horizontal="left" vertical="top" wrapText="1"/>
      <protection locked="0"/>
    </xf>
    <xf numFmtId="0" fontId="15" fillId="0" borderId="10" xfId="14" quotePrefix="1" applyFont="1" applyBorder="1" applyAlignment="1" applyProtection="1">
      <alignment horizontal="left" vertical="top" wrapText="1"/>
      <protection locked="0"/>
    </xf>
    <xf numFmtId="0" fontId="8" fillId="78" borderId="10" xfId="14" applyFont="1" applyFill="1" applyBorder="1" applyAlignment="1">
      <alignment horizontal="left" vertical="center" wrapText="1"/>
    </xf>
    <xf numFmtId="0" fontId="8" fillId="78" borderId="0" xfId="14" applyFont="1" applyFill="1" applyAlignment="1" applyProtection="1">
      <alignment horizontal="center" wrapText="1"/>
      <protection locked="0"/>
    </xf>
    <xf numFmtId="0" fontId="12" fillId="78" borderId="8" xfId="14" applyFont="1" applyFill="1" applyBorder="1" applyAlignment="1">
      <alignment horizontal="center"/>
    </xf>
    <xf numFmtId="0" fontId="6" fillId="78" borderId="10" xfId="0" applyFont="1" applyFill="1" applyBorder="1" applyAlignment="1">
      <alignment horizontal="center"/>
    </xf>
    <xf numFmtId="2" fontId="15" fillId="0" borderId="10" xfId="0" applyNumberFormat="1" applyFont="1" applyBorder="1" applyAlignment="1" applyProtection="1">
      <alignment horizontal="left" vertical="top" wrapText="1"/>
      <protection locked="0"/>
    </xf>
    <xf numFmtId="0" fontId="15" fillId="0" borderId="2" xfId="0" applyFont="1" applyBorder="1" applyAlignment="1" applyProtection="1">
      <alignment wrapText="1"/>
      <protection locked="0"/>
    </xf>
    <xf numFmtId="0" fontId="15" fillId="0" borderId="8" xfId="0" applyFont="1" applyBorder="1" applyAlignment="1" applyProtection="1">
      <alignment wrapText="1"/>
      <protection locked="0"/>
    </xf>
    <xf numFmtId="0" fontId="15" fillId="0" borderId="1" xfId="0" applyFont="1" applyBorder="1" applyAlignment="1" applyProtection="1">
      <alignment wrapText="1"/>
      <protection locked="0"/>
    </xf>
    <xf numFmtId="2" fontId="15" fillId="0" borderId="2" xfId="0" applyNumberFormat="1" applyFont="1" applyBorder="1" applyAlignment="1" applyProtection="1">
      <alignment horizontal="left" wrapText="1"/>
      <protection locked="0"/>
    </xf>
    <xf numFmtId="2" fontId="15" fillId="0" borderId="1" xfId="0" applyNumberFormat="1" applyFont="1" applyBorder="1" applyAlignment="1" applyProtection="1">
      <alignment horizontal="left" wrapText="1"/>
      <protection locked="0"/>
    </xf>
    <xf numFmtId="2" fontId="15" fillId="0" borderId="8" xfId="0" applyNumberFormat="1" applyFont="1" applyBorder="1" applyAlignment="1" applyProtection="1">
      <alignment horizontal="left" wrapText="1"/>
      <protection locked="0"/>
    </xf>
    <xf numFmtId="0" fontId="8" fillId="78" borderId="10" xfId="0" applyFont="1" applyFill="1" applyBorder="1" applyAlignment="1">
      <alignment horizontal="left"/>
    </xf>
    <xf numFmtId="2" fontId="15" fillId="0" borderId="10" xfId="0" applyNumberFormat="1" applyFont="1" applyBorder="1" applyAlignment="1" applyProtection="1">
      <alignment horizontal="left"/>
      <protection locked="0"/>
    </xf>
    <xf numFmtId="0" fontId="6" fillId="78" borderId="2" xfId="0" applyFont="1" applyFill="1" applyBorder="1" applyAlignment="1">
      <alignment horizontal="center" vertical="center" wrapText="1"/>
    </xf>
    <xf numFmtId="0" fontId="25" fillId="78" borderId="8" xfId="0" applyFont="1" applyFill="1" applyBorder="1" applyAlignment="1">
      <alignment horizontal="center" vertical="center" wrapText="1"/>
    </xf>
    <xf numFmtId="0" fontId="25" fillId="78" borderId="1" xfId="0" applyFont="1" applyFill="1" applyBorder="1" applyAlignment="1">
      <alignment horizontal="center" vertical="center" wrapText="1"/>
    </xf>
    <xf numFmtId="0" fontId="6" fillId="78" borderId="2" xfId="0" applyFont="1" applyFill="1" applyBorder="1" applyAlignment="1">
      <alignment horizontal="center" vertical="center"/>
    </xf>
    <xf numFmtId="0" fontId="6" fillId="78" borderId="8" xfId="0" applyFont="1" applyFill="1" applyBorder="1" applyAlignment="1">
      <alignment horizontal="center" vertical="center"/>
    </xf>
    <xf numFmtId="0" fontId="6" fillId="78" borderId="1" xfId="0" applyFont="1" applyFill="1" applyBorder="1" applyAlignment="1">
      <alignment horizontal="center" vertical="center"/>
    </xf>
    <xf numFmtId="0" fontId="6" fillId="78" borderId="8" xfId="0" applyFont="1" applyFill="1" applyBorder="1" applyAlignment="1">
      <alignment horizontal="center" vertical="center" wrapText="1"/>
    </xf>
    <xf numFmtId="1" fontId="15" fillId="0" borderId="2" xfId="0" applyNumberFormat="1" applyFont="1" applyBorder="1" applyAlignment="1" applyProtection="1">
      <alignment horizontal="left"/>
      <protection locked="0"/>
    </xf>
    <xf numFmtId="1" fontId="15" fillId="0" borderId="1" xfId="0" applyNumberFormat="1" applyFont="1" applyBorder="1" applyAlignment="1" applyProtection="1">
      <alignment horizontal="left"/>
      <protection locked="0"/>
    </xf>
    <xf numFmtId="14" fontId="15" fillId="0" borderId="10" xfId="0" applyNumberFormat="1" applyFont="1" applyBorder="1" applyAlignment="1" applyProtection="1">
      <alignment horizontal="left"/>
      <protection locked="0"/>
    </xf>
    <xf numFmtId="0" fontId="8" fillId="78" borderId="2" xfId="0" applyFont="1" applyFill="1" applyBorder="1" applyAlignment="1">
      <alignment horizontal="center" vertical="top"/>
    </xf>
    <xf numFmtId="0" fontId="8" fillId="78" borderId="8" xfId="0" applyFont="1" applyFill="1" applyBorder="1" applyAlignment="1">
      <alignment horizontal="center" vertical="top"/>
    </xf>
    <xf numFmtId="0" fontId="46" fillId="5" borderId="10" xfId="0" applyFont="1" applyFill="1" applyBorder="1" applyAlignment="1" applyProtection="1">
      <alignment horizontal="left" vertical="top" wrapText="1"/>
      <protection locked="0"/>
    </xf>
    <xf numFmtId="0" fontId="8" fillId="78" borderId="9" xfId="0" applyFont="1" applyFill="1" applyBorder="1" applyAlignment="1">
      <alignment horizontal="left"/>
    </xf>
    <xf numFmtId="0" fontId="8" fillId="78" borderId="6" xfId="0" applyFont="1" applyFill="1" applyBorder="1" applyAlignment="1">
      <alignment horizontal="left"/>
    </xf>
    <xf numFmtId="0" fontId="8" fillId="78" borderId="12" xfId="0" applyFont="1" applyFill="1" applyBorder="1" applyAlignment="1">
      <alignment horizontal="left"/>
    </xf>
    <xf numFmtId="0" fontId="5" fillId="78" borderId="7" xfId="0" applyFont="1" applyFill="1" applyBorder="1" applyAlignment="1">
      <alignment horizontal="center" vertical="top"/>
    </xf>
    <xf numFmtId="3" fontId="15" fillId="0" borderId="10" xfId="0" applyNumberFormat="1" applyFont="1" applyBorder="1" applyAlignment="1" applyProtection="1">
      <alignment horizontal="left"/>
      <protection locked="0"/>
    </xf>
    <xf numFmtId="2" fontId="15" fillId="0" borderId="2" xfId="0" applyNumberFormat="1" applyFont="1" applyBorder="1" applyAlignment="1" applyProtection="1">
      <alignment horizontal="left"/>
      <protection locked="0"/>
    </xf>
    <xf numFmtId="2" fontId="15" fillId="0" borderId="8" xfId="0" applyNumberFormat="1" applyFont="1" applyBorder="1" applyAlignment="1" applyProtection="1">
      <alignment horizontal="left"/>
      <protection locked="0"/>
    </xf>
    <xf numFmtId="2" fontId="15" fillId="0" borderId="1" xfId="0" applyNumberFormat="1" applyFont="1" applyBorder="1" applyAlignment="1" applyProtection="1">
      <alignment horizontal="left"/>
      <protection locked="0"/>
    </xf>
    <xf numFmtId="4" fontId="15" fillId="78" borderId="10" xfId="0" applyNumberFormat="1" applyFont="1" applyFill="1" applyBorder="1" applyAlignment="1">
      <alignment horizontal="center"/>
    </xf>
    <xf numFmtId="44" fontId="13" fillId="11" borderId="2" xfId="3" applyFont="1" applyFill="1" applyBorder="1" applyAlignment="1" applyProtection="1">
      <alignment horizontal="center" wrapText="1"/>
    </xf>
    <xf numFmtId="44" fontId="13" fillId="11" borderId="8" xfId="3" applyFont="1" applyFill="1" applyBorder="1" applyAlignment="1" applyProtection="1">
      <alignment horizontal="center" wrapText="1"/>
    </xf>
    <xf numFmtId="44" fontId="13" fillId="11" borderId="1" xfId="3" applyFont="1" applyFill="1" applyBorder="1" applyAlignment="1" applyProtection="1">
      <alignment horizontal="center" wrapText="1"/>
    </xf>
    <xf numFmtId="0" fontId="8" fillId="78" borderId="16" xfId="0" applyFont="1" applyFill="1" applyBorder="1" applyAlignment="1">
      <alignment horizontal="left" wrapText="1"/>
    </xf>
    <xf numFmtId="49" fontId="15" fillId="0" borderId="10" xfId="0" applyNumberFormat="1" applyFont="1" applyBorder="1" applyAlignment="1" applyProtection="1">
      <alignment horizontal="left"/>
      <protection locked="0"/>
    </xf>
    <xf numFmtId="0" fontId="8" fillId="78" borderId="9" xfId="0" applyFont="1" applyFill="1" applyBorder="1" applyAlignment="1">
      <alignment horizontal="center"/>
    </xf>
    <xf numFmtId="0" fontId="8" fillId="78" borderId="12" xfId="0" applyFont="1" applyFill="1" applyBorder="1" applyAlignment="1">
      <alignment horizontal="center"/>
    </xf>
    <xf numFmtId="0" fontId="8" fillId="78" borderId="2" xfId="0" applyFont="1" applyFill="1" applyBorder="1" applyAlignment="1">
      <alignment horizontal="left"/>
    </xf>
    <xf numFmtId="0" fontId="8" fillId="78" borderId="1" xfId="0" applyFont="1" applyFill="1" applyBorder="1" applyAlignment="1">
      <alignment horizontal="left"/>
    </xf>
    <xf numFmtId="0" fontId="8" fillId="78" borderId="2" xfId="0" applyFont="1" applyFill="1" applyBorder="1" applyAlignment="1">
      <alignment horizontal="center"/>
    </xf>
    <xf numFmtId="0" fontId="8" fillId="78" borderId="1" xfId="0" applyFont="1" applyFill="1" applyBorder="1" applyAlignment="1">
      <alignment horizontal="center"/>
    </xf>
    <xf numFmtId="0" fontId="8" fillId="78" borderId="3" xfId="0" applyFont="1" applyFill="1" applyBorder="1" applyAlignment="1">
      <alignment horizontal="right"/>
    </xf>
    <xf numFmtId="0" fontId="8" fillId="78" borderId="0" xfId="0" applyFont="1" applyFill="1" applyAlignment="1">
      <alignment horizontal="right"/>
    </xf>
    <xf numFmtId="0" fontId="8" fillId="78" borderId="5" xfId="0" applyFont="1" applyFill="1" applyBorder="1" applyAlignment="1">
      <alignment horizontal="right"/>
    </xf>
    <xf numFmtId="0" fontId="8" fillId="78" borderId="4" xfId="0" applyFont="1" applyFill="1" applyBorder="1" applyAlignment="1">
      <alignment horizontal="right"/>
    </xf>
    <xf numFmtId="0" fontId="8" fillId="78" borderId="7" xfId="0" applyFont="1" applyFill="1" applyBorder="1" applyAlignment="1">
      <alignment horizontal="right"/>
    </xf>
    <xf numFmtId="0" fontId="8" fillId="78" borderId="11" xfId="0" applyFont="1" applyFill="1" applyBorder="1" applyAlignment="1">
      <alignment horizontal="right"/>
    </xf>
    <xf numFmtId="4" fontId="9" fillId="78" borderId="0" xfId="14" applyNumberFormat="1" applyFont="1" applyFill="1" applyProtection="1">
      <protection locked="0"/>
    </xf>
    <xf numFmtId="4" fontId="4" fillId="78" borderId="0" xfId="14" applyNumberFormat="1" applyFill="1" applyProtection="1">
      <protection locked="0"/>
    </xf>
    <xf numFmtId="4" fontId="9" fillId="78" borderId="0" xfId="14" applyNumberFormat="1" applyFont="1" applyFill="1" applyAlignment="1" applyProtection="1">
      <alignment horizontal="right"/>
      <protection locked="0"/>
    </xf>
    <xf numFmtId="0" fontId="6" fillId="78" borderId="0" xfId="14" applyFont="1" applyFill="1" applyAlignment="1">
      <alignment horizontal="center"/>
    </xf>
    <xf numFmtId="0" fontId="8" fillId="78" borderId="0" xfId="14" applyFont="1" applyFill="1" applyAlignment="1">
      <alignment horizontal="left" vertical="top"/>
    </xf>
    <xf numFmtId="0" fontId="9" fillId="78" borderId="0" xfId="14" applyFont="1" applyFill="1" applyAlignment="1">
      <alignment horizontal="center"/>
    </xf>
    <xf numFmtId="4" fontId="9" fillId="75" borderId="0" xfId="14" applyNumberFormat="1" applyFont="1" applyFill="1" applyProtection="1">
      <protection locked="0"/>
    </xf>
    <xf numFmtId="4" fontId="4" fillId="75" borderId="0" xfId="14" applyNumberFormat="1" applyFill="1" applyProtection="1">
      <protection locked="0"/>
    </xf>
    <xf numFmtId="4" fontId="9" fillId="75" borderId="0" xfId="14" applyNumberFormat="1" applyFont="1" applyFill="1" applyAlignment="1" applyProtection="1">
      <alignment horizontal="right"/>
      <protection locked="0"/>
    </xf>
    <xf numFmtId="0" fontId="6" fillId="78" borderId="0" xfId="14" applyFont="1" applyFill="1" applyAlignment="1">
      <alignment horizontal="left" wrapText="1"/>
    </xf>
    <xf numFmtId="0" fontId="6" fillId="0" borderId="10" xfId="0" applyFont="1" applyBorder="1" applyAlignment="1" applyProtection="1">
      <alignment horizontal="center" vertical="center"/>
      <protection locked="0"/>
    </xf>
    <xf numFmtId="0" fontId="6" fillId="0" borderId="26" xfId="0" applyFont="1" applyBorder="1" applyAlignment="1" applyProtection="1">
      <alignment horizontal="center" vertical="center"/>
      <protection locked="0"/>
    </xf>
    <xf numFmtId="0" fontId="13" fillId="8" borderId="17" xfId="0" applyFont="1" applyFill="1" applyBorder="1" applyAlignment="1">
      <alignment horizontal="center"/>
    </xf>
    <xf numFmtId="0" fontId="13" fillId="8" borderId="18" xfId="0" applyFont="1" applyFill="1" applyBorder="1" applyAlignment="1">
      <alignment horizontal="center"/>
    </xf>
    <xf numFmtId="0" fontId="13" fillId="8" borderId="19" xfId="0" applyFont="1" applyFill="1" applyBorder="1" applyAlignment="1">
      <alignment horizontal="center"/>
    </xf>
    <xf numFmtId="0" fontId="64" fillId="0" borderId="10" xfId="0" applyFont="1" applyBorder="1" applyAlignment="1" applyProtection="1">
      <alignment horizontal="center" vertical="center"/>
      <protection locked="0"/>
    </xf>
    <xf numFmtId="0" fontId="13" fillId="0" borderId="0" xfId="15" applyFont="1" applyAlignment="1">
      <alignment horizontal="center"/>
    </xf>
    <xf numFmtId="167" fontId="13" fillId="19" borderId="4" xfId="20" applyNumberFormat="1" applyFont="1" applyFill="1" applyBorder="1" applyAlignment="1">
      <alignment horizontal="center" vertical="center"/>
    </xf>
    <xf numFmtId="167" fontId="13" fillId="19" borderId="11" xfId="20" applyNumberFormat="1" applyFont="1" applyFill="1" applyBorder="1" applyAlignment="1">
      <alignment horizontal="center" vertical="center"/>
    </xf>
    <xf numFmtId="49" fontId="6" fillId="8" borderId="9" xfId="0" applyNumberFormat="1" applyFont="1" applyFill="1" applyBorder="1" applyAlignment="1">
      <alignment horizontal="center" vertical="center"/>
    </xf>
    <xf numFmtId="49" fontId="6" fillId="8" borderId="6" xfId="0" applyNumberFormat="1" applyFont="1" applyFill="1" applyBorder="1" applyAlignment="1">
      <alignment horizontal="center" vertical="center"/>
    </xf>
    <xf numFmtId="49" fontId="6" fillId="8" borderId="12" xfId="0" applyNumberFormat="1" applyFont="1" applyFill="1" applyBorder="1" applyAlignment="1">
      <alignment horizontal="center" vertical="center"/>
    </xf>
    <xf numFmtId="49" fontId="6" fillId="8" borderId="4" xfId="0" applyNumberFormat="1" applyFont="1" applyFill="1" applyBorder="1" applyAlignment="1">
      <alignment horizontal="center" vertical="center"/>
    </xf>
    <xf numFmtId="49" fontId="6" fillId="8" borderId="7" xfId="0" applyNumberFormat="1" applyFont="1" applyFill="1" applyBorder="1" applyAlignment="1">
      <alignment horizontal="center" vertical="center"/>
    </xf>
    <xf numFmtId="49" fontId="6" fillId="8" borderId="11" xfId="0" applyNumberFormat="1" applyFont="1" applyFill="1" applyBorder="1" applyAlignment="1">
      <alignment horizontal="center" vertical="center"/>
    </xf>
    <xf numFmtId="0" fontId="15" fillId="0" borderId="10" xfId="0" applyFont="1" applyBorder="1" applyAlignment="1">
      <alignment horizontal="center"/>
    </xf>
    <xf numFmtId="0" fontId="15" fillId="34" borderId="0" xfId="0" applyFont="1" applyFill="1" applyAlignment="1">
      <alignment horizontal="center"/>
    </xf>
    <xf numFmtId="0" fontId="13" fillId="0" borderId="23" xfId="0" applyFont="1" applyBorder="1" applyAlignment="1">
      <alignment horizontal="center" wrapText="1"/>
    </xf>
    <xf numFmtId="0" fontId="13" fillId="0" borderId="10" xfId="0" applyFont="1" applyBorder="1" applyAlignment="1">
      <alignment horizontal="center" vertical="center"/>
    </xf>
    <xf numFmtId="4" fontId="13" fillId="0" borderId="10" xfId="16" applyNumberFormat="1" applyFont="1" applyFill="1" applyBorder="1" applyAlignment="1">
      <alignment horizontal="center" vertical="center"/>
    </xf>
    <xf numFmtId="4" fontId="47" fillId="0" borderId="2" xfId="16" applyNumberFormat="1" applyFont="1" applyFill="1" applyBorder="1" applyAlignment="1">
      <alignment horizontal="center" vertical="center"/>
    </xf>
    <xf numFmtId="4" fontId="47" fillId="0" borderId="8" xfId="16" applyNumberFormat="1" applyFont="1" applyFill="1" applyBorder="1" applyAlignment="1">
      <alignment horizontal="center" vertical="center"/>
    </xf>
    <xf numFmtId="4" fontId="47" fillId="0" borderId="1" xfId="16" applyNumberFormat="1" applyFont="1" applyFill="1" applyBorder="1" applyAlignment="1">
      <alignment horizontal="center" vertical="center"/>
    </xf>
    <xf numFmtId="49" fontId="13" fillId="19" borderId="10" xfId="19" applyNumberFormat="1" applyFont="1" applyFill="1" applyBorder="1" applyAlignment="1">
      <alignment horizontal="center" vertical="center"/>
    </xf>
    <xf numFmtId="0" fontId="13" fillId="19" borderId="10" xfId="15" applyFont="1" applyFill="1" applyBorder="1" applyAlignment="1">
      <alignment horizontal="center" vertical="center"/>
    </xf>
    <xf numFmtId="38" fontId="13" fillId="0" borderId="10" xfId="16" applyNumberFormat="1" applyFont="1" applyFill="1" applyBorder="1" applyAlignment="1">
      <alignment horizontal="center" vertical="center"/>
    </xf>
  </cellXfs>
  <cellStyles count="30">
    <cellStyle name="40% - Accent4" xfId="22" builtinId="43"/>
    <cellStyle name="40% - Accent4 2" xfId="17" xr:uid="{00000000-0005-0000-0000-000001000000}"/>
    <cellStyle name="40% - Accent4 2 2" xfId="25" xr:uid="{00000000-0005-0000-0000-000002000000}"/>
    <cellStyle name="40% - Accent4 3" xfId="28" xr:uid="{00000000-0005-0000-0000-000003000000}"/>
    <cellStyle name="Accent1 2" xfId="16" xr:uid="{00000000-0005-0000-0000-000004000000}"/>
    <cellStyle name="Accent6 2" xfId="20" xr:uid="{00000000-0005-0000-0000-000005000000}"/>
    <cellStyle name="Comma 2" xfId="1" xr:uid="{00000000-0005-0000-0000-000006000000}"/>
    <cellStyle name="Comma 2 2" xfId="11" xr:uid="{00000000-0005-0000-0000-000007000000}"/>
    <cellStyle name="Comma 3" xfId="2" xr:uid="{00000000-0005-0000-0000-000008000000}"/>
    <cellStyle name="Comma 3 2" xfId="10" xr:uid="{00000000-0005-0000-0000-000009000000}"/>
    <cellStyle name="Comma 4" xfId="21" xr:uid="{00000000-0005-0000-0000-00000A000000}"/>
    <cellStyle name="Comma 4 2" xfId="27" xr:uid="{00000000-0005-0000-0000-00000B000000}"/>
    <cellStyle name="Currency" xfId="3" builtinId="4"/>
    <cellStyle name="Currency 2" xfId="12" xr:uid="{00000000-0005-0000-0000-00000D000000}"/>
    <cellStyle name="Good 2" xfId="18" xr:uid="{00000000-0005-0000-0000-00000E000000}"/>
    <cellStyle name="Hyperlink" xfId="4" builtinId="8"/>
    <cellStyle name="Hyperlink 2" xfId="5" xr:uid="{00000000-0005-0000-0000-000010000000}"/>
    <cellStyle name="Hyperlink 2 2" xfId="13" xr:uid="{00000000-0005-0000-0000-000011000000}"/>
    <cellStyle name="Normal" xfId="0" builtinId="0"/>
    <cellStyle name="Normal 2" xfId="6" xr:uid="{00000000-0005-0000-0000-000013000000}"/>
    <cellStyle name="Normal 2 2" xfId="7" xr:uid="{00000000-0005-0000-0000-000014000000}"/>
    <cellStyle name="Normal 2 2 2" xfId="14" xr:uid="{00000000-0005-0000-0000-000015000000}"/>
    <cellStyle name="Normal 2 3" xfId="9" xr:uid="{00000000-0005-0000-0000-000016000000}"/>
    <cellStyle name="Normal 3" xfId="8" xr:uid="{00000000-0005-0000-0000-000017000000}"/>
    <cellStyle name="Normal 3 2" xfId="23" xr:uid="{00000000-0005-0000-0000-000018000000}"/>
    <cellStyle name="Normal 4" xfId="15" xr:uid="{00000000-0005-0000-0000-000019000000}"/>
    <cellStyle name="Normal 4 2" xfId="24" xr:uid="{00000000-0005-0000-0000-00001A000000}"/>
    <cellStyle name="Normal 5" xfId="29" xr:uid="{00000000-0005-0000-0000-00001B000000}"/>
    <cellStyle name="Note 2" xfId="19" xr:uid="{00000000-0005-0000-0000-00001C000000}"/>
    <cellStyle name="Note 2 2" xfId="26" xr:uid="{00000000-0005-0000-0000-00001D000000}"/>
  </cellStyles>
  <dxfs count="6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font>
      <fill>
        <gradientFill degree="90">
          <stop position="0">
            <color rgb="FFFFFF0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rgb="FFFFFF0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C00000"/>
      </font>
      <fill>
        <patternFill>
          <bgColor rgb="FFFFCCCC"/>
        </patternFill>
      </fill>
    </dxf>
    <dxf>
      <font>
        <color rgb="FF9C0006"/>
      </font>
      <fill>
        <patternFill>
          <bgColor rgb="FFFFC7CE"/>
        </patternFill>
      </fill>
    </dxf>
    <dxf>
      <font>
        <color rgb="FFC00000"/>
      </font>
      <fill>
        <patternFill>
          <bgColor rgb="FFFFCCCC"/>
        </patternFill>
      </fill>
    </dxf>
    <dxf>
      <font>
        <color rgb="FF375623"/>
      </font>
      <fill>
        <patternFill>
          <bgColor rgb="FFE2EFDA"/>
        </patternFill>
      </fill>
    </dxf>
    <dxf>
      <font>
        <color rgb="FF375623"/>
      </font>
      <fill>
        <patternFill>
          <bgColor rgb="FFE2EFDA"/>
        </patternFill>
      </fill>
    </dxf>
    <dxf>
      <font>
        <color rgb="FFC00000"/>
      </font>
      <fill>
        <patternFill>
          <bgColor rgb="FFFFCCCC"/>
        </patternFill>
      </fill>
    </dxf>
    <dxf>
      <font>
        <color theme="6" tint="-0.499984740745262"/>
      </font>
      <fill>
        <patternFill>
          <bgColor rgb="FFE2EFDA"/>
        </patternFill>
      </fill>
    </dxf>
    <dxf>
      <font>
        <color rgb="FFC00000"/>
      </font>
      <fill>
        <patternFill>
          <bgColor rgb="FFFFCCCC"/>
        </patternFill>
      </fill>
    </dxf>
    <dxf>
      <font>
        <color theme="6" tint="-0.499984740745262"/>
      </font>
      <fill>
        <patternFill>
          <bgColor rgb="FFE2EFDA"/>
        </patternFill>
      </fill>
    </dxf>
    <dxf>
      <font>
        <color rgb="FFC00000"/>
      </font>
      <fill>
        <patternFill>
          <bgColor rgb="FFFFCCCC"/>
        </patternFill>
      </fill>
    </dxf>
    <dxf>
      <font>
        <color theme="6" tint="-0.499984740745262"/>
      </font>
      <fill>
        <patternFill>
          <bgColor rgb="FFE2EFDA"/>
        </patternFill>
      </fill>
    </dxf>
    <dxf>
      <font>
        <color rgb="FFC00000"/>
      </font>
      <fill>
        <patternFill>
          <bgColor rgb="FFFFCCCC"/>
        </patternFill>
      </fill>
    </dxf>
    <dxf>
      <font>
        <color rgb="FFC00000"/>
      </font>
      <fill>
        <patternFill>
          <bgColor rgb="FFFFCCCC"/>
        </pattern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rgb="FFDA9896"/>
          </stop>
          <stop position="1">
            <color rgb="FF96B4D8"/>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theme="5" tint="0.40000610370189521"/>
          </stop>
        </gradientFill>
      </fill>
    </dxf>
    <dxf>
      <font>
        <b/>
        <i/>
      </font>
      <fill>
        <gradientFill degree="90">
          <stop position="0">
            <color theme="0"/>
          </stop>
          <stop position="1">
            <color theme="4" tint="0.40000610370189521"/>
          </stop>
        </gradientFill>
      </fill>
    </dxf>
    <dxf>
      <font>
        <b/>
        <i/>
      </font>
      <fill>
        <gradientFill degree="90">
          <stop position="0">
            <color theme="0"/>
          </stop>
          <stop position="1">
            <color rgb="FFDA9896"/>
          </stop>
        </gradientFill>
      </fill>
    </dxf>
    <dxf>
      <font>
        <b/>
        <i/>
      </font>
      <fill>
        <gradientFill degree="90">
          <stop position="0">
            <color theme="0"/>
          </stop>
          <stop position="1">
            <color rgb="FF96B4D8"/>
          </stop>
        </gradientFill>
      </fill>
    </dxf>
    <dxf>
      <font>
        <b/>
        <i/>
      </font>
      <fill>
        <gradientFill degree="90">
          <stop position="0">
            <color theme="0"/>
          </stop>
          <stop position="1">
            <color theme="4" tint="0.40000610370189521"/>
          </stop>
        </gradient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Light16"/>
  <colors>
    <mruColors>
      <color rgb="FFD2F0FF"/>
      <color rgb="FFFCD5B4"/>
      <color rgb="FFE2EFDA"/>
      <color rgb="FF375623"/>
      <color rgb="FFFFCCCC"/>
      <color rgb="FFFFF2CC"/>
      <color rgb="FFDA9896"/>
      <color rgb="FF96B4D8"/>
      <color rgb="FFCC99FF"/>
      <color rgb="FFF4D9F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06/relationships/vbaProject" Target="vbaProject.bin"/><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activeX1.xml><?xml version="1.0" encoding="utf-8"?>
<ax:ocx xmlns:ax="http://schemas.microsoft.com/office/2006/activeX" xmlns:r="http://schemas.openxmlformats.org/officeDocument/2006/relationships" ax:classid="{D7053240-CE69-11CD-A777-00DD01143C57}" ax:persistence="persistStreamInit" r:id="rId1"/>
</file>

<file path=xl/activeX/activeX2.xml><?xml version="1.0" encoding="utf-8"?>
<ax:ocx xmlns:ax="http://schemas.microsoft.com/office/2006/activeX" xmlns:r="http://schemas.openxmlformats.org/officeDocument/2006/relationships" ax:classid="{D7053240-CE69-11CD-A777-00DD01143C57}" ax:persistence="persistStreamInit" r:id="rId1"/>
</file>

<file path=xl/ctrlProps/ctrlProp1.xml><?xml version="1.0" encoding="utf-8"?>
<formControlPr xmlns="http://schemas.microsoft.com/office/spreadsheetml/2009/9/main" objectType="CheckBox" fmlaLink="$A$20"/>
</file>

<file path=xl/ctrlProps/ctrlProp10.xml><?xml version="1.0" encoding="utf-8"?>
<formControlPr xmlns="http://schemas.microsoft.com/office/spreadsheetml/2009/9/main" objectType="CheckBox" fmlaLink="$A$29"/>
</file>

<file path=xl/ctrlProps/ctrlProp11.xml><?xml version="1.0" encoding="utf-8"?>
<formControlPr xmlns="http://schemas.microsoft.com/office/spreadsheetml/2009/9/main" objectType="CheckBox" fmlaLink="$A$30"/>
</file>

<file path=xl/ctrlProps/ctrlProp12.xml><?xml version="1.0" encoding="utf-8"?>
<formControlPr xmlns="http://schemas.microsoft.com/office/spreadsheetml/2009/9/main" objectType="CheckBox" fmlaLink="$A$31"/>
</file>

<file path=xl/ctrlProps/ctrlProp13.xml><?xml version="1.0" encoding="utf-8"?>
<formControlPr xmlns="http://schemas.microsoft.com/office/spreadsheetml/2009/9/main" objectType="CheckBox" fmlaLink="$A$32"/>
</file>

<file path=xl/ctrlProps/ctrlProp14.xml><?xml version="1.0" encoding="utf-8"?>
<formControlPr xmlns="http://schemas.microsoft.com/office/spreadsheetml/2009/9/main" objectType="CheckBox" fmlaLink="$A$33"/>
</file>

<file path=xl/ctrlProps/ctrlProp15.xml><?xml version="1.0" encoding="utf-8"?>
<formControlPr xmlns="http://schemas.microsoft.com/office/spreadsheetml/2009/9/main" objectType="CheckBox" fmlaLink="$A$34"/>
</file>

<file path=xl/ctrlProps/ctrlProp16.xml><?xml version="1.0" encoding="utf-8"?>
<formControlPr xmlns="http://schemas.microsoft.com/office/spreadsheetml/2009/9/main" objectType="CheckBox" fmlaLink="$A$35"/>
</file>

<file path=xl/ctrlProps/ctrlProp17.xml><?xml version="1.0" encoding="utf-8"?>
<formControlPr xmlns="http://schemas.microsoft.com/office/spreadsheetml/2009/9/main" objectType="CheckBox" fmlaLink="$A$37"/>
</file>

<file path=xl/ctrlProps/ctrlProp18.xml><?xml version="1.0" encoding="utf-8"?>
<formControlPr xmlns="http://schemas.microsoft.com/office/spreadsheetml/2009/9/main" objectType="CheckBox" fmlaLink="$A$36"/>
</file>

<file path=xl/ctrlProps/ctrlProp2.xml><?xml version="1.0" encoding="utf-8"?>
<formControlPr xmlns="http://schemas.microsoft.com/office/spreadsheetml/2009/9/main" objectType="CheckBox" fmlaLink="$A$21"/>
</file>

<file path=xl/ctrlProps/ctrlProp3.xml><?xml version="1.0" encoding="utf-8"?>
<formControlPr xmlns="http://schemas.microsoft.com/office/spreadsheetml/2009/9/main" objectType="CheckBox" fmlaLink="$A$22"/>
</file>

<file path=xl/ctrlProps/ctrlProp4.xml><?xml version="1.0" encoding="utf-8"?>
<formControlPr xmlns="http://schemas.microsoft.com/office/spreadsheetml/2009/9/main" objectType="CheckBox" fmlaLink="$A$23"/>
</file>

<file path=xl/ctrlProps/ctrlProp5.xml><?xml version="1.0" encoding="utf-8"?>
<formControlPr xmlns="http://schemas.microsoft.com/office/spreadsheetml/2009/9/main" objectType="CheckBox" fmlaLink="$A$24"/>
</file>

<file path=xl/ctrlProps/ctrlProp6.xml><?xml version="1.0" encoding="utf-8"?>
<formControlPr xmlns="http://schemas.microsoft.com/office/spreadsheetml/2009/9/main" objectType="CheckBox" fmlaLink="$A$25" lockText="1"/>
</file>

<file path=xl/ctrlProps/ctrlProp7.xml><?xml version="1.0" encoding="utf-8"?>
<formControlPr xmlns="http://schemas.microsoft.com/office/spreadsheetml/2009/9/main" objectType="CheckBox" fmlaLink="$A$26"/>
</file>

<file path=xl/ctrlProps/ctrlProp8.xml><?xml version="1.0" encoding="utf-8"?>
<formControlPr xmlns="http://schemas.microsoft.com/office/spreadsheetml/2009/9/main" objectType="CheckBox" fmlaLink="$A$27"/>
</file>

<file path=xl/ctrlProps/ctrlProp9.xml><?xml version="1.0" encoding="utf-8"?>
<formControlPr xmlns="http://schemas.microsoft.com/office/spreadsheetml/2009/9/main" objectType="CheckBox" fmlaLink="$A$28"/>
</file>

<file path=xl/drawings/_rels/drawing19.xml.rels><?xml version="1.0" encoding="UTF-8" standalone="yes"?>
<Relationships xmlns="http://schemas.openxmlformats.org/package/2006/relationships"><Relationship Id="rId3" Type="http://schemas.openxmlformats.org/officeDocument/2006/relationships/image" Target="../media/image5.png"/><Relationship Id="rId2" Type="http://schemas.microsoft.com/office/2007/relationships/hdphoto" Target="../media/hdphoto1.wdp"/><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8" Type="http://schemas.openxmlformats.org/officeDocument/2006/relationships/hyperlink" Target="#Budget!B9"/><Relationship Id="rId13" Type="http://schemas.openxmlformats.org/officeDocument/2006/relationships/hyperlink" Target="#Budget!B34"/><Relationship Id="rId3" Type="http://schemas.openxmlformats.org/officeDocument/2006/relationships/hyperlink" Target="#Budget!B135"/><Relationship Id="rId7" Type="http://schemas.openxmlformats.org/officeDocument/2006/relationships/hyperlink" Target="#Budget!B284"/><Relationship Id="rId12" Type="http://schemas.openxmlformats.org/officeDocument/2006/relationships/hyperlink" Target="#Budget!B29"/><Relationship Id="rId2" Type="http://schemas.openxmlformats.org/officeDocument/2006/relationships/hyperlink" Target="#Budget!B92"/><Relationship Id="rId1" Type="http://schemas.openxmlformats.org/officeDocument/2006/relationships/hyperlink" Target="#Budget!B56"/><Relationship Id="rId6" Type="http://schemas.openxmlformats.org/officeDocument/2006/relationships/hyperlink" Target="#Budget!B248"/><Relationship Id="rId11" Type="http://schemas.openxmlformats.org/officeDocument/2006/relationships/hyperlink" Target="#Budget!B24"/><Relationship Id="rId5" Type="http://schemas.openxmlformats.org/officeDocument/2006/relationships/hyperlink" Target="#Budget!B212"/><Relationship Id="rId10" Type="http://schemas.openxmlformats.org/officeDocument/2006/relationships/hyperlink" Target="#Budget!B19"/><Relationship Id="rId4" Type="http://schemas.openxmlformats.org/officeDocument/2006/relationships/hyperlink" Target="#Budget!B174"/><Relationship Id="rId9" Type="http://schemas.openxmlformats.org/officeDocument/2006/relationships/hyperlink" Target="#Budget!B14"/><Relationship Id="rId14" Type="http://schemas.openxmlformats.org/officeDocument/2006/relationships/hyperlink" Target="#Budget!B39"/></Relationships>
</file>

<file path=xl/drawings/_rels/drawing5.xml.rels><?xml version="1.0" encoding="UTF-8" standalone="yes"?>
<Relationships xmlns="http://schemas.openxmlformats.org/package/2006/relationships"><Relationship Id="rId8" Type="http://schemas.openxmlformats.org/officeDocument/2006/relationships/hyperlink" Target="#Transferability!B58"/><Relationship Id="rId13" Type="http://schemas.openxmlformats.org/officeDocument/2006/relationships/hyperlink" Target="#Transferability!B235"/><Relationship Id="rId3" Type="http://schemas.openxmlformats.org/officeDocument/2006/relationships/hyperlink" Target="#Transferability!B21"/><Relationship Id="rId7" Type="http://schemas.openxmlformats.org/officeDocument/2006/relationships/hyperlink" Target="#Transferability!B41"/><Relationship Id="rId12" Type="http://schemas.openxmlformats.org/officeDocument/2006/relationships/hyperlink" Target="#Transferability!B188"/><Relationship Id="rId2" Type="http://schemas.openxmlformats.org/officeDocument/2006/relationships/hyperlink" Target="#Transferability!B16"/><Relationship Id="rId1" Type="http://schemas.openxmlformats.org/officeDocument/2006/relationships/hyperlink" Target="#Transferability!B11"/><Relationship Id="rId6" Type="http://schemas.openxmlformats.org/officeDocument/2006/relationships/hyperlink" Target="#Transferability!B36"/><Relationship Id="rId11" Type="http://schemas.openxmlformats.org/officeDocument/2006/relationships/hyperlink" Target="#Transferability!B142"/><Relationship Id="rId5" Type="http://schemas.openxmlformats.org/officeDocument/2006/relationships/hyperlink" Target="#Transferability!B31"/><Relationship Id="rId10" Type="http://schemas.openxmlformats.org/officeDocument/2006/relationships/hyperlink" Target="#Transferability!B94"/><Relationship Id="rId4" Type="http://schemas.openxmlformats.org/officeDocument/2006/relationships/hyperlink" Target="#Transferability!B26"/><Relationship Id="rId9" Type="http://schemas.openxmlformats.org/officeDocument/2006/relationships/hyperlink" Target="#Transferability!B325"/><Relationship Id="rId14" Type="http://schemas.openxmlformats.org/officeDocument/2006/relationships/hyperlink" Target="#Transferability!B281"/></Relationships>
</file>

<file path=xl/drawings/_rels/vmlDrawing5.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xdr:from>
      <xdr:col>2</xdr:col>
      <xdr:colOff>438150</xdr:colOff>
      <xdr:row>0</xdr:row>
      <xdr:rowOff>95250</xdr:rowOff>
    </xdr:from>
    <xdr:to>
      <xdr:col>3</xdr:col>
      <xdr:colOff>352425</xdr:colOff>
      <xdr:row>3</xdr:row>
      <xdr:rowOff>95251</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1323975" y="95250"/>
          <a:ext cx="1028700" cy="714376"/>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US" sz="1400" b="1">
              <a:solidFill>
                <a:srgbClr val="C00000"/>
              </a:solidFill>
            </a:rPr>
            <a:t>Warning</a:t>
          </a:r>
          <a:r>
            <a:rPr lang="en-US" sz="1100" b="1">
              <a:solidFill>
                <a:srgbClr val="FFFF00"/>
              </a:solidFill>
            </a:rPr>
            <a:t>  </a:t>
          </a:r>
          <a:r>
            <a:rPr lang="en-US" sz="1100" b="1"/>
            <a:t>Enable macros if indicated</a:t>
          </a:r>
          <a:endParaRPr lang="en-US" b="1">
            <a:effectLst/>
          </a:endParaRPr>
        </a:p>
        <a:p>
          <a:endParaRPr lang="en-US" sz="1100" baseline="0"/>
        </a:p>
        <a:p>
          <a:endParaRPr lang="en-US" sz="1100"/>
        </a:p>
      </xdr:txBody>
    </xdr:sp>
    <xdr:clientData/>
  </xdr:twoCellAnchor>
  <mc:AlternateContent xmlns:mc="http://schemas.openxmlformats.org/markup-compatibility/2006">
    <mc:Choice xmlns:a14="http://schemas.microsoft.com/office/drawing/2010/main" Requires="a14">
      <xdr:twoCellAnchor editAs="oneCell">
        <xdr:from>
          <xdr:col>2</xdr:col>
          <xdr:colOff>485775</xdr:colOff>
          <xdr:row>19</xdr:row>
          <xdr:rowOff>66675</xdr:rowOff>
        </xdr:from>
        <xdr:to>
          <xdr:col>2</xdr:col>
          <xdr:colOff>904875</xdr:colOff>
          <xdr:row>19</xdr:row>
          <xdr:rowOff>219075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20</xdr:row>
          <xdr:rowOff>28575</xdr:rowOff>
        </xdr:from>
        <xdr:to>
          <xdr:col>2</xdr:col>
          <xdr:colOff>866775</xdr:colOff>
          <xdr:row>20</xdr:row>
          <xdr:rowOff>238125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21</xdr:row>
          <xdr:rowOff>28575</xdr:rowOff>
        </xdr:from>
        <xdr:to>
          <xdr:col>2</xdr:col>
          <xdr:colOff>866775</xdr:colOff>
          <xdr:row>21</xdr:row>
          <xdr:rowOff>238125</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495300</xdr:colOff>
          <xdr:row>22</xdr:row>
          <xdr:rowOff>76200</xdr:rowOff>
        </xdr:from>
        <xdr:to>
          <xdr:col>2</xdr:col>
          <xdr:colOff>866775</xdr:colOff>
          <xdr:row>22</xdr:row>
          <xdr:rowOff>295275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23</xdr:row>
          <xdr:rowOff>28575</xdr:rowOff>
        </xdr:from>
        <xdr:to>
          <xdr:col>2</xdr:col>
          <xdr:colOff>847725</xdr:colOff>
          <xdr:row>23</xdr:row>
          <xdr:rowOff>238125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24</xdr:row>
          <xdr:rowOff>114300</xdr:rowOff>
        </xdr:from>
        <xdr:to>
          <xdr:col>2</xdr:col>
          <xdr:colOff>838200</xdr:colOff>
          <xdr:row>24</xdr:row>
          <xdr:rowOff>333375</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25</xdr:row>
          <xdr:rowOff>47625</xdr:rowOff>
        </xdr:from>
        <xdr:to>
          <xdr:col>2</xdr:col>
          <xdr:colOff>828675</xdr:colOff>
          <xdr:row>25</xdr:row>
          <xdr:rowOff>257175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26</xdr:row>
          <xdr:rowOff>114300</xdr:rowOff>
        </xdr:from>
        <xdr:to>
          <xdr:col>2</xdr:col>
          <xdr:colOff>790575</xdr:colOff>
          <xdr:row>26</xdr:row>
          <xdr:rowOff>304800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27</xdr:row>
          <xdr:rowOff>28575</xdr:rowOff>
        </xdr:from>
        <xdr:to>
          <xdr:col>2</xdr:col>
          <xdr:colOff>809625</xdr:colOff>
          <xdr:row>27</xdr:row>
          <xdr:rowOff>238125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28</xdr:row>
          <xdr:rowOff>38100</xdr:rowOff>
        </xdr:from>
        <xdr:to>
          <xdr:col>2</xdr:col>
          <xdr:colOff>828675</xdr:colOff>
          <xdr:row>28</xdr:row>
          <xdr:rowOff>257175</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466725</xdr:colOff>
          <xdr:row>29</xdr:row>
          <xdr:rowOff>38100</xdr:rowOff>
        </xdr:from>
        <xdr:to>
          <xdr:col>2</xdr:col>
          <xdr:colOff>828675</xdr:colOff>
          <xdr:row>29</xdr:row>
          <xdr:rowOff>257175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30</xdr:row>
          <xdr:rowOff>123825</xdr:rowOff>
        </xdr:from>
        <xdr:to>
          <xdr:col>2</xdr:col>
          <xdr:colOff>790575</xdr:colOff>
          <xdr:row>30</xdr:row>
          <xdr:rowOff>342900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31</xdr:row>
          <xdr:rowOff>38100</xdr:rowOff>
        </xdr:from>
        <xdr:to>
          <xdr:col>2</xdr:col>
          <xdr:colOff>809625</xdr:colOff>
          <xdr:row>31</xdr:row>
          <xdr:rowOff>266700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32</xdr:row>
          <xdr:rowOff>47625</xdr:rowOff>
        </xdr:from>
        <xdr:to>
          <xdr:col>2</xdr:col>
          <xdr:colOff>828675</xdr:colOff>
          <xdr:row>32</xdr:row>
          <xdr:rowOff>276225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457200</xdr:colOff>
          <xdr:row>33</xdr:row>
          <xdr:rowOff>123825</xdr:rowOff>
        </xdr:from>
        <xdr:to>
          <xdr:col>2</xdr:col>
          <xdr:colOff>828675</xdr:colOff>
          <xdr:row>33</xdr:row>
          <xdr:rowOff>371475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485775</xdr:colOff>
          <xdr:row>34</xdr:row>
          <xdr:rowOff>142875</xdr:rowOff>
        </xdr:from>
        <xdr:to>
          <xdr:col>2</xdr:col>
          <xdr:colOff>838200</xdr:colOff>
          <xdr:row>34</xdr:row>
          <xdr:rowOff>371475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447675</xdr:colOff>
          <xdr:row>36</xdr:row>
          <xdr:rowOff>152400</xdr:rowOff>
        </xdr:from>
        <xdr:to>
          <xdr:col>2</xdr:col>
          <xdr:colOff>809625</xdr:colOff>
          <xdr:row>36</xdr:row>
          <xdr:rowOff>381000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oneCellAnchor>
    <xdr:from>
      <xdr:col>2</xdr:col>
      <xdr:colOff>662084</xdr:colOff>
      <xdr:row>37</xdr:row>
      <xdr:rowOff>281862</xdr:rowOff>
    </xdr:from>
    <xdr:ext cx="2069064" cy="1017428"/>
    <xdr:sp macro="[0]!Select_PrintReports1" textlink="">
      <xdr:nvSpPr>
        <xdr:cNvPr id="44" name="desk1">
          <a:extLst>
            <a:ext uri="{FF2B5EF4-FFF2-40B4-BE49-F238E27FC236}">
              <a16:creationId xmlns:a16="http://schemas.microsoft.com/office/drawing/2014/main" id="{00000000-0008-0000-0000-00002C000000}"/>
            </a:ext>
          </a:extLst>
        </xdr:cNvPr>
        <xdr:cNvSpPr>
          <a:spLocks noEditPoints="1" noChangeArrowheads="1"/>
        </xdr:cNvSpPr>
      </xdr:nvSpPr>
      <xdr:spPr bwMode="auto">
        <a:xfrm>
          <a:off x="1585426" y="12343622"/>
          <a:ext cx="2069064" cy="1017428"/>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baseline="0">
              <a:solidFill>
                <a:sysClr val="windowText" lastClr="000000"/>
              </a:solidFill>
              <a:effectLst/>
              <a:latin typeface="Times New Roman" panose="02020603050405020304" pitchFamily="18" charset="0"/>
              <a:ea typeface="+mn-ea"/>
              <a:cs typeface="Times New Roman" panose="02020603050405020304" pitchFamily="18" charset="0"/>
            </a:rPr>
            <a:t> </a:t>
          </a:r>
          <a:r>
            <a:rPr lang="en-US" sz="1400" b="1" i="0" u="sng" baseline="0">
              <a:solidFill>
                <a:srgbClr val="C00000"/>
              </a:solidFill>
              <a:effectLst/>
              <a:latin typeface="Times New Roman" panose="02020603050405020304" pitchFamily="18" charset="0"/>
              <a:ea typeface="+mn-ea"/>
              <a:cs typeface="Times New Roman" panose="02020603050405020304" pitchFamily="18" charset="0"/>
            </a:rPr>
            <a:t>Print Reports</a:t>
          </a:r>
          <a:r>
            <a:rPr lang="en-US" sz="1400" b="1" i="0" baseline="0">
              <a:solidFill>
                <a:srgbClr val="C00000"/>
              </a:solidFill>
              <a:effectLst/>
              <a:latin typeface="Times New Roman" panose="02020603050405020304" pitchFamily="18" charset="0"/>
              <a:ea typeface="+mn-ea"/>
              <a:cs typeface="Times New Roman" panose="02020603050405020304" pitchFamily="18" charset="0"/>
            </a:rPr>
            <a:t>          </a:t>
          </a:r>
          <a:r>
            <a:rPr lang="en-US" sz="1400" b="1" i="0" baseline="0">
              <a:solidFill>
                <a:sysClr val="windowText" lastClr="000000"/>
              </a:solidFill>
              <a:effectLst/>
              <a:latin typeface="Times New Roman" panose="02020603050405020304" pitchFamily="18" charset="0"/>
              <a:ea typeface="+mn-ea"/>
              <a:cs typeface="Times New Roman" panose="02020603050405020304" pitchFamily="18" charset="0"/>
            </a:rPr>
            <a:t>Select the tabs to print. </a:t>
          </a:r>
          <a:r>
            <a:rPr lang="en-US" sz="1400" b="1" i="0" baseline="0">
              <a:solidFill>
                <a:schemeClr val="accent3">
                  <a:lumMod val="50000"/>
                </a:schemeClr>
              </a:solidFill>
              <a:effectLst/>
              <a:latin typeface="Times New Roman" panose="02020603050405020304" pitchFamily="18" charset="0"/>
              <a:ea typeface="+mn-ea"/>
              <a:cs typeface="Times New Roman" panose="02020603050405020304" pitchFamily="18" charset="0"/>
            </a:rPr>
            <a:t>Push this button.</a:t>
          </a:r>
        </a:p>
      </xdr:txBody>
    </xdr:sp>
    <xdr:clientData/>
  </xdr:oneCellAnchor>
  <xdr:twoCellAnchor>
    <xdr:from>
      <xdr:col>2</xdr:col>
      <xdr:colOff>667721</xdr:colOff>
      <xdr:row>36</xdr:row>
      <xdr:rowOff>402966</xdr:rowOff>
    </xdr:from>
    <xdr:to>
      <xdr:col>2</xdr:col>
      <xdr:colOff>1171769</xdr:colOff>
      <xdr:row>37</xdr:row>
      <xdr:rowOff>222382</xdr:rowOff>
    </xdr:to>
    <xdr:cxnSp macro="">
      <xdr:nvCxnSpPr>
        <xdr:cNvPr id="46" name="Straight Arrow Connector 45">
          <a:extLst>
            <a:ext uri="{FF2B5EF4-FFF2-40B4-BE49-F238E27FC236}">
              <a16:creationId xmlns:a16="http://schemas.microsoft.com/office/drawing/2014/main" id="{00000000-0008-0000-0000-00002E000000}"/>
            </a:ext>
          </a:extLst>
        </xdr:cNvPr>
        <xdr:cNvCxnSpPr/>
      </xdr:nvCxnSpPr>
      <xdr:spPr>
        <a:xfrm>
          <a:off x="1591063" y="11891282"/>
          <a:ext cx="504048" cy="39286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85724</xdr:colOff>
      <xdr:row>20</xdr:row>
      <xdr:rowOff>28188</xdr:rowOff>
    </xdr:from>
    <xdr:ext cx="3467101" cy="247649"/>
    <xdr:sp macro="[0]!Button002_Click" textlink="">
      <xdr:nvSpPr>
        <xdr:cNvPr id="79" name="desk1">
          <a:extLst>
            <a:ext uri="{FF2B5EF4-FFF2-40B4-BE49-F238E27FC236}">
              <a16:creationId xmlns:a16="http://schemas.microsoft.com/office/drawing/2014/main" id="{00000000-0008-0000-0000-00004F000000}"/>
            </a:ext>
          </a:extLst>
        </xdr:cNvPr>
        <xdr:cNvSpPr>
          <a:spLocks noEditPoints="1" noChangeArrowheads="1"/>
        </xdr:cNvSpPr>
      </xdr:nvSpPr>
      <xdr:spPr bwMode="auto">
        <a:xfrm>
          <a:off x="7161438" y="4849004"/>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Cover Page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76005</xdr:colOff>
      <xdr:row>48</xdr:row>
      <xdr:rowOff>38099</xdr:rowOff>
    </xdr:from>
    <xdr:ext cx="3467101" cy="247649"/>
    <xdr:sp macro="[0]!Button030_Click" textlink="">
      <xdr:nvSpPr>
        <xdr:cNvPr id="80" name="desk1">
          <a:extLst>
            <a:ext uri="{FF2B5EF4-FFF2-40B4-BE49-F238E27FC236}">
              <a16:creationId xmlns:a16="http://schemas.microsoft.com/office/drawing/2014/main" id="{00000000-0008-0000-0000-000050000000}"/>
            </a:ext>
          </a:extLst>
        </xdr:cNvPr>
        <xdr:cNvSpPr>
          <a:spLocks noEditPoints="1" noChangeArrowheads="1"/>
        </xdr:cNvSpPr>
      </xdr:nvSpPr>
      <xdr:spPr bwMode="auto">
        <a:xfrm>
          <a:off x="7064245" y="15443329"/>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General Assurances</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66286</xdr:colOff>
      <xdr:row>24</xdr:row>
      <xdr:rowOff>125185</xdr:rowOff>
    </xdr:from>
    <xdr:ext cx="3467101" cy="247649"/>
    <xdr:sp macro="[0]!Button006_Click" textlink="">
      <xdr:nvSpPr>
        <xdr:cNvPr id="81" name="desk1">
          <a:extLst>
            <a:ext uri="{FF2B5EF4-FFF2-40B4-BE49-F238E27FC236}">
              <a16:creationId xmlns:a16="http://schemas.microsoft.com/office/drawing/2014/main" id="{00000000-0008-0000-0000-000051000000}"/>
            </a:ext>
          </a:extLst>
        </xdr:cNvPr>
        <xdr:cNvSpPr>
          <a:spLocks noEditPoints="1" noChangeArrowheads="1"/>
        </xdr:cNvSpPr>
      </xdr:nvSpPr>
      <xdr:spPr bwMode="auto">
        <a:xfrm>
          <a:off x="7054526" y="6530262"/>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Budget</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104580</xdr:colOff>
      <xdr:row>44</xdr:row>
      <xdr:rowOff>27993</xdr:rowOff>
    </xdr:from>
    <xdr:ext cx="3467101" cy="247649"/>
    <xdr:sp macro="[0]!Button026_Click" textlink="">
      <xdr:nvSpPr>
        <xdr:cNvPr id="84" name="desk1">
          <a:extLst>
            <a:ext uri="{FF2B5EF4-FFF2-40B4-BE49-F238E27FC236}">
              <a16:creationId xmlns:a16="http://schemas.microsoft.com/office/drawing/2014/main" id="{00000000-0008-0000-0000-000054000000}"/>
            </a:ext>
          </a:extLst>
        </xdr:cNvPr>
        <xdr:cNvSpPr>
          <a:spLocks noEditPoints="1" noChangeArrowheads="1"/>
        </xdr:cNvSpPr>
      </xdr:nvSpPr>
      <xdr:spPr bwMode="auto">
        <a:xfrm>
          <a:off x="7092820" y="14072508"/>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Neglected</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84948</xdr:colOff>
      <xdr:row>40</xdr:row>
      <xdr:rowOff>27796</xdr:rowOff>
    </xdr:from>
    <xdr:ext cx="3467101" cy="247649"/>
    <xdr:sp macro="[0]!Button022_Click" textlink="">
      <xdr:nvSpPr>
        <xdr:cNvPr id="85" name="desk1">
          <a:extLst>
            <a:ext uri="{FF2B5EF4-FFF2-40B4-BE49-F238E27FC236}">
              <a16:creationId xmlns:a16="http://schemas.microsoft.com/office/drawing/2014/main" id="{00000000-0008-0000-0000-000055000000}"/>
            </a:ext>
          </a:extLst>
        </xdr:cNvPr>
        <xdr:cNvSpPr>
          <a:spLocks noEditPoints="1" noChangeArrowheads="1"/>
        </xdr:cNvSpPr>
      </xdr:nvSpPr>
      <xdr:spPr bwMode="auto">
        <a:xfrm>
          <a:off x="7073188" y="12750475"/>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Set-Asides for Divisions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(Below 35% Low-Income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76200</xdr:colOff>
      <xdr:row>26</xdr:row>
      <xdr:rowOff>47819</xdr:rowOff>
    </xdr:from>
    <xdr:ext cx="3467101" cy="247649"/>
    <xdr:sp macro="[0]!Button008_Click" textlink="">
      <xdr:nvSpPr>
        <xdr:cNvPr id="86" name="desk1">
          <a:extLst>
            <a:ext uri="{FF2B5EF4-FFF2-40B4-BE49-F238E27FC236}">
              <a16:creationId xmlns:a16="http://schemas.microsoft.com/office/drawing/2014/main" id="{00000000-0008-0000-0000-000056000000}"/>
            </a:ext>
          </a:extLst>
        </xdr:cNvPr>
        <xdr:cNvSpPr>
          <a:spLocks noEditPoints="1" noChangeArrowheads="1"/>
        </xdr:cNvSpPr>
      </xdr:nvSpPr>
      <xdr:spPr bwMode="auto">
        <a:xfrm>
          <a:off x="7064440" y="7259605"/>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Transferability</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84753</xdr:colOff>
      <xdr:row>41</xdr:row>
      <xdr:rowOff>28380</xdr:rowOff>
    </xdr:from>
    <xdr:ext cx="3467101" cy="247649"/>
    <xdr:sp macro="[0]!Button023_Click" textlink="">
      <xdr:nvSpPr>
        <xdr:cNvPr id="87" name="desk1">
          <a:extLst>
            <a:ext uri="{FF2B5EF4-FFF2-40B4-BE49-F238E27FC236}">
              <a16:creationId xmlns:a16="http://schemas.microsoft.com/office/drawing/2014/main" id="{00000000-0008-0000-0000-000057000000}"/>
            </a:ext>
          </a:extLst>
        </xdr:cNvPr>
        <xdr:cNvSpPr>
          <a:spLocks noEditPoints="1" noChangeArrowheads="1"/>
        </xdr:cNvSpPr>
      </xdr:nvSpPr>
      <xdr:spPr bwMode="auto">
        <a:xfrm>
          <a:off x="7072993" y="13081518"/>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Private School </a:t>
          </a:r>
          <a:endParaRPr lang="en-US" sz="11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75228</xdr:colOff>
      <xdr:row>39</xdr:row>
      <xdr:rowOff>47432</xdr:rowOff>
    </xdr:from>
    <xdr:ext cx="3467101" cy="247649"/>
    <xdr:sp macro="[0]!Button021_Click" textlink="">
      <xdr:nvSpPr>
        <xdr:cNvPr id="88" name="desk1">
          <a:extLst>
            <a:ext uri="{FF2B5EF4-FFF2-40B4-BE49-F238E27FC236}">
              <a16:creationId xmlns:a16="http://schemas.microsoft.com/office/drawing/2014/main" id="{00000000-0008-0000-0000-000058000000}"/>
            </a:ext>
          </a:extLst>
        </xdr:cNvPr>
        <xdr:cNvSpPr>
          <a:spLocks noEditPoints="1" noChangeArrowheads="1"/>
        </xdr:cNvSpPr>
      </xdr:nvSpPr>
      <xdr:spPr bwMode="auto">
        <a:xfrm>
          <a:off x="7063468" y="12439651"/>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Set-Asides for Divisions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(35% and Above Low-Income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85530</xdr:colOff>
      <xdr:row>47</xdr:row>
      <xdr:rowOff>37905</xdr:rowOff>
    </xdr:from>
    <xdr:ext cx="3467101" cy="247649"/>
    <xdr:sp macro="[0]!Button029_Click" textlink="">
      <xdr:nvSpPr>
        <xdr:cNvPr id="89" name="desk1">
          <a:extLst>
            <a:ext uri="{FF2B5EF4-FFF2-40B4-BE49-F238E27FC236}">
              <a16:creationId xmlns:a16="http://schemas.microsoft.com/office/drawing/2014/main" id="{00000000-0008-0000-0000-000059000000}"/>
            </a:ext>
          </a:extLst>
        </xdr:cNvPr>
        <xdr:cNvSpPr>
          <a:spLocks noEditPoints="1" noChangeArrowheads="1"/>
        </xdr:cNvSpPr>
      </xdr:nvSpPr>
      <xdr:spPr bwMode="auto">
        <a:xfrm>
          <a:off x="7073770" y="15122395"/>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a:solidFill>
                <a:sysClr val="windowText" lastClr="000000"/>
              </a:solidFill>
              <a:effectLst/>
              <a:latin typeface="Times New Roman" panose="02020603050405020304" pitchFamily="18" charset="0"/>
              <a:cs typeface="Times New Roman" panose="02020603050405020304" pitchFamily="18" charset="0"/>
            </a:rPr>
            <a:t>Expenditure Descriptions</a:t>
          </a:r>
        </a:p>
      </xdr:txBody>
    </xdr:sp>
    <xdr:clientData/>
  </xdr:oneCellAnchor>
  <xdr:oneCellAnchor>
    <xdr:from>
      <xdr:col>10</xdr:col>
      <xdr:colOff>46459</xdr:colOff>
      <xdr:row>28</xdr:row>
      <xdr:rowOff>47819</xdr:rowOff>
    </xdr:from>
    <xdr:ext cx="3467101" cy="247649"/>
    <xdr:sp macro="[0]!Button010_Click" textlink="">
      <xdr:nvSpPr>
        <xdr:cNvPr id="90" name="desk1">
          <a:extLst>
            <a:ext uri="{FF2B5EF4-FFF2-40B4-BE49-F238E27FC236}">
              <a16:creationId xmlns:a16="http://schemas.microsoft.com/office/drawing/2014/main" id="{00000000-0008-0000-0000-00005A000000}"/>
            </a:ext>
          </a:extLst>
        </xdr:cNvPr>
        <xdr:cNvSpPr>
          <a:spLocks noEditPoints="1" noChangeArrowheads="1"/>
        </xdr:cNvSpPr>
      </xdr:nvSpPr>
      <xdr:spPr bwMode="auto">
        <a:xfrm>
          <a:off x="7034699" y="7920523"/>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050">
              <a:solidFill>
                <a:srgbClr val="C00000"/>
              </a:solidFill>
              <a:effectLst/>
            </a:rPr>
            <a:t> </a:t>
          </a:r>
          <a:r>
            <a:rPr lang="en-US" sz="1200" b="0">
              <a:solidFill>
                <a:sysClr val="windowText" lastClr="000000"/>
              </a:solidFill>
              <a:effectLst/>
              <a:latin typeface="Times New Roman" panose="02020603050405020304" pitchFamily="18" charset="0"/>
              <a:cs typeface="Times New Roman" panose="02020603050405020304" pitchFamily="18" charset="0"/>
            </a:rPr>
            <a:t>General Education Provisions Act</a:t>
          </a:r>
          <a:r>
            <a:rPr lang="en-US" sz="1200" b="0" baseline="0">
              <a:solidFill>
                <a:sysClr val="windowText" lastClr="000000"/>
              </a:solidFill>
              <a:effectLst/>
              <a:latin typeface="Times New Roman" panose="02020603050405020304" pitchFamily="18" charset="0"/>
              <a:cs typeface="Times New Roman" panose="02020603050405020304" pitchFamily="18" charset="0"/>
            </a:rPr>
            <a:t> </a:t>
          </a:r>
          <a:r>
            <a:rPr lang="en-US" sz="800" b="0" baseline="0">
              <a:solidFill>
                <a:srgbClr val="C00000"/>
              </a:solidFill>
              <a:effectLst/>
              <a:latin typeface="Times New Roman" panose="02020603050405020304" pitchFamily="18" charset="0"/>
              <a:cs typeface="Times New Roman" panose="02020603050405020304" pitchFamily="18" charset="0"/>
            </a:rPr>
            <a:t>(GEPA)</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66286</xdr:colOff>
      <xdr:row>49</xdr:row>
      <xdr:rowOff>27992</xdr:rowOff>
    </xdr:from>
    <xdr:ext cx="3467101" cy="247649"/>
    <xdr:sp macro="[0]!Button031_Click" textlink="">
      <xdr:nvSpPr>
        <xdr:cNvPr id="91" name="desk1">
          <a:extLst>
            <a:ext uri="{FF2B5EF4-FFF2-40B4-BE49-F238E27FC236}">
              <a16:creationId xmlns:a16="http://schemas.microsoft.com/office/drawing/2014/main" id="{00000000-0008-0000-0000-00005B000000}"/>
            </a:ext>
          </a:extLst>
        </xdr:cNvPr>
        <xdr:cNvSpPr>
          <a:spLocks noEditPoints="1" noChangeArrowheads="1"/>
        </xdr:cNvSpPr>
      </xdr:nvSpPr>
      <xdr:spPr bwMode="auto">
        <a:xfrm>
          <a:off x="7054526" y="15753961"/>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Program Specific Assurances </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66091</xdr:colOff>
      <xdr:row>27</xdr:row>
      <xdr:rowOff>47625</xdr:rowOff>
    </xdr:from>
    <xdr:ext cx="3467101" cy="247649"/>
    <xdr:sp macro="[0]!Button009_Click" textlink="">
      <xdr:nvSpPr>
        <xdr:cNvPr id="92" name="desk1">
          <a:extLst>
            <a:ext uri="{FF2B5EF4-FFF2-40B4-BE49-F238E27FC236}">
              <a16:creationId xmlns:a16="http://schemas.microsoft.com/office/drawing/2014/main" id="{00000000-0008-0000-0000-00005C000000}"/>
            </a:ext>
          </a:extLst>
        </xdr:cNvPr>
        <xdr:cNvSpPr>
          <a:spLocks noEditPoints="1" noChangeArrowheads="1"/>
        </xdr:cNvSpPr>
      </xdr:nvSpPr>
      <xdr:spPr bwMode="auto">
        <a:xfrm>
          <a:off x="7054331" y="7589870"/>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200" b="0" i="0" baseline="0">
              <a:solidFill>
                <a:sysClr val="windowText" lastClr="000000"/>
              </a:solidFill>
              <a:effectLst/>
              <a:latin typeface="Times New Roman" panose="02020603050405020304" pitchFamily="18" charset="0"/>
              <a:ea typeface="+mn-ea"/>
              <a:cs typeface="Times New Roman" panose="02020603050405020304" pitchFamily="18" charset="0"/>
            </a:rPr>
            <a:t>Detailed Budget Breakdown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(Transferability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66481</xdr:colOff>
      <xdr:row>21</xdr:row>
      <xdr:rowOff>57343</xdr:rowOff>
    </xdr:from>
    <xdr:ext cx="3467101" cy="247649"/>
    <xdr:sp macro="[0]!Button003_Click" textlink="">
      <xdr:nvSpPr>
        <xdr:cNvPr id="95" name="desk1">
          <a:extLst>
            <a:ext uri="{FF2B5EF4-FFF2-40B4-BE49-F238E27FC236}">
              <a16:creationId xmlns:a16="http://schemas.microsoft.com/office/drawing/2014/main" id="{00000000-0008-0000-0000-00005F000000}"/>
            </a:ext>
          </a:extLst>
        </xdr:cNvPr>
        <xdr:cNvSpPr>
          <a:spLocks noEditPoints="1" noChangeArrowheads="1"/>
        </xdr:cNvSpPr>
      </xdr:nvSpPr>
      <xdr:spPr bwMode="auto">
        <a:xfrm>
          <a:off x="7142195" y="5208619"/>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Program Overview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56761</xdr:colOff>
      <xdr:row>22</xdr:row>
      <xdr:rowOff>27992</xdr:rowOff>
    </xdr:from>
    <xdr:ext cx="3467101" cy="247649"/>
    <xdr:sp macro="[0]!Button004_Click" textlink="">
      <xdr:nvSpPr>
        <xdr:cNvPr id="97" name="desk1">
          <a:extLst>
            <a:ext uri="{FF2B5EF4-FFF2-40B4-BE49-F238E27FC236}">
              <a16:creationId xmlns:a16="http://schemas.microsoft.com/office/drawing/2014/main" id="{00000000-0008-0000-0000-000061000000}"/>
            </a:ext>
          </a:extLst>
        </xdr:cNvPr>
        <xdr:cNvSpPr>
          <a:spLocks noEditPoints="1" noChangeArrowheads="1"/>
        </xdr:cNvSpPr>
      </xdr:nvSpPr>
      <xdr:spPr bwMode="auto">
        <a:xfrm>
          <a:off x="7132475" y="5509727"/>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Coordination of Services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56761</xdr:colOff>
      <xdr:row>29</xdr:row>
      <xdr:rowOff>37905</xdr:rowOff>
    </xdr:from>
    <xdr:ext cx="3467101" cy="247649"/>
    <xdr:sp macro="[0]!Button011_Click" textlink="">
      <xdr:nvSpPr>
        <xdr:cNvPr id="99" name="desk1">
          <a:extLst>
            <a:ext uri="{FF2B5EF4-FFF2-40B4-BE49-F238E27FC236}">
              <a16:creationId xmlns:a16="http://schemas.microsoft.com/office/drawing/2014/main" id="{00000000-0008-0000-0000-000063000000}"/>
            </a:ext>
          </a:extLst>
        </xdr:cNvPr>
        <xdr:cNvSpPr>
          <a:spLocks noEditPoints="1" noChangeArrowheads="1"/>
        </xdr:cNvSpPr>
      </xdr:nvSpPr>
      <xdr:spPr bwMode="auto">
        <a:xfrm>
          <a:off x="7045001" y="8241068"/>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Effective Transitions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(Program Requirements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47235</xdr:colOff>
      <xdr:row>30</xdr:row>
      <xdr:rowOff>67454</xdr:rowOff>
    </xdr:from>
    <xdr:ext cx="3467101" cy="369920"/>
    <xdr:sp macro="[0]!Button012_Click" textlink="">
      <xdr:nvSpPr>
        <xdr:cNvPr id="101" name="desk1">
          <a:extLst>
            <a:ext uri="{FF2B5EF4-FFF2-40B4-BE49-F238E27FC236}">
              <a16:creationId xmlns:a16="http://schemas.microsoft.com/office/drawing/2014/main" id="{00000000-0008-0000-0000-000065000000}"/>
            </a:ext>
          </a:extLst>
        </xdr:cNvPr>
        <xdr:cNvSpPr>
          <a:spLocks noEditPoints="1" noChangeArrowheads="1"/>
        </xdr:cNvSpPr>
      </xdr:nvSpPr>
      <xdr:spPr bwMode="auto">
        <a:xfrm>
          <a:off x="7035475" y="8601076"/>
          <a:ext cx="3467101" cy="36992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Reduction of Exclusionary Practices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(Program Requirements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66675</xdr:colOff>
      <xdr:row>23</xdr:row>
      <xdr:rowOff>57541</xdr:rowOff>
    </xdr:from>
    <xdr:ext cx="3467101" cy="247649"/>
    <xdr:sp macro="[0]!Button005_Click" textlink="">
      <xdr:nvSpPr>
        <xdr:cNvPr id="103" name="desk1">
          <a:extLst>
            <a:ext uri="{FF2B5EF4-FFF2-40B4-BE49-F238E27FC236}">
              <a16:creationId xmlns:a16="http://schemas.microsoft.com/office/drawing/2014/main" id="{00000000-0008-0000-0000-000067000000}"/>
            </a:ext>
          </a:extLst>
        </xdr:cNvPr>
        <xdr:cNvSpPr>
          <a:spLocks noEditPoints="1" noChangeArrowheads="1"/>
        </xdr:cNvSpPr>
      </xdr:nvSpPr>
      <xdr:spPr bwMode="auto">
        <a:xfrm>
          <a:off x="7054915" y="6132158"/>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Measurable Objectives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(Narrative Tab)</a:t>
          </a:r>
          <a:endParaRPr lang="en-US" sz="800" b="0">
            <a:solidFill>
              <a:srgbClr val="C00000"/>
            </a:solidFill>
            <a:effectLst/>
            <a:latin typeface="Times New Roman" panose="02020603050405020304" pitchFamily="18" charset="0"/>
            <a:cs typeface="Times New Roman" panose="02020603050405020304" pitchFamily="18" charset="0"/>
          </a:endParaRPr>
        </a:p>
        <a:p>
          <a:pPr algn="ctr" rtl="0" eaLnBrk="1" fontAlgn="auto" latinLnBrk="0" hangingPunct="1"/>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86308</xdr:colOff>
      <xdr:row>25</xdr:row>
      <xdr:rowOff>47818</xdr:rowOff>
    </xdr:from>
    <xdr:ext cx="3467101" cy="224325"/>
    <xdr:sp macro="[0]!Button007_Click" textlink="">
      <xdr:nvSpPr>
        <xdr:cNvPr id="105" name="desk1">
          <a:extLst>
            <a:ext uri="{FF2B5EF4-FFF2-40B4-BE49-F238E27FC236}">
              <a16:creationId xmlns:a16="http://schemas.microsoft.com/office/drawing/2014/main" id="{00000000-0008-0000-0000-000069000000}"/>
            </a:ext>
          </a:extLst>
        </xdr:cNvPr>
        <xdr:cNvSpPr>
          <a:spLocks noEditPoints="1" noChangeArrowheads="1"/>
        </xdr:cNvSpPr>
      </xdr:nvSpPr>
      <xdr:spPr bwMode="auto">
        <a:xfrm>
          <a:off x="7074548" y="6929145"/>
          <a:ext cx="3467101" cy="2243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Detailed Budget Breakdown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(Budget Tab)</a:t>
          </a:r>
          <a:endParaRPr lang="en-US" sz="8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95055</xdr:colOff>
      <xdr:row>45</xdr:row>
      <xdr:rowOff>57540</xdr:rowOff>
    </xdr:from>
    <xdr:ext cx="3467101" cy="247649"/>
    <xdr:sp macro="[0]!Button027_Click" textlink="">
      <xdr:nvSpPr>
        <xdr:cNvPr id="108" name="desk1">
          <a:extLst>
            <a:ext uri="{FF2B5EF4-FFF2-40B4-BE49-F238E27FC236}">
              <a16:creationId xmlns:a16="http://schemas.microsoft.com/office/drawing/2014/main" id="{00000000-0008-0000-0000-00006C000000}"/>
            </a:ext>
          </a:extLst>
        </xdr:cNvPr>
        <xdr:cNvSpPr>
          <a:spLocks noEditPoints="1" noChangeArrowheads="1"/>
        </xdr:cNvSpPr>
      </xdr:nvSpPr>
      <xdr:spPr bwMode="auto">
        <a:xfrm>
          <a:off x="7083295" y="14432514"/>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a:solidFill>
                <a:sysClr val="windowText" lastClr="000000"/>
              </a:solidFill>
              <a:effectLst/>
              <a:latin typeface="Times New Roman" panose="02020603050405020304" pitchFamily="18" charset="0"/>
              <a:cs typeface="Times New Roman" panose="02020603050405020304" pitchFamily="18" charset="0"/>
            </a:rPr>
            <a:t>Foster Care and Homeless</a:t>
          </a:r>
        </a:p>
      </xdr:txBody>
    </xdr:sp>
    <xdr:clientData/>
  </xdr:oneCellAnchor>
  <xdr:oneCellAnchor>
    <xdr:from>
      <xdr:col>10</xdr:col>
      <xdr:colOff>85725</xdr:colOff>
      <xdr:row>46</xdr:row>
      <xdr:rowOff>37710</xdr:rowOff>
    </xdr:from>
    <xdr:ext cx="3467101" cy="247649"/>
    <xdr:sp macro="[0]!Button028_Click" textlink="">
      <xdr:nvSpPr>
        <xdr:cNvPr id="109" name="desk1">
          <a:extLst>
            <a:ext uri="{FF2B5EF4-FFF2-40B4-BE49-F238E27FC236}">
              <a16:creationId xmlns:a16="http://schemas.microsoft.com/office/drawing/2014/main" id="{00000000-0008-0000-0000-00006D000000}"/>
            </a:ext>
          </a:extLst>
        </xdr:cNvPr>
        <xdr:cNvSpPr>
          <a:spLocks noEditPoints="1" noChangeArrowheads="1"/>
        </xdr:cNvSpPr>
      </xdr:nvSpPr>
      <xdr:spPr bwMode="auto">
        <a:xfrm>
          <a:off x="7073965" y="14791741"/>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a:solidFill>
                <a:sysClr val="windowText" lastClr="000000"/>
              </a:solidFill>
              <a:effectLst/>
              <a:latin typeface="Times New Roman" panose="02020603050405020304" pitchFamily="18" charset="0"/>
              <a:cs typeface="Times New Roman" panose="02020603050405020304" pitchFamily="18" charset="0"/>
            </a:rPr>
            <a:t>Early Childhood</a:t>
          </a:r>
        </a:p>
      </xdr:txBody>
    </xdr:sp>
    <xdr:clientData/>
  </xdr:oneCellAnchor>
  <xdr:oneCellAnchor>
    <xdr:from>
      <xdr:col>10</xdr:col>
      <xdr:colOff>84753</xdr:colOff>
      <xdr:row>42</xdr:row>
      <xdr:rowOff>27796</xdr:rowOff>
    </xdr:from>
    <xdr:ext cx="3467101" cy="247649"/>
    <xdr:sp macro="[0]!Button024_Click" textlink="">
      <xdr:nvSpPr>
        <xdr:cNvPr id="111" name="desk1">
          <a:extLst>
            <a:ext uri="{FF2B5EF4-FFF2-40B4-BE49-F238E27FC236}">
              <a16:creationId xmlns:a16="http://schemas.microsoft.com/office/drawing/2014/main" id="{00000000-0008-0000-0000-00006F000000}"/>
            </a:ext>
          </a:extLst>
        </xdr:cNvPr>
        <xdr:cNvSpPr>
          <a:spLocks noEditPoints="1" noChangeArrowheads="1"/>
        </xdr:cNvSpPr>
      </xdr:nvSpPr>
      <xdr:spPr bwMode="auto">
        <a:xfrm>
          <a:off x="7072993" y="13411393"/>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School Improvement</a:t>
          </a:r>
          <a:endParaRPr lang="en-US" sz="11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94861</xdr:colOff>
      <xdr:row>43</xdr:row>
      <xdr:rowOff>28381</xdr:rowOff>
    </xdr:from>
    <xdr:ext cx="3467101" cy="247649"/>
    <xdr:sp macro="[0]!Button025_Click" textlink="">
      <xdr:nvSpPr>
        <xdr:cNvPr id="113" name="desk1">
          <a:extLst>
            <a:ext uri="{FF2B5EF4-FFF2-40B4-BE49-F238E27FC236}">
              <a16:creationId xmlns:a16="http://schemas.microsoft.com/office/drawing/2014/main" id="{00000000-0008-0000-0000-000071000000}"/>
            </a:ext>
          </a:extLst>
        </xdr:cNvPr>
        <xdr:cNvSpPr>
          <a:spLocks noEditPoints="1" noChangeArrowheads="1"/>
        </xdr:cNvSpPr>
      </xdr:nvSpPr>
      <xdr:spPr bwMode="auto">
        <a:xfrm>
          <a:off x="7083101" y="13742437"/>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Skipped School Provision </a:t>
          </a:r>
          <a:endParaRPr lang="en-US" sz="1400" b="0">
            <a:solidFill>
              <a:srgbClr val="C0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85142</xdr:colOff>
      <xdr:row>31</xdr:row>
      <xdr:rowOff>37906</xdr:rowOff>
    </xdr:from>
    <xdr:ext cx="3467101" cy="247649"/>
    <xdr:sp macro="[0]!Button013_Click" textlink="">
      <xdr:nvSpPr>
        <xdr:cNvPr id="115" name="desk1">
          <a:extLst>
            <a:ext uri="{FF2B5EF4-FFF2-40B4-BE49-F238E27FC236}">
              <a16:creationId xmlns:a16="http://schemas.microsoft.com/office/drawing/2014/main" id="{00000000-0008-0000-0000-000073000000}"/>
            </a:ext>
          </a:extLst>
        </xdr:cNvPr>
        <xdr:cNvSpPr>
          <a:spLocks noEditPoints="1" noChangeArrowheads="1"/>
        </xdr:cNvSpPr>
      </xdr:nvSpPr>
      <xdr:spPr bwMode="auto">
        <a:xfrm>
          <a:off x="7160856" y="8892268"/>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Student Eligibility Criteria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(Program Requirements Tab)</a:t>
          </a:r>
          <a:endParaRPr lang="en-US" sz="800" b="0">
            <a:solidFill>
              <a:srgbClr val="C00000"/>
            </a:solidFill>
            <a:effectLst/>
            <a:latin typeface="Times New Roman" panose="02020603050405020304" pitchFamily="18" charset="0"/>
            <a:cs typeface="Times New Roman" panose="02020603050405020304" pitchFamily="18" charset="0"/>
          </a:endParaRPr>
        </a:p>
        <a:p>
          <a:pPr algn="ctr" rtl="0" eaLnBrk="1" fontAlgn="auto" latinLnBrk="0" hangingPunct="1"/>
          <a:endParaRPr lang="en-US" sz="1050">
            <a:solidFill>
              <a:srgbClr val="C00000"/>
            </a:solidFill>
            <a:effectLst/>
          </a:endParaRPr>
        </a:p>
      </xdr:txBody>
    </xdr:sp>
    <xdr:clientData/>
  </xdr:oneCellAnchor>
  <xdr:oneCellAnchor>
    <xdr:from>
      <xdr:col>10</xdr:col>
      <xdr:colOff>84947</xdr:colOff>
      <xdr:row>32</xdr:row>
      <xdr:rowOff>38294</xdr:rowOff>
    </xdr:from>
    <xdr:ext cx="3467101" cy="247649"/>
    <xdr:sp macro="[0]!Button014_Click" textlink="">
      <xdr:nvSpPr>
        <xdr:cNvPr id="121" name="desk1">
          <a:extLst>
            <a:ext uri="{FF2B5EF4-FFF2-40B4-BE49-F238E27FC236}">
              <a16:creationId xmlns:a16="http://schemas.microsoft.com/office/drawing/2014/main" id="{00000000-0008-0000-0000-000079000000}"/>
            </a:ext>
          </a:extLst>
        </xdr:cNvPr>
        <xdr:cNvSpPr>
          <a:spLocks noEditPoints="1" noChangeArrowheads="1"/>
        </xdr:cNvSpPr>
      </xdr:nvSpPr>
      <xdr:spPr bwMode="auto">
        <a:xfrm>
          <a:off x="7160661" y="9223115"/>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New Schoolwide Schools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(Program Requirements Tab)</a:t>
          </a:r>
          <a:endParaRPr lang="en-US" sz="800" b="0">
            <a:solidFill>
              <a:srgbClr val="C00000"/>
            </a:solidFill>
            <a:effectLst/>
            <a:latin typeface="Times New Roman" panose="02020603050405020304" pitchFamily="18" charset="0"/>
            <a:cs typeface="Times New Roman" panose="02020603050405020304" pitchFamily="18" charset="0"/>
          </a:endParaRPr>
        </a:p>
        <a:p>
          <a:pPr algn="ctr" rtl="0" eaLnBrk="1" fontAlgn="auto" latinLnBrk="0" hangingPunct="1"/>
          <a:endParaRPr lang="en-US" sz="1050">
            <a:solidFill>
              <a:srgbClr val="C00000"/>
            </a:solidFill>
            <a:effectLst/>
          </a:endParaRPr>
        </a:p>
      </xdr:txBody>
    </xdr:sp>
    <xdr:clientData/>
  </xdr:oneCellAnchor>
  <xdr:oneCellAnchor>
    <xdr:from>
      <xdr:col>10</xdr:col>
      <xdr:colOff>75033</xdr:colOff>
      <xdr:row>33</xdr:row>
      <xdr:rowOff>67452</xdr:rowOff>
    </xdr:from>
    <xdr:ext cx="3467101" cy="360201"/>
    <xdr:sp macro="[0]!Button015_Click" textlink="">
      <xdr:nvSpPr>
        <xdr:cNvPr id="123" name="desk1">
          <a:extLst>
            <a:ext uri="{FF2B5EF4-FFF2-40B4-BE49-F238E27FC236}">
              <a16:creationId xmlns:a16="http://schemas.microsoft.com/office/drawing/2014/main" id="{00000000-0008-0000-0000-00007B000000}"/>
            </a:ext>
          </a:extLst>
        </xdr:cNvPr>
        <xdr:cNvSpPr>
          <a:spLocks noEditPoints="1" noChangeArrowheads="1"/>
        </xdr:cNvSpPr>
      </xdr:nvSpPr>
      <xdr:spPr bwMode="auto">
        <a:xfrm>
          <a:off x="7150747" y="9582733"/>
          <a:ext cx="3467101" cy="3602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Targeted Assistance Programs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(Program Requirements Tab)</a:t>
          </a:r>
          <a:endParaRPr lang="en-US" sz="800" b="0">
            <a:solidFill>
              <a:srgbClr val="C00000"/>
            </a:solidFill>
            <a:effectLst/>
            <a:latin typeface="Times New Roman" panose="02020603050405020304" pitchFamily="18" charset="0"/>
            <a:cs typeface="Times New Roman" panose="02020603050405020304" pitchFamily="18" charset="0"/>
          </a:endParaRPr>
        </a:p>
        <a:p>
          <a:pPr algn="ctr" rtl="0" eaLnBrk="1" fontAlgn="auto" latinLnBrk="0" hangingPunct="1"/>
          <a:endParaRPr lang="en-US" sz="1050">
            <a:solidFill>
              <a:srgbClr val="C00000"/>
            </a:solidFill>
            <a:effectLst/>
          </a:endParaRPr>
        </a:p>
      </xdr:txBody>
    </xdr:sp>
    <xdr:clientData/>
  </xdr:oneCellAnchor>
  <xdr:oneCellAnchor>
    <xdr:from>
      <xdr:col>10</xdr:col>
      <xdr:colOff>75035</xdr:colOff>
      <xdr:row>37</xdr:row>
      <xdr:rowOff>37517</xdr:rowOff>
    </xdr:from>
    <xdr:ext cx="3467101" cy="247649"/>
    <xdr:sp macro="[0]!Button019_Click" textlink="">
      <xdr:nvSpPr>
        <xdr:cNvPr id="127" name="desk1">
          <a:extLst>
            <a:ext uri="{FF2B5EF4-FFF2-40B4-BE49-F238E27FC236}">
              <a16:creationId xmlns:a16="http://schemas.microsoft.com/office/drawing/2014/main" id="{00000000-0008-0000-0000-00007F000000}"/>
            </a:ext>
          </a:extLst>
        </xdr:cNvPr>
        <xdr:cNvSpPr>
          <a:spLocks noEditPoints="1" noChangeArrowheads="1"/>
        </xdr:cNvSpPr>
      </xdr:nvSpPr>
      <xdr:spPr bwMode="auto">
        <a:xfrm>
          <a:off x="7063275" y="11768818"/>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Maintenance of Effort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(Program Requirements Tab)</a:t>
          </a:r>
          <a:endParaRPr lang="en-US" sz="800" b="0">
            <a:solidFill>
              <a:srgbClr val="C00000"/>
            </a:solidFill>
            <a:effectLst/>
            <a:latin typeface="Times New Roman" panose="02020603050405020304" pitchFamily="18" charset="0"/>
            <a:cs typeface="Times New Roman" panose="02020603050405020304" pitchFamily="18" charset="0"/>
          </a:endParaRPr>
        </a:p>
        <a:p>
          <a:pPr algn="ctr" rtl="0" eaLnBrk="1" fontAlgn="auto" latinLnBrk="0" hangingPunct="1"/>
          <a:endParaRPr lang="en-US" sz="1050">
            <a:solidFill>
              <a:srgbClr val="C00000"/>
            </a:solidFill>
            <a:effectLst/>
          </a:endParaRPr>
        </a:p>
      </xdr:txBody>
    </xdr:sp>
    <xdr:clientData/>
  </xdr:oneCellAnchor>
  <xdr:oneCellAnchor>
    <xdr:from>
      <xdr:col>10</xdr:col>
      <xdr:colOff>87475</xdr:colOff>
      <xdr:row>38</xdr:row>
      <xdr:rowOff>77757</xdr:rowOff>
    </xdr:from>
    <xdr:ext cx="3522696" cy="188555"/>
    <xdr:sp macro="[0]!Button020_Click" textlink="">
      <xdr:nvSpPr>
        <xdr:cNvPr id="129" name="desk1">
          <a:extLst>
            <a:ext uri="{FF2B5EF4-FFF2-40B4-BE49-F238E27FC236}">
              <a16:creationId xmlns:a16="http://schemas.microsoft.com/office/drawing/2014/main" id="{00000000-0008-0000-0000-000081000000}"/>
            </a:ext>
          </a:extLst>
        </xdr:cNvPr>
        <xdr:cNvSpPr>
          <a:spLocks noEditPoints="1" noChangeArrowheads="1"/>
        </xdr:cNvSpPr>
      </xdr:nvSpPr>
      <xdr:spPr bwMode="auto">
        <a:xfrm>
          <a:off x="7075715" y="12139517"/>
          <a:ext cx="3522696" cy="18855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Eligible Attendence Areas </a:t>
          </a:r>
          <a:r>
            <a:rPr lang="en-US" sz="800" b="0" i="0" baseline="0">
              <a:solidFill>
                <a:srgbClr val="C00000"/>
              </a:solidFill>
              <a:effectLst/>
              <a:latin typeface="Times New Roman" panose="02020603050405020304" pitchFamily="18" charset="0"/>
              <a:ea typeface="+mn-ea"/>
              <a:cs typeface="Times New Roman" panose="02020603050405020304" pitchFamily="18" charset="0"/>
            </a:rPr>
            <a:t>(Program Requirements Tab)</a:t>
          </a:r>
          <a:endParaRPr lang="en-US" sz="800" b="0">
            <a:solidFill>
              <a:srgbClr val="C00000"/>
            </a:solidFill>
            <a:effectLst/>
            <a:latin typeface="Times New Roman" panose="02020603050405020304" pitchFamily="18" charset="0"/>
            <a:cs typeface="Times New Roman" panose="02020603050405020304" pitchFamily="18" charset="0"/>
          </a:endParaRPr>
        </a:p>
        <a:p>
          <a:pPr algn="ctr" rtl="0" eaLnBrk="1" fontAlgn="auto" latinLnBrk="0" hangingPunct="1"/>
          <a:endParaRPr lang="en-US" sz="800">
            <a:solidFill>
              <a:srgbClr val="FF0000"/>
            </a:solidFill>
            <a:effectLst/>
          </a:endParaRPr>
        </a:p>
      </xdr:txBody>
    </xdr:sp>
    <xdr:clientData/>
  </xdr:oneCellAnchor>
  <mc:AlternateContent xmlns:mc="http://schemas.openxmlformats.org/markup-compatibility/2006">
    <mc:Choice xmlns:a14="http://schemas.microsoft.com/office/drawing/2010/main" Requires="a14">
      <xdr:twoCellAnchor editAs="oneCell">
        <xdr:from>
          <xdr:col>2</xdr:col>
          <xdr:colOff>485775</xdr:colOff>
          <xdr:row>35</xdr:row>
          <xdr:rowOff>219075</xdr:rowOff>
        </xdr:from>
        <xdr:to>
          <xdr:col>2</xdr:col>
          <xdr:colOff>847725</xdr:colOff>
          <xdr:row>35</xdr:row>
          <xdr:rowOff>447675</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check</a:t>
              </a:r>
            </a:p>
          </xdr:txBody>
        </xdr:sp>
        <xdr:clientData fLocksWithSheet="0"/>
      </xdr:twoCellAnchor>
    </mc:Choice>
    <mc:Fallback/>
  </mc:AlternateContent>
  <xdr:oneCellAnchor>
    <xdr:from>
      <xdr:col>10</xdr:col>
      <xdr:colOff>87474</xdr:colOff>
      <xdr:row>19</xdr:row>
      <xdr:rowOff>38878</xdr:rowOff>
    </xdr:from>
    <xdr:ext cx="3467101" cy="247649"/>
    <xdr:sp macro="[0]!Button001_Click" textlink="">
      <xdr:nvSpPr>
        <xdr:cNvPr id="60" name="desk1">
          <a:extLst>
            <a:ext uri="{FF2B5EF4-FFF2-40B4-BE49-F238E27FC236}">
              <a16:creationId xmlns:a16="http://schemas.microsoft.com/office/drawing/2014/main" id="{00000000-0008-0000-0000-00003C000000}"/>
            </a:ext>
          </a:extLst>
        </xdr:cNvPr>
        <xdr:cNvSpPr>
          <a:spLocks noEditPoints="1" noChangeArrowheads="1"/>
        </xdr:cNvSpPr>
      </xdr:nvSpPr>
      <xdr:spPr bwMode="auto">
        <a:xfrm>
          <a:off x="7163188" y="4529235"/>
          <a:ext cx="3467101" cy="247649"/>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algn="ctr" rtl="0" eaLnBrk="1" fontAlgn="auto" latinLnBrk="0" hangingPunct="1"/>
          <a:r>
            <a:rPr lang="en-US" sz="1400" b="0" i="0" baseline="0">
              <a:solidFill>
                <a:sysClr val="windowText" lastClr="000000"/>
              </a:solidFill>
              <a:effectLst/>
              <a:latin typeface="Times New Roman" panose="02020603050405020304" pitchFamily="18" charset="0"/>
              <a:ea typeface="+mn-ea"/>
              <a:cs typeface="Times New Roman" panose="02020603050405020304" pitchFamily="18" charset="0"/>
            </a:rPr>
            <a:t>Budget Check</a:t>
          </a:r>
          <a:endParaRPr lang="en-US" sz="800" b="0">
            <a:solidFill>
              <a:srgbClr val="FF0000"/>
            </a:solidFill>
            <a:effectLst/>
            <a:latin typeface="Times New Roman" panose="02020603050405020304" pitchFamily="18" charset="0"/>
            <a:cs typeface="Times New Roman" panose="02020603050405020304" pitchFamily="18" charset="0"/>
          </a:endParaRPr>
        </a:p>
      </xdr:txBody>
    </xdr:sp>
    <xdr:clientData/>
  </xdr:oneCellAnchor>
  <xdr:oneCellAnchor>
    <xdr:from>
      <xdr:col>10</xdr:col>
      <xdr:colOff>66285</xdr:colOff>
      <xdr:row>35</xdr:row>
      <xdr:rowOff>29158</xdr:rowOff>
    </xdr:from>
    <xdr:ext cx="3467101" cy="709515"/>
    <xdr:sp macro="[0]!Button017_Click" textlink="">
      <xdr:nvSpPr>
        <xdr:cNvPr id="52" name="desk1">
          <a:extLst>
            <a:ext uri="{FF2B5EF4-FFF2-40B4-BE49-F238E27FC236}">
              <a16:creationId xmlns:a16="http://schemas.microsoft.com/office/drawing/2014/main" id="{00000000-0008-0000-0000-000034000000}"/>
            </a:ext>
          </a:extLst>
        </xdr:cNvPr>
        <xdr:cNvSpPr>
          <a:spLocks noEditPoints="1" noChangeArrowheads="1"/>
        </xdr:cNvSpPr>
      </xdr:nvSpPr>
      <xdr:spPr bwMode="auto">
        <a:xfrm>
          <a:off x="7054525" y="10769081"/>
          <a:ext cx="3467101" cy="70951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Recruitment &amp; Retention of Properly Licensed &amp; Endorsed Teachers</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(Program Requirements Tab)</a:t>
          </a:r>
        </a:p>
      </xdr:txBody>
    </xdr:sp>
    <xdr:clientData/>
  </xdr:oneCellAnchor>
  <xdr:oneCellAnchor>
    <xdr:from>
      <xdr:col>10</xdr:col>
      <xdr:colOff>66093</xdr:colOff>
      <xdr:row>36</xdr:row>
      <xdr:rowOff>76783</xdr:rowOff>
    </xdr:from>
    <xdr:ext cx="3467101" cy="428625"/>
    <xdr:sp macro="[0]!Button018_Click" textlink="">
      <xdr:nvSpPr>
        <xdr:cNvPr id="53" name="desk1">
          <a:extLst>
            <a:ext uri="{FF2B5EF4-FFF2-40B4-BE49-F238E27FC236}">
              <a16:creationId xmlns:a16="http://schemas.microsoft.com/office/drawing/2014/main" id="{00000000-0008-0000-0000-000035000000}"/>
            </a:ext>
          </a:extLst>
        </xdr:cNvPr>
        <xdr:cNvSpPr>
          <a:spLocks noEditPoints="1" noChangeArrowheads="1"/>
        </xdr:cNvSpPr>
      </xdr:nvSpPr>
      <xdr:spPr bwMode="auto">
        <a:xfrm>
          <a:off x="7054333" y="11565099"/>
          <a:ext cx="3467101" cy="4286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Improvement Plan Requirements</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(Program Requirements Tab)</a:t>
          </a:r>
        </a:p>
      </xdr:txBody>
    </xdr:sp>
    <xdr:clientData/>
  </xdr:oneCellAnchor>
  <xdr:oneCellAnchor>
    <xdr:from>
      <xdr:col>10</xdr:col>
      <xdr:colOff>56568</xdr:colOff>
      <xdr:row>34</xdr:row>
      <xdr:rowOff>19439</xdr:rowOff>
    </xdr:from>
    <xdr:ext cx="3467101" cy="359618"/>
    <xdr:sp macro="[0]!Button016_Click" textlink="">
      <xdr:nvSpPr>
        <xdr:cNvPr id="54" name="desk1">
          <a:extLst>
            <a:ext uri="{FF2B5EF4-FFF2-40B4-BE49-F238E27FC236}">
              <a16:creationId xmlns:a16="http://schemas.microsoft.com/office/drawing/2014/main" id="{00000000-0008-0000-0000-000036000000}"/>
            </a:ext>
          </a:extLst>
        </xdr:cNvPr>
        <xdr:cNvSpPr>
          <a:spLocks noEditPoints="1" noChangeArrowheads="1"/>
        </xdr:cNvSpPr>
      </xdr:nvSpPr>
      <xdr:spPr bwMode="auto">
        <a:xfrm>
          <a:off x="7044808" y="10234516"/>
          <a:ext cx="3467101" cy="359618"/>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w="25400">
          <a:noFill/>
          <a:headEnd/>
          <a:tailEnd/>
        </a:ln>
        <a:effectLst>
          <a:outerShdw blurRad="107950" dist="12700" dir="5400000" algn="ctr">
            <a:srgbClr val="000000"/>
          </a:out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Times New Roman" panose="02020603050405020304" pitchFamily="18" charset="0"/>
              <a:ea typeface="+mn-ea"/>
              <a:cs typeface="Times New Roman" panose="02020603050405020304" pitchFamily="18" charset="0"/>
            </a:rPr>
            <a:t>Schoolwide Programs                         </a:t>
          </a:r>
        </a:p>
        <a:p>
          <a:pPr marL="0" marR="0" lvl="0" indent="0" algn="ctr" defTabSz="914400" rtl="0" eaLnBrk="1" fontAlgn="auto" latinLnBrk="0" hangingPunct="1">
            <a:lnSpc>
              <a:spcPct val="100000"/>
            </a:lnSpc>
            <a:spcBef>
              <a:spcPts val="0"/>
            </a:spcBef>
            <a:spcAft>
              <a:spcPts val="0"/>
            </a:spcAft>
            <a:buClrTx/>
            <a:buSzTx/>
            <a:buFontTx/>
            <a:buNone/>
            <a:tabLst/>
            <a:defRPr/>
          </a:pPr>
          <a:r>
            <a:rPr kumimoji="0" lang="en-US" sz="800" b="0" i="0" u="none" strike="noStrike" kern="0" cap="none" spc="0" normalizeH="0" baseline="0" noProof="0">
              <a:ln>
                <a:noFill/>
              </a:ln>
              <a:solidFill>
                <a:srgbClr val="C00000"/>
              </a:solidFill>
              <a:effectLst/>
              <a:uLnTx/>
              <a:uFillTx/>
              <a:latin typeface="Times New Roman" panose="02020603050405020304" pitchFamily="18" charset="0"/>
              <a:ea typeface="+mn-ea"/>
              <a:cs typeface="Times New Roman" panose="02020603050405020304" pitchFamily="18" charset="0"/>
            </a:rPr>
            <a:t>(Program Requirements Tab)</a:t>
          </a:r>
        </a:p>
      </xdr:txBody>
    </xdr:sp>
    <xdr:clientData/>
  </xdr:oneCellAnchor>
</xdr:wsDr>
</file>

<file path=xl/drawings/drawing10.xml><?xml version="1.0" encoding="utf-8"?>
<xdr:wsDr xmlns:xdr="http://schemas.openxmlformats.org/drawingml/2006/spreadsheetDrawing" xmlns:a="http://schemas.openxmlformats.org/drawingml/2006/main">
  <xdr:oneCellAnchor>
    <xdr:from>
      <xdr:col>21</xdr:col>
      <xdr:colOff>104775</xdr:colOff>
      <xdr:row>0</xdr:row>
      <xdr:rowOff>57150</xdr:rowOff>
    </xdr:from>
    <xdr:ext cx="904875" cy="533401"/>
    <xdr:sp macro="[0]!Button000_Click" textlink="">
      <xdr:nvSpPr>
        <xdr:cNvPr id="2" name="desk1">
          <a:extLst>
            <a:ext uri="{FF2B5EF4-FFF2-40B4-BE49-F238E27FC236}">
              <a16:creationId xmlns:a16="http://schemas.microsoft.com/office/drawing/2014/main" id="{00000000-0008-0000-0900-000002000000}"/>
            </a:ext>
          </a:extLst>
        </xdr:cNvPr>
        <xdr:cNvSpPr>
          <a:spLocks noEditPoints="1" noChangeArrowheads="1"/>
        </xdr:cNvSpPr>
      </xdr:nvSpPr>
      <xdr:spPr bwMode="auto">
        <a:xfrm>
          <a:off x="8420100" y="571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21</xdr:col>
      <xdr:colOff>104775</xdr:colOff>
      <xdr:row>46</xdr:row>
      <xdr:rowOff>57150</xdr:rowOff>
    </xdr:from>
    <xdr:ext cx="904875" cy="533401"/>
    <xdr:sp macro="[0]!Button000_Click" textlink="">
      <xdr:nvSpPr>
        <xdr:cNvPr id="3" name="desk1">
          <a:extLst>
            <a:ext uri="{FF2B5EF4-FFF2-40B4-BE49-F238E27FC236}">
              <a16:creationId xmlns:a16="http://schemas.microsoft.com/office/drawing/2014/main" id="{00000000-0008-0000-0900-000003000000}"/>
            </a:ext>
          </a:extLst>
        </xdr:cNvPr>
        <xdr:cNvSpPr>
          <a:spLocks noEditPoints="1" noChangeArrowheads="1"/>
        </xdr:cNvSpPr>
      </xdr:nvSpPr>
      <xdr:spPr bwMode="auto">
        <a:xfrm>
          <a:off x="14620875" y="571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21</xdr:col>
      <xdr:colOff>104775</xdr:colOff>
      <xdr:row>106</xdr:row>
      <xdr:rowOff>57150</xdr:rowOff>
    </xdr:from>
    <xdr:ext cx="904875" cy="533401"/>
    <xdr:sp macro="[0]!Button000_Click" textlink="">
      <xdr:nvSpPr>
        <xdr:cNvPr id="4" name="desk1">
          <a:extLst>
            <a:ext uri="{FF2B5EF4-FFF2-40B4-BE49-F238E27FC236}">
              <a16:creationId xmlns:a16="http://schemas.microsoft.com/office/drawing/2014/main" id="{00000000-0008-0000-0900-000004000000}"/>
            </a:ext>
          </a:extLst>
        </xdr:cNvPr>
        <xdr:cNvSpPr>
          <a:spLocks noEditPoints="1" noChangeArrowheads="1"/>
        </xdr:cNvSpPr>
      </xdr:nvSpPr>
      <xdr:spPr bwMode="auto">
        <a:xfrm>
          <a:off x="12934950" y="94678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1.xml><?xml version="1.0" encoding="utf-8"?>
<xdr:wsDr xmlns:xdr="http://schemas.openxmlformats.org/drawingml/2006/spreadsheetDrawing" xmlns:a="http://schemas.openxmlformats.org/drawingml/2006/main">
  <xdr:oneCellAnchor>
    <xdr:from>
      <xdr:col>18</xdr:col>
      <xdr:colOff>66675</xdr:colOff>
      <xdr:row>0</xdr:row>
      <xdr:rowOff>47625</xdr:rowOff>
    </xdr:from>
    <xdr:ext cx="904875" cy="533401"/>
    <xdr:sp macro="[0]!Button000_Click" textlink="">
      <xdr:nvSpPr>
        <xdr:cNvPr id="2" name="desk1">
          <a:extLst>
            <a:ext uri="{FF2B5EF4-FFF2-40B4-BE49-F238E27FC236}">
              <a16:creationId xmlns:a16="http://schemas.microsoft.com/office/drawing/2014/main" id="{00000000-0008-0000-0A00-000002000000}"/>
            </a:ext>
          </a:extLst>
        </xdr:cNvPr>
        <xdr:cNvSpPr>
          <a:spLocks noEditPoints="1" noChangeArrowheads="1"/>
        </xdr:cNvSpPr>
      </xdr:nvSpPr>
      <xdr:spPr bwMode="auto">
        <a:xfrm>
          <a:off x="11039475" y="476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2.xml><?xml version="1.0" encoding="utf-8"?>
<xdr:wsDr xmlns:xdr="http://schemas.openxmlformats.org/drawingml/2006/spreadsheetDrawing" xmlns:a="http://schemas.openxmlformats.org/drawingml/2006/main">
  <xdr:oneCellAnchor>
    <xdr:from>
      <xdr:col>18</xdr:col>
      <xdr:colOff>66675</xdr:colOff>
      <xdr:row>0</xdr:row>
      <xdr:rowOff>104775</xdr:rowOff>
    </xdr:from>
    <xdr:ext cx="904875" cy="533401"/>
    <xdr:sp macro="[0]!Button000_Click" textlink="">
      <xdr:nvSpPr>
        <xdr:cNvPr id="2" name="desk1">
          <a:extLst>
            <a:ext uri="{FF2B5EF4-FFF2-40B4-BE49-F238E27FC236}">
              <a16:creationId xmlns:a16="http://schemas.microsoft.com/office/drawing/2014/main" id="{00000000-0008-0000-0B00-000002000000}"/>
            </a:ext>
          </a:extLst>
        </xdr:cNvPr>
        <xdr:cNvSpPr>
          <a:spLocks noEditPoints="1" noChangeArrowheads="1"/>
        </xdr:cNvSpPr>
      </xdr:nvSpPr>
      <xdr:spPr bwMode="auto">
        <a:xfrm>
          <a:off x="10010775" y="1047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3.xml><?xml version="1.0" encoding="utf-8"?>
<xdr:wsDr xmlns:xdr="http://schemas.openxmlformats.org/drawingml/2006/spreadsheetDrawing" xmlns:a="http://schemas.openxmlformats.org/drawingml/2006/main">
  <xdr:oneCellAnchor>
    <xdr:from>
      <xdr:col>18</xdr:col>
      <xdr:colOff>200025</xdr:colOff>
      <xdr:row>0</xdr:row>
      <xdr:rowOff>152400</xdr:rowOff>
    </xdr:from>
    <xdr:ext cx="904875" cy="533401"/>
    <xdr:sp macro="[0]!Button000_Click" textlink="">
      <xdr:nvSpPr>
        <xdr:cNvPr id="4" name="desk1">
          <a:extLst>
            <a:ext uri="{FF2B5EF4-FFF2-40B4-BE49-F238E27FC236}">
              <a16:creationId xmlns:a16="http://schemas.microsoft.com/office/drawing/2014/main" id="{00000000-0008-0000-0C00-000004000000}"/>
            </a:ext>
          </a:extLst>
        </xdr:cNvPr>
        <xdr:cNvSpPr>
          <a:spLocks noEditPoints="1" noChangeArrowheads="1"/>
        </xdr:cNvSpPr>
      </xdr:nvSpPr>
      <xdr:spPr bwMode="auto">
        <a:xfrm>
          <a:off x="8162925" y="1524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4.xml><?xml version="1.0" encoding="utf-8"?>
<xdr:wsDr xmlns:xdr="http://schemas.openxmlformats.org/drawingml/2006/spreadsheetDrawing" xmlns:a="http://schemas.openxmlformats.org/drawingml/2006/main">
  <xdr:oneCellAnchor>
    <xdr:from>
      <xdr:col>18</xdr:col>
      <xdr:colOff>47626</xdr:colOff>
      <xdr:row>1</xdr:row>
      <xdr:rowOff>123825</xdr:rowOff>
    </xdr:from>
    <xdr:ext cx="800100" cy="533401"/>
    <xdr:sp macro="[0]!Button000_Click" textlink="">
      <xdr:nvSpPr>
        <xdr:cNvPr id="3" name="desk1">
          <a:extLst>
            <a:ext uri="{FF2B5EF4-FFF2-40B4-BE49-F238E27FC236}">
              <a16:creationId xmlns:a16="http://schemas.microsoft.com/office/drawing/2014/main" id="{00000000-0008-0000-0D00-000003000000}"/>
            </a:ext>
          </a:extLst>
        </xdr:cNvPr>
        <xdr:cNvSpPr>
          <a:spLocks noEditPoints="1" noChangeArrowheads="1"/>
        </xdr:cNvSpPr>
      </xdr:nvSpPr>
      <xdr:spPr bwMode="auto">
        <a:xfrm>
          <a:off x="9410701" y="285750"/>
          <a:ext cx="800100"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5.xml><?xml version="1.0" encoding="utf-8"?>
<xdr:wsDr xmlns:xdr="http://schemas.openxmlformats.org/drawingml/2006/spreadsheetDrawing" xmlns:a="http://schemas.openxmlformats.org/drawingml/2006/main">
  <xdr:oneCellAnchor>
    <xdr:from>
      <xdr:col>18</xdr:col>
      <xdr:colOff>85725</xdr:colOff>
      <xdr:row>0</xdr:row>
      <xdr:rowOff>95250</xdr:rowOff>
    </xdr:from>
    <xdr:ext cx="904875" cy="533401"/>
    <xdr:sp macro="[0]!Button000_Click" textlink="">
      <xdr:nvSpPr>
        <xdr:cNvPr id="2" name="desk1">
          <a:extLst>
            <a:ext uri="{FF2B5EF4-FFF2-40B4-BE49-F238E27FC236}">
              <a16:creationId xmlns:a16="http://schemas.microsoft.com/office/drawing/2014/main" id="{00000000-0008-0000-0E00-000002000000}"/>
            </a:ext>
          </a:extLst>
        </xdr:cNvPr>
        <xdr:cNvSpPr>
          <a:spLocks noEditPoints="1" noChangeArrowheads="1"/>
        </xdr:cNvSpPr>
      </xdr:nvSpPr>
      <xdr:spPr bwMode="auto">
        <a:xfrm>
          <a:off x="10029825" y="952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6.xml><?xml version="1.0" encoding="utf-8"?>
<xdr:wsDr xmlns:xdr="http://schemas.openxmlformats.org/drawingml/2006/spreadsheetDrawing" xmlns:a="http://schemas.openxmlformats.org/drawingml/2006/main">
  <xdr:oneCellAnchor>
    <xdr:from>
      <xdr:col>18</xdr:col>
      <xdr:colOff>133350</xdr:colOff>
      <xdr:row>0</xdr:row>
      <xdr:rowOff>9525</xdr:rowOff>
    </xdr:from>
    <xdr:ext cx="904875" cy="533401"/>
    <xdr:sp macro="[0]!Button000_Click" textlink="">
      <xdr:nvSpPr>
        <xdr:cNvPr id="2" name="desk1">
          <a:extLst>
            <a:ext uri="{FF2B5EF4-FFF2-40B4-BE49-F238E27FC236}">
              <a16:creationId xmlns:a16="http://schemas.microsoft.com/office/drawing/2014/main" id="{00000000-0008-0000-0F00-000002000000}"/>
            </a:ext>
          </a:extLst>
        </xdr:cNvPr>
        <xdr:cNvSpPr>
          <a:spLocks noEditPoints="1" noChangeArrowheads="1"/>
        </xdr:cNvSpPr>
      </xdr:nvSpPr>
      <xdr:spPr bwMode="auto">
        <a:xfrm>
          <a:off x="8067675" y="95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7.xml><?xml version="1.0" encoding="utf-8"?>
<xdr:wsDr xmlns:xdr="http://schemas.openxmlformats.org/drawingml/2006/spreadsheetDrawing" xmlns:a="http://schemas.openxmlformats.org/drawingml/2006/main">
  <xdr:oneCellAnchor>
    <xdr:from>
      <xdr:col>18</xdr:col>
      <xdr:colOff>133350</xdr:colOff>
      <xdr:row>0</xdr:row>
      <xdr:rowOff>9525</xdr:rowOff>
    </xdr:from>
    <xdr:ext cx="904875" cy="533401"/>
    <xdr:sp macro="[0]!Button000_Click" textlink="">
      <xdr:nvSpPr>
        <xdr:cNvPr id="3" name="desk1">
          <a:extLst>
            <a:ext uri="{FF2B5EF4-FFF2-40B4-BE49-F238E27FC236}">
              <a16:creationId xmlns:a16="http://schemas.microsoft.com/office/drawing/2014/main" id="{00000000-0008-0000-1000-000003000000}"/>
            </a:ext>
          </a:extLst>
        </xdr:cNvPr>
        <xdr:cNvSpPr>
          <a:spLocks noEditPoints="1" noChangeArrowheads="1"/>
        </xdr:cNvSpPr>
      </xdr:nvSpPr>
      <xdr:spPr bwMode="auto">
        <a:xfrm>
          <a:off x="8067675" y="95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8.xml><?xml version="1.0" encoding="utf-8"?>
<xdr:wsDr xmlns:xdr="http://schemas.openxmlformats.org/drawingml/2006/spreadsheetDrawing" xmlns:a="http://schemas.openxmlformats.org/drawingml/2006/main">
  <xdr:oneCellAnchor>
    <xdr:from>
      <xdr:col>18</xdr:col>
      <xdr:colOff>95250</xdr:colOff>
      <xdr:row>0</xdr:row>
      <xdr:rowOff>66675</xdr:rowOff>
    </xdr:from>
    <xdr:ext cx="904875" cy="533401"/>
    <xdr:sp macro="[0]!Button000_Click" textlink="">
      <xdr:nvSpPr>
        <xdr:cNvPr id="3" name="desk1">
          <a:extLst>
            <a:ext uri="{FF2B5EF4-FFF2-40B4-BE49-F238E27FC236}">
              <a16:creationId xmlns:a16="http://schemas.microsoft.com/office/drawing/2014/main" id="{00000000-0008-0000-1100-000003000000}"/>
            </a:ext>
          </a:extLst>
        </xdr:cNvPr>
        <xdr:cNvSpPr>
          <a:spLocks noEditPoints="1" noChangeArrowheads="1"/>
        </xdr:cNvSpPr>
      </xdr:nvSpPr>
      <xdr:spPr bwMode="auto">
        <a:xfrm>
          <a:off x="7610475" y="666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19.xml><?xml version="1.0" encoding="utf-8"?>
<xdr:wsDr xmlns:xdr="http://schemas.openxmlformats.org/drawingml/2006/spreadsheetDrawing" xmlns:a="http://schemas.openxmlformats.org/drawingml/2006/main">
  <xdr:twoCellAnchor>
    <xdr:from>
      <xdr:col>6</xdr:col>
      <xdr:colOff>0</xdr:colOff>
      <xdr:row>197</xdr:row>
      <xdr:rowOff>66675</xdr:rowOff>
    </xdr:from>
    <xdr:to>
      <xdr:col>8</xdr:col>
      <xdr:colOff>190500</xdr:colOff>
      <xdr:row>204</xdr:row>
      <xdr:rowOff>123825</xdr:rowOff>
    </xdr:to>
    <xdr:sp macro="" textlink="">
      <xdr:nvSpPr>
        <xdr:cNvPr id="2" name="Oval 1">
          <a:extLst>
            <a:ext uri="{FF2B5EF4-FFF2-40B4-BE49-F238E27FC236}">
              <a16:creationId xmlns:a16="http://schemas.microsoft.com/office/drawing/2014/main" id="{00000000-0008-0000-1300-000002000000}"/>
            </a:ext>
          </a:extLst>
        </xdr:cNvPr>
        <xdr:cNvSpPr/>
      </xdr:nvSpPr>
      <xdr:spPr>
        <a:xfrm>
          <a:off x="12811125" y="30394275"/>
          <a:ext cx="8277225" cy="1123950"/>
        </a:xfrm>
        <a:prstGeom prst="ellipse">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1" i="0" u="sng" baseline="0">
              <a:solidFill>
                <a:srgbClr val="C00000"/>
              </a:solidFill>
              <a:effectLst/>
              <a:latin typeface="+mn-lt"/>
              <a:ea typeface="+mn-ea"/>
              <a:cs typeface="+mn-cs"/>
            </a:rPr>
            <a:t>Step 3.  Macro BUTTON 3 </a:t>
          </a:r>
          <a:r>
            <a:rPr lang="en-US" sz="1100" b="1" i="0" u="sng" baseline="0">
              <a:solidFill>
                <a:sysClr val="windowText" lastClr="000000"/>
              </a:solidFill>
              <a:effectLst/>
              <a:latin typeface="+mn-lt"/>
              <a:ea typeface="+mn-ea"/>
              <a:cs typeface="+mn-cs"/>
            </a:rPr>
            <a:t>Push the Button  After CHECK the TABS desired or "ALL"  Press This Macro Button to print the reports.</a:t>
          </a:r>
          <a:endParaRPr lang="en-US" sz="1100" b="1">
            <a:solidFill>
              <a:sysClr val="windowText" lastClr="000000"/>
            </a:solidFill>
            <a:effectLst/>
          </a:endParaRPr>
        </a:p>
        <a:p>
          <a:pPr algn="ctr"/>
          <a:endParaRPr lang="en-US" sz="1100" b="1">
            <a:solidFill>
              <a:sysClr val="windowText" lastClr="000000"/>
            </a:solidFill>
          </a:endParaRPr>
        </a:p>
      </xdr:txBody>
    </xdr:sp>
    <xdr:clientData/>
  </xdr:twoCellAnchor>
  <xdr:twoCellAnchor>
    <xdr:from>
      <xdr:col>10</xdr:col>
      <xdr:colOff>571500</xdr:colOff>
      <xdr:row>212</xdr:row>
      <xdr:rowOff>71438</xdr:rowOff>
    </xdr:from>
    <xdr:to>
      <xdr:col>12</xdr:col>
      <xdr:colOff>481013</xdr:colOff>
      <xdr:row>214</xdr:row>
      <xdr:rowOff>38101</xdr:rowOff>
    </xdr:to>
    <xdr:cxnSp macro="">
      <xdr:nvCxnSpPr>
        <xdr:cNvPr id="4" name="Elbow Connector 3">
          <a:extLst>
            <a:ext uri="{FF2B5EF4-FFF2-40B4-BE49-F238E27FC236}">
              <a16:creationId xmlns:a16="http://schemas.microsoft.com/office/drawing/2014/main" id="{00000000-0008-0000-1300-000004000000}"/>
            </a:ext>
          </a:extLst>
        </xdr:cNvPr>
        <xdr:cNvCxnSpPr/>
      </xdr:nvCxnSpPr>
      <xdr:spPr>
        <a:xfrm>
          <a:off x="23069550" y="32685038"/>
          <a:ext cx="2357438" cy="271463"/>
        </a:xfrm>
        <a:prstGeom prst="bentConnector2">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208</xdr:row>
      <xdr:rowOff>133350</xdr:rowOff>
    </xdr:from>
    <xdr:to>
      <xdr:col>15</xdr:col>
      <xdr:colOff>95250</xdr:colOff>
      <xdr:row>216</xdr:row>
      <xdr:rowOff>95250</xdr:rowOff>
    </xdr:to>
    <xdr:sp macro="" textlink="">
      <xdr:nvSpPr>
        <xdr:cNvPr id="6" name="Flowchart: Process 5">
          <a:extLst>
            <a:ext uri="{FF2B5EF4-FFF2-40B4-BE49-F238E27FC236}">
              <a16:creationId xmlns:a16="http://schemas.microsoft.com/office/drawing/2014/main" id="{00000000-0008-0000-1300-000006000000}"/>
            </a:ext>
          </a:extLst>
        </xdr:cNvPr>
        <xdr:cNvSpPr/>
      </xdr:nvSpPr>
      <xdr:spPr>
        <a:xfrm>
          <a:off x="22688550" y="32137350"/>
          <a:ext cx="5067300" cy="1181100"/>
        </a:xfrm>
        <a:prstGeom prst="flowChartProcess">
          <a:avLst/>
        </a:prstGeom>
        <a:solidFill>
          <a:srgbClr val="FF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b="1">
              <a:solidFill>
                <a:sysClr val="windowText" lastClr="000000"/>
              </a:solidFill>
            </a:rPr>
            <a:t>All worksheets</a:t>
          </a:r>
          <a:r>
            <a:rPr lang="en-US" sz="1100" b="1" baseline="0">
              <a:solidFill>
                <a:sysClr val="windowText" lastClr="000000"/>
              </a:solidFill>
            </a:rPr>
            <a:t> will have Accounting to make sure data on the sheet matches Data File Data</a:t>
          </a:r>
        </a:p>
        <a:p>
          <a:pPr algn="l"/>
          <a:r>
            <a:rPr lang="en-US" sz="1400" b="1" baseline="0">
              <a:solidFill>
                <a:sysClr val="windowText" lastClr="000000"/>
              </a:solidFill>
            </a:rPr>
            <a:t>    </a:t>
          </a:r>
          <a:r>
            <a:rPr lang="en-US" sz="1400" b="1" baseline="0">
              <a:solidFill>
                <a:srgbClr val="C00000"/>
              </a:solidFill>
            </a:rPr>
            <a:t>Error </a:t>
          </a:r>
          <a:r>
            <a:rPr lang="en-US" sz="1400" b="1" baseline="0">
              <a:solidFill>
                <a:sysClr val="windowText" lastClr="000000"/>
              </a:solidFill>
            </a:rPr>
            <a:t> </a:t>
          </a:r>
          <a:r>
            <a:rPr lang="en-US" sz="1100" b="1" baseline="0">
              <a:solidFill>
                <a:sysClr val="windowText" lastClr="000000"/>
              </a:solidFill>
            </a:rPr>
            <a:t>Messages will pop up and reconciliations will show where the </a:t>
          </a:r>
        </a:p>
        <a:p>
          <a:pPr algn="l"/>
          <a:r>
            <a:rPr lang="en-US" sz="1100" b="1" baseline="0">
              <a:solidFill>
                <a:sysClr val="windowText" lastClr="000000"/>
              </a:solidFill>
            </a:rPr>
            <a:t>                </a:t>
          </a:r>
          <a:r>
            <a:rPr lang="en-US" sz="1400" b="1" baseline="0">
              <a:solidFill>
                <a:srgbClr val="C00000"/>
              </a:solidFill>
            </a:rPr>
            <a:t>OUT OF BALANCES </a:t>
          </a:r>
          <a:r>
            <a:rPr lang="en-US" sz="1100" b="1" baseline="0">
              <a:solidFill>
                <a:sysClr val="windowText" lastClr="000000"/>
              </a:solidFill>
            </a:rPr>
            <a:t>occurs</a:t>
          </a:r>
        </a:p>
        <a:p>
          <a:pPr algn="l"/>
          <a:r>
            <a:rPr lang="en-US" sz="1100" b="1" baseline="0">
              <a:solidFill>
                <a:sysClr val="windowText" lastClr="000000"/>
              </a:solidFill>
            </a:rPr>
            <a:t>See columns S and T on this sheet</a:t>
          </a:r>
          <a:endParaRPr lang="en-US" sz="1100" b="1">
            <a:solidFill>
              <a:sysClr val="windowText" lastClr="000000"/>
            </a:solidFill>
          </a:endParaRPr>
        </a:p>
      </xdr:txBody>
    </xdr:sp>
    <xdr:clientData/>
  </xdr:twoCellAnchor>
  <xdr:twoCellAnchor>
    <xdr:from>
      <xdr:col>6</xdr:col>
      <xdr:colOff>0</xdr:colOff>
      <xdr:row>177</xdr:row>
      <xdr:rowOff>0</xdr:rowOff>
    </xdr:from>
    <xdr:to>
      <xdr:col>7</xdr:col>
      <xdr:colOff>542924</xdr:colOff>
      <xdr:row>180</xdr:row>
      <xdr:rowOff>85726</xdr:rowOff>
    </xdr:to>
    <xdr:sp macro="" textlink="">
      <xdr:nvSpPr>
        <xdr:cNvPr id="7" name="Oval 6">
          <a:extLst>
            <a:ext uri="{FF2B5EF4-FFF2-40B4-BE49-F238E27FC236}">
              <a16:creationId xmlns:a16="http://schemas.microsoft.com/office/drawing/2014/main" id="{00000000-0008-0000-1300-000007000000}"/>
            </a:ext>
          </a:extLst>
        </xdr:cNvPr>
        <xdr:cNvSpPr/>
      </xdr:nvSpPr>
      <xdr:spPr>
        <a:xfrm>
          <a:off x="17525999" y="27279600"/>
          <a:ext cx="3371850" cy="542926"/>
        </a:xfrm>
        <a:prstGeom prst="ellipse">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100" b="1">
              <a:solidFill>
                <a:sysClr val="windowText" lastClr="000000"/>
              </a:solidFill>
            </a:rPr>
            <a:t>  Start1</a:t>
          </a:r>
        </a:p>
        <a:p>
          <a:pPr marL="0" marR="0" lvl="0" indent="0" algn="ctr" defTabSz="914400" rtl="0" eaLnBrk="1" fontAlgn="auto" latinLnBrk="0" hangingPunct="1">
            <a:lnSpc>
              <a:spcPct val="100000"/>
            </a:lnSpc>
            <a:spcBef>
              <a:spcPts val="0"/>
            </a:spcBef>
            <a:spcAft>
              <a:spcPts val="0"/>
            </a:spcAft>
            <a:buClrTx/>
            <a:buSzTx/>
            <a:buFontTx/>
            <a:buNone/>
            <a:tabLst/>
            <a:defRPr/>
          </a:pPr>
          <a:r>
            <a:rPr lang="en-US" sz="1400" b="0" i="0" u="sng" baseline="0">
              <a:solidFill>
                <a:srgbClr val="C00000"/>
              </a:solidFill>
              <a:effectLst/>
              <a:latin typeface="+mn-lt"/>
              <a:ea typeface="+mn-ea"/>
              <a:cs typeface="+mn-cs"/>
            </a:rPr>
            <a:t>Data Files</a:t>
          </a:r>
          <a:endParaRPr lang="en-US" sz="1400" b="0">
            <a:solidFill>
              <a:srgbClr val="C00000"/>
            </a:solidFill>
            <a:effectLst/>
          </a:endParaRPr>
        </a:p>
        <a:p>
          <a:pPr algn="ctr"/>
          <a:endParaRPr lang="en-US" sz="1100" b="1">
            <a:solidFill>
              <a:sysClr val="windowText" lastClr="000000"/>
            </a:solidFill>
          </a:endParaRPr>
        </a:p>
      </xdr:txBody>
    </xdr:sp>
    <xdr:clientData/>
  </xdr:twoCellAnchor>
  <xdr:twoCellAnchor>
    <xdr:from>
      <xdr:col>6</xdr:col>
      <xdr:colOff>0</xdr:colOff>
      <xdr:row>182</xdr:row>
      <xdr:rowOff>123825</xdr:rowOff>
    </xdr:from>
    <xdr:to>
      <xdr:col>8</xdr:col>
      <xdr:colOff>238125</xdr:colOff>
      <xdr:row>189</xdr:row>
      <xdr:rowOff>9525</xdr:rowOff>
    </xdr:to>
    <xdr:sp macro="" textlink="">
      <xdr:nvSpPr>
        <xdr:cNvPr id="9" name="Flowchart: Process 8">
          <a:extLst>
            <a:ext uri="{FF2B5EF4-FFF2-40B4-BE49-F238E27FC236}">
              <a16:creationId xmlns:a16="http://schemas.microsoft.com/office/drawing/2014/main" id="{00000000-0008-0000-1300-000009000000}"/>
            </a:ext>
          </a:extLst>
        </xdr:cNvPr>
        <xdr:cNvSpPr/>
      </xdr:nvSpPr>
      <xdr:spPr>
        <a:xfrm>
          <a:off x="15278100" y="28165425"/>
          <a:ext cx="5857875" cy="952500"/>
        </a:xfrm>
        <a:prstGeom prst="flowChartProcess">
          <a:avLst/>
        </a:prstGeom>
        <a:solidFill>
          <a:srgbClr val="CCFFCC"/>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US" sz="1400" b="1">
              <a:solidFill>
                <a:srgbClr val="C00000"/>
              </a:solidFill>
            </a:rPr>
            <a:t>Yes:</a:t>
          </a:r>
          <a:r>
            <a:rPr lang="en-US" sz="1100" b="1">
              <a:solidFill>
                <a:srgbClr val="C00000"/>
              </a:solidFill>
            </a:rPr>
            <a:t>   </a:t>
          </a:r>
          <a:r>
            <a:rPr lang="en-US" sz="1100" b="1">
              <a:solidFill>
                <a:sysClr val="windowText" lastClr="000000"/>
              </a:solidFill>
            </a:rPr>
            <a:t>Okay  Great.   </a:t>
          </a:r>
        </a:p>
        <a:p>
          <a:pPr algn="ctr"/>
          <a:r>
            <a:rPr lang="en-US" sz="1100" b="1">
              <a:solidFill>
                <a:sysClr val="windowText" lastClr="000000"/>
              </a:solidFill>
            </a:rPr>
            <a:t>Here  we go!!!!!</a:t>
          </a:r>
        </a:p>
      </xdr:txBody>
    </xdr:sp>
    <xdr:clientData/>
  </xdr:twoCellAnchor>
  <xdr:twoCellAnchor>
    <xdr:from>
      <xdr:col>6</xdr:col>
      <xdr:colOff>0</xdr:colOff>
      <xdr:row>197</xdr:row>
      <xdr:rowOff>19051</xdr:rowOff>
    </xdr:from>
    <xdr:to>
      <xdr:col>13</xdr:col>
      <xdr:colOff>304800</xdr:colOff>
      <xdr:row>202</xdr:row>
      <xdr:rowOff>66676</xdr:rowOff>
    </xdr:to>
    <xdr:cxnSp macro="">
      <xdr:nvCxnSpPr>
        <xdr:cNvPr id="10" name="Elbow Connector 9">
          <a:extLst>
            <a:ext uri="{FF2B5EF4-FFF2-40B4-BE49-F238E27FC236}">
              <a16:creationId xmlns:a16="http://schemas.microsoft.com/office/drawing/2014/main" id="{00000000-0008-0000-1300-00000A000000}"/>
            </a:ext>
          </a:extLst>
        </xdr:cNvPr>
        <xdr:cNvCxnSpPr>
          <a:stCxn id="13" idx="2"/>
          <a:endCxn id="2" idx="0"/>
        </xdr:cNvCxnSpPr>
      </xdr:nvCxnSpPr>
      <xdr:spPr>
        <a:xfrm rot="5400000">
          <a:off x="21183600" y="26479501"/>
          <a:ext cx="809625" cy="854392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452439</xdr:colOff>
      <xdr:row>194</xdr:row>
      <xdr:rowOff>19049</xdr:rowOff>
    </xdr:from>
    <xdr:to>
      <xdr:col>13</xdr:col>
      <xdr:colOff>304801</xdr:colOff>
      <xdr:row>205</xdr:row>
      <xdr:rowOff>133349</xdr:rowOff>
    </xdr:to>
    <xdr:cxnSp macro="">
      <xdr:nvCxnSpPr>
        <xdr:cNvPr id="11" name="Elbow Connector 10">
          <a:extLst>
            <a:ext uri="{FF2B5EF4-FFF2-40B4-BE49-F238E27FC236}">
              <a16:creationId xmlns:a16="http://schemas.microsoft.com/office/drawing/2014/main" id="{00000000-0008-0000-1300-00000B000000}"/>
            </a:ext>
          </a:extLst>
        </xdr:cNvPr>
        <xdr:cNvCxnSpPr>
          <a:stCxn id="13" idx="2"/>
          <a:endCxn id="6" idx="0"/>
        </xdr:cNvCxnSpPr>
      </xdr:nvCxnSpPr>
      <xdr:spPr>
        <a:xfrm rot="5400000">
          <a:off x="24734045" y="30706218"/>
          <a:ext cx="1790700" cy="461962"/>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238125</xdr:colOff>
      <xdr:row>190</xdr:row>
      <xdr:rowOff>80963</xdr:rowOff>
    </xdr:from>
    <xdr:to>
      <xdr:col>11</xdr:col>
      <xdr:colOff>590550</xdr:colOff>
      <xdr:row>190</xdr:row>
      <xdr:rowOff>147638</xdr:rowOff>
    </xdr:to>
    <xdr:cxnSp macro="">
      <xdr:nvCxnSpPr>
        <xdr:cNvPr id="12" name="Elbow Connector 11">
          <a:extLst>
            <a:ext uri="{FF2B5EF4-FFF2-40B4-BE49-F238E27FC236}">
              <a16:creationId xmlns:a16="http://schemas.microsoft.com/office/drawing/2014/main" id="{00000000-0008-0000-1300-00000C000000}"/>
            </a:ext>
          </a:extLst>
        </xdr:cNvPr>
        <xdr:cNvCxnSpPr>
          <a:stCxn id="9" idx="3"/>
          <a:endCxn id="13" idx="1"/>
        </xdr:cNvCxnSpPr>
      </xdr:nvCxnSpPr>
      <xdr:spPr>
        <a:xfrm flipV="1">
          <a:off x="21135975" y="29341763"/>
          <a:ext cx="2562225" cy="66675"/>
        </a:xfrm>
        <a:prstGeom prst="bentConnector3">
          <a:avLst>
            <a:gd name="adj1" fmla="val 50000"/>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590550</xdr:colOff>
      <xdr:row>181</xdr:row>
      <xdr:rowOff>142875</xdr:rowOff>
    </xdr:from>
    <xdr:to>
      <xdr:col>15</xdr:col>
      <xdr:colOff>85725</xdr:colOff>
      <xdr:row>195</xdr:row>
      <xdr:rowOff>19050</xdr:rowOff>
    </xdr:to>
    <xdr:sp macro="" textlink="">
      <xdr:nvSpPr>
        <xdr:cNvPr id="13" name="TextBox 12">
          <a:extLst>
            <a:ext uri="{FF2B5EF4-FFF2-40B4-BE49-F238E27FC236}">
              <a16:creationId xmlns:a16="http://schemas.microsoft.com/office/drawing/2014/main" id="{00000000-0008-0000-1300-00000D000000}"/>
            </a:ext>
          </a:extLst>
        </xdr:cNvPr>
        <xdr:cNvSpPr txBox="1"/>
      </xdr:nvSpPr>
      <xdr:spPr>
        <a:xfrm>
          <a:off x="23698200" y="28184475"/>
          <a:ext cx="4048125" cy="2009775"/>
        </a:xfrm>
        <a:prstGeom prst="rect">
          <a:avLst/>
        </a:prstGeom>
        <a:solidFill>
          <a:srgbClr val="F9FFD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rgbClr val="FF0000"/>
              </a:solidFill>
            </a:rPr>
            <a:t>Steps.</a:t>
          </a:r>
          <a:r>
            <a:rPr lang="en-US" sz="1100"/>
            <a:t>  2. Create a unique home directory on the S:\</a:t>
          </a:r>
          <a:r>
            <a:rPr lang="en-US" sz="1100" baseline="0"/>
            <a:t> drive like S:\.....\Title 1A 1D2</a:t>
          </a:r>
        </a:p>
        <a:p>
          <a:r>
            <a:rPr lang="en-US" sz="1100" baseline="0"/>
            <a:t>     1.a   Store only This file   in this directory.</a:t>
          </a:r>
        </a:p>
        <a:p>
          <a:r>
            <a:rPr lang="en-US" sz="1100" baseline="0">
              <a:latin typeface="Comic Sans MS" panose="030F0702030302020204" pitchFamily="66" charset="0"/>
            </a:rPr>
            <a:t>    1.b Create a \history directory to store completed quarterly this data file and report files.</a:t>
          </a:r>
          <a:endParaRPr lang="en-US" sz="1100">
            <a:latin typeface="Comic Sans MS" panose="030F0702030302020204" pitchFamily="66" charset="0"/>
          </a:endParaRPr>
        </a:p>
        <a:p>
          <a:r>
            <a:rPr lang="en-US" sz="1000">
              <a:effectLst/>
              <a:latin typeface="Comic Sans MS" panose="030F0702030302020204" pitchFamily="66" charset="0"/>
            </a:rPr>
            <a:t>     1c. Manual Enter in these Red Colored boxes if this a new report period</a:t>
          </a:r>
        </a:p>
        <a:p>
          <a:r>
            <a:rPr lang="en-US" sz="1100" baseline="0"/>
            <a:t>	</a:t>
          </a:r>
          <a:endParaRPr lang="en-US" sz="1100" baseline="0">
            <a:latin typeface="+mn-lt"/>
          </a:endParaRPr>
        </a:p>
        <a:p>
          <a:r>
            <a:rPr lang="en-US" sz="1100" baseline="0"/>
            <a:t>    2.   Manually enter numbers into each TAB</a:t>
          </a:r>
        </a:p>
      </xdr:txBody>
    </xdr:sp>
    <xdr:clientData/>
  </xdr:twoCellAnchor>
  <xdr:oneCellAnchor>
    <xdr:from>
      <xdr:col>9</xdr:col>
      <xdr:colOff>0</xdr:colOff>
      <xdr:row>180</xdr:row>
      <xdr:rowOff>114300</xdr:rowOff>
    </xdr:from>
    <xdr:ext cx="1629002" cy="676369"/>
    <xdr:pic>
      <xdr:nvPicPr>
        <xdr:cNvPr id="14" name="Picture 13">
          <a:extLst>
            <a:ext uri="{FF2B5EF4-FFF2-40B4-BE49-F238E27FC236}">
              <a16:creationId xmlns:a16="http://schemas.microsoft.com/office/drawing/2014/main" id="{00000000-0008-0000-1300-00000E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aturation sat="400000"/>
                  </a14:imgEffect>
                </a14:imgLayer>
              </a14:imgProps>
            </a:ext>
          </a:extLst>
        </a:blip>
        <a:stretch>
          <a:fillRect/>
        </a:stretch>
      </xdr:blipFill>
      <xdr:spPr>
        <a:xfrm>
          <a:off x="21888450" y="27851100"/>
          <a:ext cx="1629002" cy="676369"/>
        </a:xfrm>
        <a:prstGeom prst="rect">
          <a:avLst/>
        </a:prstGeom>
        <a:solidFill>
          <a:srgbClr val="FFFF66"/>
        </a:solidFill>
        <a:ln>
          <a:solidFill>
            <a:schemeClr val="accent1"/>
          </a:solidFill>
        </a:ln>
        <a:effectLst>
          <a:outerShdw blurRad="50800" dist="38100" dir="5400000" algn="t" rotWithShape="0">
            <a:prstClr val="black">
              <a:alpha val="40000"/>
            </a:prstClr>
          </a:outerShdw>
          <a:softEdge rad="31750"/>
        </a:effectLst>
      </xdr:spPr>
    </xdr:pic>
    <xdr:clientData/>
  </xdr:oneCellAnchor>
  <xdr:oneCellAnchor>
    <xdr:from>
      <xdr:col>34</xdr:col>
      <xdr:colOff>66675</xdr:colOff>
      <xdr:row>22</xdr:row>
      <xdr:rowOff>9525</xdr:rowOff>
    </xdr:from>
    <xdr:ext cx="1371600" cy="838200"/>
    <xdr:sp macro="[0]!ChangeColor" textlink="">
      <xdr:nvSpPr>
        <xdr:cNvPr id="25" name="desk1">
          <a:extLst>
            <a:ext uri="{FF2B5EF4-FFF2-40B4-BE49-F238E27FC236}">
              <a16:creationId xmlns:a16="http://schemas.microsoft.com/office/drawing/2014/main" id="{00000000-0008-0000-1300-000019000000}"/>
            </a:ext>
          </a:extLst>
        </xdr:cNvPr>
        <xdr:cNvSpPr>
          <a:spLocks noEditPoints="1" noChangeArrowheads="1"/>
        </xdr:cNvSpPr>
      </xdr:nvSpPr>
      <xdr:spPr bwMode="auto">
        <a:xfrm>
          <a:off x="19088100" y="2895600"/>
          <a:ext cx="1371600" cy="8382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0">
              <a:schemeClr val="accent6">
                <a:lumMod val="5000"/>
                <a:lumOff val="95000"/>
              </a:schemeClr>
            </a:gs>
            <a:gs pos="74000">
              <a:schemeClr val="accent6">
                <a:lumMod val="45000"/>
                <a:lumOff val="55000"/>
              </a:schemeClr>
            </a:gs>
            <a:gs pos="83000">
              <a:schemeClr val="accent6">
                <a:lumMod val="45000"/>
                <a:lumOff val="55000"/>
              </a:schemeClr>
            </a:gs>
            <a:gs pos="100000">
              <a:schemeClr val="accent6">
                <a:lumMod val="30000"/>
                <a:lumOff val="70000"/>
              </a:schemeClr>
            </a:gs>
          </a:gsLst>
          <a:path path="circle">
            <a:fillToRect l="50000" t="50000" r="50000" b="50000"/>
          </a:path>
          <a:tileRect/>
        </a:gra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rgbClr val="FF0000"/>
              </a:solidFill>
              <a:effectLst/>
              <a:latin typeface="+mn-lt"/>
              <a:ea typeface="+mn-ea"/>
              <a:cs typeface="Arial" pitchFamily="34" charset="0"/>
            </a:rPr>
            <a:t>Change</a:t>
          </a:r>
          <a:r>
            <a:rPr lang="en-US" sz="1000" b="1" i="0" u="none" strike="noStrike" cap="none" spc="0" baseline="0">
              <a:ln>
                <a:noFill/>
              </a:ln>
              <a:solidFill>
                <a:schemeClr val="tx1"/>
              </a:solidFill>
              <a:effectLst/>
              <a:latin typeface="+mn-lt"/>
              <a:ea typeface="+mn-ea"/>
              <a:cs typeface="Arial" pitchFamily="34" charset="0"/>
            </a:rPr>
            <a:t> Background color on each TAB from Color A to Color B </a:t>
          </a:r>
          <a:endParaRPr lang="en-US" sz="1000" b="1" i="0" u="none" strike="noStrike" cap="none" spc="0" baseline="0">
            <a:ln>
              <a:noFill/>
            </a:ln>
            <a:solidFill>
              <a:sysClr val="windowText" lastClr="000000"/>
            </a:solidFill>
            <a:effectLst/>
            <a:latin typeface="+mn-lt"/>
            <a:ea typeface="+mn-ea"/>
            <a:cs typeface="Arial" pitchFamily="34" charset="0"/>
          </a:endParaRPr>
        </a:p>
      </xdr:txBody>
    </xdr:sp>
    <xdr:clientData/>
  </xdr:oneCellAnchor>
  <xdr:twoCellAnchor>
    <xdr:from>
      <xdr:col>36</xdr:col>
      <xdr:colOff>95250</xdr:colOff>
      <xdr:row>13</xdr:row>
      <xdr:rowOff>123825</xdr:rowOff>
    </xdr:from>
    <xdr:to>
      <xdr:col>36</xdr:col>
      <xdr:colOff>590550</xdr:colOff>
      <xdr:row>13</xdr:row>
      <xdr:rowOff>133350</xdr:rowOff>
    </xdr:to>
    <xdr:cxnSp macro="">
      <xdr:nvCxnSpPr>
        <xdr:cNvPr id="26" name="Straight Arrow Connector 25">
          <a:extLst>
            <a:ext uri="{FF2B5EF4-FFF2-40B4-BE49-F238E27FC236}">
              <a16:creationId xmlns:a16="http://schemas.microsoft.com/office/drawing/2014/main" id="{00000000-0008-0000-1300-00001A000000}"/>
            </a:ext>
          </a:extLst>
        </xdr:cNvPr>
        <xdr:cNvCxnSpPr/>
      </xdr:nvCxnSpPr>
      <xdr:spPr>
        <a:xfrm flipH="1">
          <a:off x="20335875" y="1552575"/>
          <a:ext cx="495300" cy="9525"/>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581025</xdr:colOff>
      <xdr:row>18</xdr:row>
      <xdr:rowOff>28576</xdr:rowOff>
    </xdr:from>
    <xdr:ext cx="895350" cy="323850"/>
    <xdr:sp macro="[0]!RefreshButton1_Click" textlink="">
      <xdr:nvSpPr>
        <xdr:cNvPr id="27" name="desk1">
          <a:extLst>
            <a:ext uri="{FF2B5EF4-FFF2-40B4-BE49-F238E27FC236}">
              <a16:creationId xmlns:a16="http://schemas.microsoft.com/office/drawing/2014/main" id="{00000000-0008-0000-1300-00001B000000}"/>
            </a:ext>
          </a:extLst>
        </xdr:cNvPr>
        <xdr:cNvSpPr>
          <a:spLocks noEditPoints="1" noChangeArrowheads="1"/>
        </xdr:cNvSpPr>
      </xdr:nvSpPr>
      <xdr:spPr bwMode="auto">
        <a:xfrm>
          <a:off x="22040850" y="2305051"/>
          <a:ext cx="895350" cy="323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36000">
              <a:schemeClr val="accent4">
                <a:lumMod val="5000"/>
                <a:lumOff val="95000"/>
              </a:schemeClr>
            </a:gs>
            <a:gs pos="100000">
              <a:schemeClr val="accent4">
                <a:lumMod val="45000"/>
                <a:lumOff val="55000"/>
              </a:schemeClr>
            </a:gs>
            <a:gs pos="6000">
              <a:schemeClr val="accent4">
                <a:lumMod val="30000"/>
                <a:lumOff val="70000"/>
              </a:schemeClr>
            </a:gs>
          </a:gsLst>
          <a:path path="rect">
            <a:fillToRect l="50000" t="50000" r="50000" b="50000"/>
          </a:path>
          <a:tileRect/>
        </a:gradFill>
        <a:ln w="25400">
          <a:solidFill>
            <a:schemeClr val="accent6">
              <a:lumMod val="75000"/>
              <a:alpha val="69000"/>
            </a:schemeClr>
          </a:solidFill>
          <a:headEnd/>
          <a:tailEnd/>
        </a:ln>
        <a:effectLst>
          <a:innerShdw blurRad="63500" dist="50800" dir="8100000">
            <a:prstClr val="black">
              <a:alpha val="50000"/>
            </a:prstClr>
          </a:innerShdw>
        </a:effectLst>
        <a:scene3d>
          <a:camera prst="orthographicFront">
            <a:rot lat="0" lon="0" rev="0"/>
          </a:camera>
          <a:lightRig rig="soft" dir="t">
            <a:rot lat="0" lon="0" rev="0"/>
          </a:lightRig>
        </a:scene3d>
        <a:sp3d contourW="44450" prstMaterial="matte">
          <a:bevelT w="63500" h="63500" prst="artDeco"/>
          <a:contourClr>
            <a:srgbClr val="FFFFFF"/>
          </a:contourClr>
        </a:sp3d>
      </xdr:spPr>
      <xdr:style>
        <a:lnRef idx="0">
          <a:schemeClr val="accent4"/>
        </a:lnRef>
        <a:fillRef idx="3">
          <a:schemeClr val="accent4"/>
        </a:fillRef>
        <a:effectRef idx="3">
          <a:schemeClr val="accent4"/>
        </a:effectRef>
        <a:fontRef idx="minor">
          <a:schemeClr val="lt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400" b="1" i="0" u="none" strike="noStrike" cap="none" spc="0" baseline="0">
              <a:ln>
                <a:noFill/>
              </a:ln>
              <a:solidFill>
                <a:schemeClr val="tx1"/>
              </a:solidFill>
              <a:effectLst/>
              <a:latin typeface="Comic Sans MS" panose="030F0702030302020204" pitchFamily="66" charset="0"/>
              <a:ea typeface="+mn-ea"/>
              <a:cs typeface="Arial" pitchFamily="34" charset="0"/>
            </a:rPr>
            <a:t>Refresh</a:t>
          </a:r>
          <a:endParaRPr lang="en-US" sz="1400" b="1" i="0" u="none" strike="noStrike" cap="none" spc="0" baseline="0">
            <a:ln>
              <a:noFill/>
            </a:ln>
            <a:solidFill>
              <a:sysClr val="windowText" lastClr="000000"/>
            </a:solidFill>
            <a:effectLst/>
            <a:latin typeface="Comic Sans MS" panose="030F0702030302020204" pitchFamily="66" charset="0"/>
            <a:ea typeface="+mn-ea"/>
            <a:cs typeface="Arial" pitchFamily="34" charset="0"/>
          </a:endParaRPr>
        </a:p>
      </xdr:txBody>
    </xdr:sp>
    <xdr:clientData/>
  </xdr:oneCellAnchor>
  <xdr:twoCellAnchor>
    <xdr:from>
      <xdr:col>31</xdr:col>
      <xdr:colOff>571500</xdr:colOff>
      <xdr:row>16</xdr:row>
      <xdr:rowOff>171450</xdr:rowOff>
    </xdr:from>
    <xdr:to>
      <xdr:col>36</xdr:col>
      <xdr:colOff>57151</xdr:colOff>
      <xdr:row>24</xdr:row>
      <xdr:rowOff>57150</xdr:rowOff>
    </xdr:to>
    <xdr:cxnSp macro="">
      <xdr:nvCxnSpPr>
        <xdr:cNvPr id="28" name="Straight Arrow Connector 27">
          <a:extLst>
            <a:ext uri="{FF2B5EF4-FFF2-40B4-BE49-F238E27FC236}">
              <a16:creationId xmlns:a16="http://schemas.microsoft.com/office/drawing/2014/main" id="{00000000-0008-0000-1300-00001C000000}"/>
            </a:ext>
          </a:extLst>
        </xdr:cNvPr>
        <xdr:cNvCxnSpPr/>
      </xdr:nvCxnSpPr>
      <xdr:spPr>
        <a:xfrm flipH="1">
          <a:off x="17459325" y="2105025"/>
          <a:ext cx="2838451" cy="114300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257175</xdr:colOff>
      <xdr:row>13</xdr:row>
      <xdr:rowOff>133350</xdr:rowOff>
    </xdr:from>
    <xdr:to>
      <xdr:col>35</xdr:col>
      <xdr:colOff>419102</xdr:colOff>
      <xdr:row>23</xdr:row>
      <xdr:rowOff>9525</xdr:rowOff>
    </xdr:to>
    <xdr:cxnSp macro="">
      <xdr:nvCxnSpPr>
        <xdr:cNvPr id="29" name="Straight Arrow Connector 28">
          <a:extLst>
            <a:ext uri="{FF2B5EF4-FFF2-40B4-BE49-F238E27FC236}">
              <a16:creationId xmlns:a16="http://schemas.microsoft.com/office/drawing/2014/main" id="{00000000-0008-0000-1300-00001D000000}"/>
            </a:ext>
          </a:extLst>
        </xdr:cNvPr>
        <xdr:cNvCxnSpPr/>
      </xdr:nvCxnSpPr>
      <xdr:spPr>
        <a:xfrm flipH="1">
          <a:off x="17792700" y="1562100"/>
          <a:ext cx="2257427" cy="148590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219075</xdr:colOff>
      <xdr:row>24</xdr:row>
      <xdr:rowOff>104775</xdr:rowOff>
    </xdr:from>
    <xdr:to>
      <xdr:col>36</xdr:col>
      <xdr:colOff>552450</xdr:colOff>
      <xdr:row>24</xdr:row>
      <xdr:rowOff>123825</xdr:rowOff>
    </xdr:to>
    <xdr:cxnSp macro="">
      <xdr:nvCxnSpPr>
        <xdr:cNvPr id="30" name="Straight Arrow Connector 29">
          <a:extLst>
            <a:ext uri="{FF2B5EF4-FFF2-40B4-BE49-F238E27FC236}">
              <a16:creationId xmlns:a16="http://schemas.microsoft.com/office/drawing/2014/main" id="{00000000-0008-0000-1300-00001E000000}"/>
            </a:ext>
          </a:extLst>
        </xdr:cNvPr>
        <xdr:cNvCxnSpPr>
          <a:endCxn id="25" idx="5"/>
        </xdr:cNvCxnSpPr>
      </xdr:nvCxnSpPr>
      <xdr:spPr>
        <a:xfrm flipH="1">
          <a:off x="20459700" y="3295650"/>
          <a:ext cx="333375" cy="1905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38</xdr:col>
      <xdr:colOff>0</xdr:colOff>
      <xdr:row>14</xdr:row>
      <xdr:rowOff>0</xdr:rowOff>
    </xdr:from>
    <xdr:to>
      <xdr:col>39</xdr:col>
      <xdr:colOff>428766</xdr:colOff>
      <xdr:row>15</xdr:row>
      <xdr:rowOff>104810</xdr:rowOff>
    </xdr:to>
    <xdr:pic>
      <xdr:nvPicPr>
        <xdr:cNvPr id="33" name="Picture 32">
          <a:extLst>
            <a:ext uri="{FF2B5EF4-FFF2-40B4-BE49-F238E27FC236}">
              <a16:creationId xmlns:a16="http://schemas.microsoft.com/office/drawing/2014/main" id="{00000000-0008-0000-1300-000021000000}"/>
            </a:ext>
          </a:extLst>
        </xdr:cNvPr>
        <xdr:cNvPicPr>
          <a:picLocks noChangeAspect="1"/>
        </xdr:cNvPicPr>
      </xdr:nvPicPr>
      <xdr:blipFill>
        <a:blip xmlns:r="http://schemas.openxmlformats.org/officeDocument/2006/relationships" r:embed="rId3"/>
        <a:stretch>
          <a:fillRect/>
        </a:stretch>
      </xdr:blipFill>
      <xdr:spPr>
        <a:xfrm>
          <a:off x="25888950" y="1590675"/>
          <a:ext cx="1038366" cy="257210"/>
        </a:xfrm>
        <a:prstGeom prst="rect">
          <a:avLst/>
        </a:prstGeom>
        <a:effectLst>
          <a:softEdge rad="63500"/>
        </a:effectLst>
        <a:scene3d>
          <a:camera prst="orthographicFront"/>
          <a:lightRig rig="threePt" dir="t"/>
        </a:scene3d>
        <a:sp3d>
          <a:bevelT/>
        </a:sp3d>
      </xdr:spPr>
    </xdr:pic>
    <xdr:clientData/>
  </xdr:twoCellAnchor>
  <xdr:oneCellAnchor>
    <xdr:from>
      <xdr:col>13</xdr:col>
      <xdr:colOff>295275</xdr:colOff>
      <xdr:row>1</xdr:row>
      <xdr:rowOff>47625</xdr:rowOff>
    </xdr:from>
    <xdr:ext cx="904875" cy="533401"/>
    <xdr:sp macro="[0]!Button000_Click" textlink="">
      <xdr:nvSpPr>
        <xdr:cNvPr id="35" name="desk1">
          <a:extLst>
            <a:ext uri="{FF2B5EF4-FFF2-40B4-BE49-F238E27FC236}">
              <a16:creationId xmlns:a16="http://schemas.microsoft.com/office/drawing/2014/main" id="{00000000-0008-0000-1300-000023000000}"/>
            </a:ext>
          </a:extLst>
        </xdr:cNvPr>
        <xdr:cNvSpPr>
          <a:spLocks noEditPoints="1" noChangeArrowheads="1"/>
        </xdr:cNvSpPr>
      </xdr:nvSpPr>
      <xdr:spPr bwMode="auto">
        <a:xfrm>
          <a:off x="11782425" y="20955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FF0000"/>
              </a:solidFill>
              <a:effectLst/>
              <a:latin typeface="+mn-lt"/>
              <a:ea typeface="+mn-ea"/>
              <a:cs typeface="Arial" pitchFamily="34" charset="0"/>
            </a:rPr>
            <a:t>Main Page </a:t>
          </a:r>
          <a:endParaRPr lang="en-US" sz="1000" b="1" i="0" u="none" strike="noStrike" cap="none" spc="0" baseline="0">
            <a:ln>
              <a:noFill/>
            </a:ln>
            <a:solidFill>
              <a:srgbClr val="FF0000"/>
            </a:solidFill>
            <a:effectLst/>
            <a:latin typeface="+mn-lt"/>
            <a:ea typeface="+mn-ea"/>
            <a:cs typeface="Arial" pitchFamily="34" charset="0"/>
          </a:endParaRPr>
        </a:p>
      </xdr:txBody>
    </xdr:sp>
    <xdr:clientData/>
  </xdr:oneCellAnchor>
  <xdr:twoCellAnchor>
    <xdr:from>
      <xdr:col>25</xdr:col>
      <xdr:colOff>333376</xdr:colOff>
      <xdr:row>1</xdr:row>
      <xdr:rowOff>9525</xdr:rowOff>
    </xdr:from>
    <xdr:to>
      <xdr:col>25</xdr:col>
      <xdr:colOff>342900</xdr:colOff>
      <xdr:row>6</xdr:row>
      <xdr:rowOff>95250</xdr:rowOff>
    </xdr:to>
    <xdr:cxnSp macro="">
      <xdr:nvCxnSpPr>
        <xdr:cNvPr id="21" name="Straight Arrow Connector 20">
          <a:extLst>
            <a:ext uri="{FF2B5EF4-FFF2-40B4-BE49-F238E27FC236}">
              <a16:creationId xmlns:a16="http://schemas.microsoft.com/office/drawing/2014/main" id="{00000000-0008-0000-1300-000015000000}"/>
            </a:ext>
          </a:extLst>
        </xdr:cNvPr>
        <xdr:cNvCxnSpPr/>
      </xdr:nvCxnSpPr>
      <xdr:spPr>
        <a:xfrm flipH="1" flipV="1">
          <a:off x="18373726" y="171450"/>
          <a:ext cx="9524" cy="895350"/>
        </a:xfrm>
        <a:prstGeom prst="straightConnector1">
          <a:avLst/>
        </a:prstGeom>
        <a:ln w="22225">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223547</xdr:colOff>
      <xdr:row>24</xdr:row>
      <xdr:rowOff>223547</xdr:rowOff>
    </xdr:from>
    <xdr:ext cx="924314" cy="583163"/>
    <xdr:sp macro="[0]!ButtonHide1_Click" textlink="">
      <xdr:nvSpPr>
        <xdr:cNvPr id="24" name="desk1">
          <a:extLst>
            <a:ext uri="{FF2B5EF4-FFF2-40B4-BE49-F238E27FC236}">
              <a16:creationId xmlns:a16="http://schemas.microsoft.com/office/drawing/2014/main" id="{00000000-0008-0000-1300-000018000000}"/>
            </a:ext>
          </a:extLst>
        </xdr:cNvPr>
        <xdr:cNvSpPr>
          <a:spLocks noEditPoints="1" noChangeArrowheads="1"/>
        </xdr:cNvSpPr>
      </xdr:nvSpPr>
      <xdr:spPr bwMode="auto">
        <a:xfrm>
          <a:off x="10853447" y="10481972"/>
          <a:ext cx="924314" cy="583163"/>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60000">
              <a:schemeClr val="accent1">
                <a:lumMod val="5000"/>
                <a:lumOff val="95000"/>
              </a:schemeClr>
            </a:gs>
            <a:gs pos="74000">
              <a:schemeClr val="accent1">
                <a:lumMod val="45000"/>
                <a:lumOff val="55000"/>
              </a:schemeClr>
            </a:gs>
            <a:gs pos="83000">
              <a:schemeClr val="accent1">
                <a:lumMod val="45000"/>
                <a:lumOff val="55000"/>
              </a:schemeClr>
            </a:gs>
            <a:gs pos="100000">
              <a:schemeClr val="accent1">
                <a:lumMod val="30000"/>
                <a:lumOff val="70000"/>
              </a:schemeClr>
            </a:gs>
          </a:gsLst>
          <a:path path="rect">
            <a:fillToRect l="50000" t="50000" r="50000" b="50000"/>
          </a:path>
          <a:tileRect/>
        </a:gradFill>
        <a:ln>
          <a:solidFill>
            <a:srgbClr val="C00000"/>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Hide Tab    </a:t>
          </a:r>
          <a:r>
            <a:rPr lang="en-US" sz="1200" b="1" i="0" u="none" strike="noStrike" cap="none" spc="0" baseline="0">
              <a:ln>
                <a:noFill/>
              </a:ln>
              <a:solidFill>
                <a:srgbClr val="FF0000"/>
              </a:solidFill>
              <a:effectLst/>
              <a:latin typeface="+mn-lt"/>
              <a:ea typeface="+mn-ea"/>
              <a:cs typeface="Arial" pitchFamily="34" charset="0"/>
            </a:rPr>
            <a:t>35% and Above </a:t>
          </a:r>
          <a:endParaRPr lang="en-US" sz="1000" b="1" i="0" u="none" strike="noStrike" cap="none" spc="0" baseline="0">
            <a:ln>
              <a:noFill/>
            </a:ln>
            <a:solidFill>
              <a:srgbClr val="FF0000"/>
            </a:solidFill>
            <a:effectLst/>
            <a:latin typeface="+mn-lt"/>
            <a:ea typeface="+mn-ea"/>
            <a:cs typeface="Arial" pitchFamily="34" charset="0"/>
          </a:endParaRPr>
        </a:p>
      </xdr:txBody>
    </xdr:sp>
    <xdr:clientData/>
  </xdr:oneCellAnchor>
  <xdr:oneCellAnchor>
    <xdr:from>
      <xdr:col>15</xdr:col>
      <xdr:colOff>242984</xdr:colOff>
      <xdr:row>29</xdr:row>
      <xdr:rowOff>68230</xdr:rowOff>
    </xdr:from>
    <xdr:ext cx="924314" cy="505408"/>
    <xdr:sp macro="[0]!ButtonHide2_Click" textlink="">
      <xdr:nvSpPr>
        <xdr:cNvPr id="31" name="desk1">
          <a:extLst>
            <a:ext uri="{FF2B5EF4-FFF2-40B4-BE49-F238E27FC236}">
              <a16:creationId xmlns:a16="http://schemas.microsoft.com/office/drawing/2014/main" id="{00000000-0008-0000-1300-00001F000000}"/>
            </a:ext>
          </a:extLst>
        </xdr:cNvPr>
        <xdr:cNvSpPr>
          <a:spLocks noEditPoints="1" noChangeArrowheads="1"/>
        </xdr:cNvSpPr>
      </xdr:nvSpPr>
      <xdr:spPr bwMode="auto">
        <a:xfrm>
          <a:off x="11358659" y="4725955"/>
          <a:ext cx="924314" cy="505408"/>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56000">
              <a:schemeClr val="accent4">
                <a:lumMod val="5000"/>
                <a:lumOff val="95000"/>
              </a:schemeClr>
            </a:gs>
            <a:gs pos="74000">
              <a:schemeClr val="accent4">
                <a:lumMod val="45000"/>
                <a:lumOff val="55000"/>
              </a:schemeClr>
            </a:gs>
            <a:gs pos="83000">
              <a:schemeClr val="accent4">
                <a:lumMod val="45000"/>
                <a:lumOff val="55000"/>
              </a:schemeClr>
            </a:gs>
            <a:gs pos="100000">
              <a:schemeClr val="accent4">
                <a:lumMod val="30000"/>
                <a:lumOff val="70000"/>
              </a:schemeClr>
            </a:gs>
          </a:gsLst>
          <a:path path="rect">
            <a:fillToRect l="50000" t="50000" r="50000" b="50000"/>
          </a:path>
          <a:tileRect/>
        </a:gradFill>
        <a:ln>
          <a:solidFill>
            <a:schemeClr val="accent5">
              <a:lumMod val="50000"/>
            </a:schemeClr>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Hide Tab  </a:t>
          </a:r>
          <a:r>
            <a:rPr lang="en-US" sz="1200" b="1" i="0" u="none" strike="noStrike" cap="none" spc="0" baseline="0">
              <a:ln>
                <a:noFill/>
              </a:ln>
              <a:solidFill>
                <a:srgbClr val="FF0000"/>
              </a:solidFill>
              <a:effectLst/>
              <a:latin typeface="+mn-lt"/>
              <a:ea typeface="+mn-ea"/>
              <a:cs typeface="Arial" pitchFamily="34" charset="0"/>
            </a:rPr>
            <a:t>Below 35% and Above </a:t>
          </a:r>
          <a:endParaRPr lang="en-US" sz="1000" b="1" i="0" u="none" strike="noStrike" cap="none" spc="0" baseline="0">
            <a:ln>
              <a:noFill/>
            </a:ln>
            <a:solidFill>
              <a:srgbClr val="FF0000"/>
            </a:solidFill>
            <a:effectLst/>
            <a:latin typeface="+mn-lt"/>
            <a:ea typeface="+mn-ea"/>
            <a:cs typeface="Arial" pitchFamily="34" charset="0"/>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5</xdr:col>
      <xdr:colOff>95250</xdr:colOff>
      <xdr:row>0</xdr:row>
      <xdr:rowOff>66675</xdr:rowOff>
    </xdr:from>
    <xdr:ext cx="924314" cy="505408"/>
    <xdr:sp macro="[0]!Button000_Click" textlink="">
      <xdr:nvSpPr>
        <xdr:cNvPr id="2" name="desk1">
          <a:extLst>
            <a:ext uri="{FF2B5EF4-FFF2-40B4-BE49-F238E27FC236}">
              <a16:creationId xmlns:a16="http://schemas.microsoft.com/office/drawing/2014/main" id="{00000000-0008-0000-0100-000002000000}"/>
            </a:ext>
          </a:extLst>
        </xdr:cNvPr>
        <xdr:cNvSpPr>
          <a:spLocks noEditPoints="1" noChangeArrowheads="1"/>
        </xdr:cNvSpPr>
      </xdr:nvSpPr>
      <xdr:spPr bwMode="auto">
        <a:xfrm>
          <a:off x="10858500" y="66675"/>
          <a:ext cx="924314" cy="505408"/>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18</xdr:col>
      <xdr:colOff>57150</xdr:colOff>
      <xdr:row>0</xdr:row>
      <xdr:rowOff>76200</xdr:rowOff>
    </xdr:from>
    <xdr:ext cx="904875" cy="533401"/>
    <xdr:sp macro="[0]!Button000_Click" textlink="">
      <xdr:nvSpPr>
        <xdr:cNvPr id="2" name="desk1">
          <a:extLst>
            <a:ext uri="{FF2B5EF4-FFF2-40B4-BE49-F238E27FC236}">
              <a16:creationId xmlns:a16="http://schemas.microsoft.com/office/drawing/2014/main" id="{00000000-0008-0000-0200-000002000000}"/>
            </a:ext>
          </a:extLst>
        </xdr:cNvPr>
        <xdr:cNvSpPr>
          <a:spLocks noEditPoints="1" noChangeArrowheads="1"/>
        </xdr:cNvSpPr>
      </xdr:nvSpPr>
      <xdr:spPr bwMode="auto">
        <a:xfrm>
          <a:off x="10001250" y="762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twoCellAnchor editAs="oneCell">
    <xdr:from>
      <xdr:col>1</xdr:col>
      <xdr:colOff>0</xdr:colOff>
      <xdr:row>1</xdr:row>
      <xdr:rowOff>0</xdr:rowOff>
    </xdr:from>
    <xdr:to>
      <xdr:col>3</xdr:col>
      <xdr:colOff>152227</xdr:colOff>
      <xdr:row>6</xdr:row>
      <xdr:rowOff>107832</xdr:rowOff>
    </xdr:to>
    <xdr:pic>
      <xdr:nvPicPr>
        <xdr:cNvPr id="3" name="Picture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a:duotone>
            <a:schemeClr val="bg2">
              <a:shade val="45000"/>
              <a:satMod val="135000"/>
            </a:schemeClr>
            <a:prstClr val="white"/>
          </a:duotone>
        </a:blip>
        <a:stretch>
          <a:fillRect/>
        </a:stretch>
      </xdr:blipFill>
      <xdr:spPr>
        <a:xfrm>
          <a:off x="57150" y="371475"/>
          <a:ext cx="1371427" cy="914282"/>
        </a:xfrm>
        <a:prstGeom prst="rect">
          <a:avLst/>
        </a:prstGeom>
      </xdr:spPr>
    </xdr:pic>
    <xdr:clientData/>
  </xdr:twoCellAnchor>
  <xdr:oneCellAnchor>
    <xdr:from>
      <xdr:col>18</xdr:col>
      <xdr:colOff>95250</xdr:colOff>
      <xdr:row>105</xdr:row>
      <xdr:rowOff>114300</xdr:rowOff>
    </xdr:from>
    <xdr:ext cx="904875" cy="533401"/>
    <xdr:sp macro="[0]!Button000_Click" textlink="">
      <xdr:nvSpPr>
        <xdr:cNvPr id="4" name="desk1">
          <a:extLst>
            <a:ext uri="{FF2B5EF4-FFF2-40B4-BE49-F238E27FC236}">
              <a16:creationId xmlns:a16="http://schemas.microsoft.com/office/drawing/2014/main" id="{00000000-0008-0000-0200-000004000000}"/>
            </a:ext>
          </a:extLst>
        </xdr:cNvPr>
        <xdr:cNvSpPr>
          <a:spLocks noEditPoints="1" noChangeArrowheads="1"/>
        </xdr:cNvSpPr>
      </xdr:nvSpPr>
      <xdr:spPr bwMode="auto">
        <a:xfrm>
          <a:off x="8181975" y="172688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66675</xdr:colOff>
      <xdr:row>143</xdr:row>
      <xdr:rowOff>0</xdr:rowOff>
    </xdr:from>
    <xdr:ext cx="904875" cy="533401"/>
    <xdr:sp macro="[0]!Button000_Click" textlink="">
      <xdr:nvSpPr>
        <xdr:cNvPr id="5" name="desk1">
          <a:extLst>
            <a:ext uri="{FF2B5EF4-FFF2-40B4-BE49-F238E27FC236}">
              <a16:creationId xmlns:a16="http://schemas.microsoft.com/office/drawing/2014/main" id="{00000000-0008-0000-0200-000005000000}"/>
            </a:ext>
          </a:extLst>
        </xdr:cNvPr>
        <xdr:cNvSpPr>
          <a:spLocks noEditPoints="1" noChangeArrowheads="1"/>
        </xdr:cNvSpPr>
      </xdr:nvSpPr>
      <xdr:spPr bwMode="auto">
        <a:xfrm>
          <a:off x="8153400" y="214026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28575</xdr:colOff>
      <xdr:row>152</xdr:row>
      <xdr:rowOff>0</xdr:rowOff>
    </xdr:from>
    <xdr:ext cx="904875" cy="533401"/>
    <xdr:sp macro="[0]!Button000_Click" textlink="">
      <xdr:nvSpPr>
        <xdr:cNvPr id="6" name="desk1">
          <a:extLst>
            <a:ext uri="{FF2B5EF4-FFF2-40B4-BE49-F238E27FC236}">
              <a16:creationId xmlns:a16="http://schemas.microsoft.com/office/drawing/2014/main" id="{00000000-0008-0000-0200-000006000000}"/>
            </a:ext>
          </a:extLst>
        </xdr:cNvPr>
        <xdr:cNvSpPr>
          <a:spLocks noEditPoints="1" noChangeArrowheads="1"/>
        </xdr:cNvSpPr>
      </xdr:nvSpPr>
      <xdr:spPr bwMode="auto">
        <a:xfrm>
          <a:off x="8115300" y="225552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18</xdr:col>
      <xdr:colOff>47625</xdr:colOff>
      <xdr:row>0</xdr:row>
      <xdr:rowOff>104775</xdr:rowOff>
    </xdr:from>
    <xdr:ext cx="904875" cy="533401"/>
    <xdr:sp macro="[0]!Button000_Click" textlink="">
      <xdr:nvSpPr>
        <xdr:cNvPr id="2" name="desk1">
          <a:extLst>
            <a:ext uri="{FF2B5EF4-FFF2-40B4-BE49-F238E27FC236}">
              <a16:creationId xmlns:a16="http://schemas.microsoft.com/office/drawing/2014/main" id="{00000000-0008-0000-0300-000002000000}"/>
            </a:ext>
          </a:extLst>
        </xdr:cNvPr>
        <xdr:cNvSpPr>
          <a:spLocks noEditPoints="1" noChangeArrowheads="1"/>
        </xdr:cNvSpPr>
      </xdr:nvSpPr>
      <xdr:spPr bwMode="auto">
        <a:xfrm>
          <a:off x="9477375" y="1047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28575</xdr:colOff>
      <xdr:row>10</xdr:row>
      <xdr:rowOff>161925</xdr:rowOff>
    </xdr:from>
    <xdr:ext cx="1000125" cy="533401"/>
    <xdr:sp macro="" textlink="">
      <xdr:nvSpPr>
        <xdr:cNvPr id="3" name="desk1">
          <a:hlinkClick xmlns:r="http://schemas.openxmlformats.org/officeDocument/2006/relationships" r:id="rId1"/>
          <a:extLst>
            <a:ext uri="{FF2B5EF4-FFF2-40B4-BE49-F238E27FC236}">
              <a16:creationId xmlns:a16="http://schemas.microsoft.com/office/drawing/2014/main" id="{00000000-0008-0000-0300-000003000000}"/>
            </a:ext>
          </a:extLst>
        </xdr:cNvPr>
        <xdr:cNvSpPr>
          <a:spLocks noEditPoints="1" noChangeArrowheads="1"/>
        </xdr:cNvSpPr>
      </xdr:nvSpPr>
      <xdr:spPr bwMode="auto">
        <a:xfrm>
          <a:off x="9029700" y="29813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OC1000 in Budget</a:t>
          </a:r>
        </a:p>
      </xdr:txBody>
    </xdr:sp>
    <xdr:clientData/>
  </xdr:oneCellAnchor>
  <xdr:oneCellAnchor>
    <xdr:from>
      <xdr:col>18</xdr:col>
      <xdr:colOff>9525</xdr:colOff>
      <xdr:row>16</xdr:row>
      <xdr:rowOff>0</xdr:rowOff>
    </xdr:from>
    <xdr:ext cx="1000125" cy="533401"/>
    <xdr:sp macro="" textlink="">
      <xdr:nvSpPr>
        <xdr:cNvPr id="5" name="desk1">
          <a:hlinkClick xmlns:r="http://schemas.openxmlformats.org/officeDocument/2006/relationships" r:id="rId2"/>
          <a:extLst>
            <a:ext uri="{FF2B5EF4-FFF2-40B4-BE49-F238E27FC236}">
              <a16:creationId xmlns:a16="http://schemas.microsoft.com/office/drawing/2014/main" id="{00000000-0008-0000-0300-000005000000}"/>
            </a:ext>
          </a:extLst>
        </xdr:cNvPr>
        <xdr:cNvSpPr>
          <a:spLocks noEditPoints="1" noChangeArrowheads="1"/>
        </xdr:cNvSpPr>
      </xdr:nvSpPr>
      <xdr:spPr bwMode="auto">
        <a:xfrm>
          <a:off x="9010650" y="40576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Budget</a:t>
          </a:r>
        </a:p>
      </xdr:txBody>
    </xdr:sp>
    <xdr:clientData/>
  </xdr:oneCellAnchor>
  <xdr:oneCellAnchor>
    <xdr:from>
      <xdr:col>18</xdr:col>
      <xdr:colOff>28575</xdr:colOff>
      <xdr:row>21</xdr:row>
      <xdr:rowOff>0</xdr:rowOff>
    </xdr:from>
    <xdr:ext cx="1000125" cy="533401"/>
    <xdr:sp macro="" textlink="">
      <xdr:nvSpPr>
        <xdr:cNvPr id="6" name="desk1">
          <a:hlinkClick xmlns:r="http://schemas.openxmlformats.org/officeDocument/2006/relationships" r:id="rId3"/>
          <a:extLst>
            <a:ext uri="{FF2B5EF4-FFF2-40B4-BE49-F238E27FC236}">
              <a16:creationId xmlns:a16="http://schemas.microsoft.com/office/drawing/2014/main" id="{00000000-0008-0000-0300-000006000000}"/>
            </a:ext>
          </a:extLst>
        </xdr:cNvPr>
        <xdr:cNvSpPr>
          <a:spLocks noEditPoints="1" noChangeArrowheads="1"/>
        </xdr:cNvSpPr>
      </xdr:nvSpPr>
      <xdr:spPr bwMode="auto">
        <a:xfrm>
          <a:off x="9029700" y="51149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Budget</a:t>
          </a:r>
        </a:p>
      </xdr:txBody>
    </xdr:sp>
    <xdr:clientData/>
  </xdr:oneCellAnchor>
  <xdr:oneCellAnchor>
    <xdr:from>
      <xdr:col>18</xdr:col>
      <xdr:colOff>28575</xdr:colOff>
      <xdr:row>25</xdr:row>
      <xdr:rowOff>133350</xdr:rowOff>
    </xdr:from>
    <xdr:ext cx="1000125" cy="533401"/>
    <xdr:sp macro="" textlink="">
      <xdr:nvSpPr>
        <xdr:cNvPr id="7" name="desk1">
          <a:hlinkClick xmlns:r="http://schemas.openxmlformats.org/officeDocument/2006/relationships" r:id="rId4"/>
          <a:extLst>
            <a:ext uri="{FF2B5EF4-FFF2-40B4-BE49-F238E27FC236}">
              <a16:creationId xmlns:a16="http://schemas.microsoft.com/office/drawing/2014/main" id="{00000000-0008-0000-0300-000007000000}"/>
            </a:ext>
          </a:extLst>
        </xdr:cNvPr>
        <xdr:cNvSpPr>
          <a:spLocks noEditPoints="1" noChangeArrowheads="1"/>
        </xdr:cNvSpPr>
      </xdr:nvSpPr>
      <xdr:spPr bwMode="auto">
        <a:xfrm>
          <a:off x="9029700" y="61245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Budget</a:t>
          </a:r>
        </a:p>
      </xdr:txBody>
    </xdr:sp>
    <xdr:clientData/>
  </xdr:oneCellAnchor>
  <xdr:oneCellAnchor>
    <xdr:from>
      <xdr:col>18</xdr:col>
      <xdr:colOff>9525</xdr:colOff>
      <xdr:row>30</xdr:row>
      <xdr:rowOff>123825</xdr:rowOff>
    </xdr:from>
    <xdr:ext cx="1000125" cy="533401"/>
    <xdr:sp macro="" textlink="">
      <xdr:nvSpPr>
        <xdr:cNvPr id="8" name="desk1">
          <a:hlinkClick xmlns:r="http://schemas.openxmlformats.org/officeDocument/2006/relationships" r:id="rId5"/>
          <a:extLst>
            <a:ext uri="{FF2B5EF4-FFF2-40B4-BE49-F238E27FC236}">
              <a16:creationId xmlns:a16="http://schemas.microsoft.com/office/drawing/2014/main" id="{00000000-0008-0000-0300-000008000000}"/>
            </a:ext>
          </a:extLst>
        </xdr:cNvPr>
        <xdr:cNvSpPr>
          <a:spLocks noEditPoints="1" noChangeArrowheads="1"/>
        </xdr:cNvSpPr>
      </xdr:nvSpPr>
      <xdr:spPr bwMode="auto">
        <a:xfrm>
          <a:off x="9010650" y="71723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Budget</a:t>
          </a:r>
        </a:p>
      </xdr:txBody>
    </xdr:sp>
    <xdr:clientData/>
  </xdr:oneCellAnchor>
  <xdr:oneCellAnchor>
    <xdr:from>
      <xdr:col>18</xdr:col>
      <xdr:colOff>0</xdr:colOff>
      <xdr:row>35</xdr:row>
      <xdr:rowOff>104775</xdr:rowOff>
    </xdr:from>
    <xdr:ext cx="1000125" cy="533401"/>
    <xdr:sp macro="" textlink="">
      <xdr:nvSpPr>
        <xdr:cNvPr id="9" name="desk1">
          <a:hlinkClick xmlns:r="http://schemas.openxmlformats.org/officeDocument/2006/relationships" r:id="rId6"/>
          <a:extLst>
            <a:ext uri="{FF2B5EF4-FFF2-40B4-BE49-F238E27FC236}">
              <a16:creationId xmlns:a16="http://schemas.microsoft.com/office/drawing/2014/main" id="{00000000-0008-0000-0300-000009000000}"/>
            </a:ext>
          </a:extLst>
        </xdr:cNvPr>
        <xdr:cNvSpPr>
          <a:spLocks noEditPoints="1" noChangeArrowheads="1"/>
        </xdr:cNvSpPr>
      </xdr:nvSpPr>
      <xdr:spPr bwMode="auto">
        <a:xfrm>
          <a:off x="9001125" y="82105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Budget</a:t>
          </a:r>
        </a:p>
      </xdr:txBody>
    </xdr:sp>
    <xdr:clientData/>
  </xdr:oneCellAnchor>
  <xdr:oneCellAnchor>
    <xdr:from>
      <xdr:col>18</xdr:col>
      <xdr:colOff>9525</xdr:colOff>
      <xdr:row>40</xdr:row>
      <xdr:rowOff>123825</xdr:rowOff>
    </xdr:from>
    <xdr:ext cx="1000125" cy="533401"/>
    <xdr:sp macro="" textlink="">
      <xdr:nvSpPr>
        <xdr:cNvPr id="10" name="desk1">
          <a:hlinkClick xmlns:r="http://schemas.openxmlformats.org/officeDocument/2006/relationships" r:id="rId7"/>
          <a:extLst>
            <a:ext uri="{FF2B5EF4-FFF2-40B4-BE49-F238E27FC236}">
              <a16:creationId xmlns:a16="http://schemas.microsoft.com/office/drawing/2014/main" id="{00000000-0008-0000-0300-00000A000000}"/>
            </a:ext>
          </a:extLst>
        </xdr:cNvPr>
        <xdr:cNvSpPr>
          <a:spLocks noEditPoints="1" noChangeArrowheads="1"/>
        </xdr:cNvSpPr>
      </xdr:nvSpPr>
      <xdr:spPr bwMode="auto">
        <a:xfrm>
          <a:off x="9010650" y="92868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Budget</a:t>
          </a:r>
        </a:p>
      </xdr:txBody>
    </xdr:sp>
    <xdr:clientData/>
  </xdr:oneCellAnchor>
  <xdr:oneCellAnchor>
    <xdr:from>
      <xdr:col>18</xdr:col>
      <xdr:colOff>133350</xdr:colOff>
      <xdr:row>51</xdr:row>
      <xdr:rowOff>0</xdr:rowOff>
    </xdr:from>
    <xdr:ext cx="904875" cy="533401"/>
    <xdr:sp macro="[0]!Button000_Click" textlink="">
      <xdr:nvSpPr>
        <xdr:cNvPr id="11" name="desk1">
          <a:extLst>
            <a:ext uri="{FF2B5EF4-FFF2-40B4-BE49-F238E27FC236}">
              <a16:creationId xmlns:a16="http://schemas.microsoft.com/office/drawing/2014/main" id="{00000000-0008-0000-0300-00000B000000}"/>
            </a:ext>
          </a:extLst>
        </xdr:cNvPr>
        <xdr:cNvSpPr>
          <a:spLocks noEditPoints="1" noChangeArrowheads="1"/>
        </xdr:cNvSpPr>
      </xdr:nvSpPr>
      <xdr:spPr bwMode="auto">
        <a:xfrm>
          <a:off x="9563100" y="96488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66675</xdr:colOff>
      <xdr:row>84</xdr:row>
      <xdr:rowOff>38100</xdr:rowOff>
    </xdr:from>
    <xdr:ext cx="1000125" cy="533401"/>
    <xdr:sp macro="" textlink="">
      <xdr:nvSpPr>
        <xdr:cNvPr id="12" name="desk1">
          <a:hlinkClick xmlns:r="http://schemas.openxmlformats.org/officeDocument/2006/relationships" r:id="rId8"/>
          <a:extLst>
            <a:ext uri="{FF2B5EF4-FFF2-40B4-BE49-F238E27FC236}">
              <a16:creationId xmlns:a16="http://schemas.microsoft.com/office/drawing/2014/main" id="{00000000-0008-0000-0300-00000C000000}"/>
            </a:ext>
          </a:extLst>
        </xdr:cNvPr>
        <xdr:cNvSpPr>
          <a:spLocks noEditPoints="1" noChangeArrowheads="1"/>
        </xdr:cNvSpPr>
      </xdr:nvSpPr>
      <xdr:spPr bwMode="auto">
        <a:xfrm>
          <a:off x="9067800" y="214598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OC1000 in Summary</a:t>
          </a:r>
        </a:p>
      </xdr:txBody>
    </xdr:sp>
    <xdr:clientData/>
  </xdr:oneCellAnchor>
  <xdr:oneCellAnchor>
    <xdr:from>
      <xdr:col>18</xdr:col>
      <xdr:colOff>76200</xdr:colOff>
      <xdr:row>128</xdr:row>
      <xdr:rowOff>76200</xdr:rowOff>
    </xdr:from>
    <xdr:ext cx="1000125" cy="533401"/>
    <xdr:sp macro="" textlink="">
      <xdr:nvSpPr>
        <xdr:cNvPr id="14" name="desk1">
          <a:hlinkClick xmlns:r="http://schemas.openxmlformats.org/officeDocument/2006/relationships" r:id="rId9"/>
          <a:extLst>
            <a:ext uri="{FF2B5EF4-FFF2-40B4-BE49-F238E27FC236}">
              <a16:creationId xmlns:a16="http://schemas.microsoft.com/office/drawing/2014/main" id="{00000000-0008-0000-0300-00000E000000}"/>
            </a:ext>
          </a:extLst>
        </xdr:cNvPr>
        <xdr:cNvSpPr>
          <a:spLocks noEditPoints="1" noChangeArrowheads="1"/>
        </xdr:cNvSpPr>
      </xdr:nvSpPr>
      <xdr:spPr bwMode="auto">
        <a:xfrm>
          <a:off x="9077325" y="330993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Summary</a:t>
          </a:r>
        </a:p>
      </xdr:txBody>
    </xdr:sp>
    <xdr:clientData/>
  </xdr:oneCellAnchor>
  <xdr:oneCellAnchor>
    <xdr:from>
      <xdr:col>18</xdr:col>
      <xdr:colOff>47625</xdr:colOff>
      <xdr:row>166</xdr:row>
      <xdr:rowOff>57150</xdr:rowOff>
    </xdr:from>
    <xdr:ext cx="1000125" cy="533401"/>
    <xdr:sp macro="" textlink="">
      <xdr:nvSpPr>
        <xdr:cNvPr id="15" name="desk1">
          <a:hlinkClick xmlns:r="http://schemas.openxmlformats.org/officeDocument/2006/relationships" r:id="rId10"/>
          <a:extLst>
            <a:ext uri="{FF2B5EF4-FFF2-40B4-BE49-F238E27FC236}">
              <a16:creationId xmlns:a16="http://schemas.microsoft.com/office/drawing/2014/main" id="{00000000-0008-0000-0300-00000F000000}"/>
            </a:ext>
          </a:extLst>
        </xdr:cNvPr>
        <xdr:cNvSpPr>
          <a:spLocks noEditPoints="1" noChangeArrowheads="1"/>
        </xdr:cNvSpPr>
      </xdr:nvSpPr>
      <xdr:spPr bwMode="auto">
        <a:xfrm>
          <a:off x="9048750" y="443960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Summary</a:t>
          </a:r>
        </a:p>
      </xdr:txBody>
    </xdr:sp>
    <xdr:clientData/>
  </xdr:oneCellAnchor>
  <xdr:oneCellAnchor>
    <xdr:from>
      <xdr:col>18</xdr:col>
      <xdr:colOff>47625</xdr:colOff>
      <xdr:row>205</xdr:row>
      <xdr:rowOff>133350</xdr:rowOff>
    </xdr:from>
    <xdr:ext cx="1000125" cy="533401"/>
    <xdr:sp macro="" textlink="">
      <xdr:nvSpPr>
        <xdr:cNvPr id="16" name="desk1">
          <a:hlinkClick xmlns:r="http://schemas.openxmlformats.org/officeDocument/2006/relationships" r:id="rId11"/>
          <a:extLst>
            <a:ext uri="{FF2B5EF4-FFF2-40B4-BE49-F238E27FC236}">
              <a16:creationId xmlns:a16="http://schemas.microsoft.com/office/drawing/2014/main" id="{00000000-0008-0000-0300-000010000000}"/>
            </a:ext>
          </a:extLst>
        </xdr:cNvPr>
        <xdr:cNvSpPr>
          <a:spLocks noEditPoints="1" noChangeArrowheads="1"/>
        </xdr:cNvSpPr>
      </xdr:nvSpPr>
      <xdr:spPr bwMode="auto">
        <a:xfrm>
          <a:off x="9048750" y="560070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Summary</a:t>
          </a:r>
        </a:p>
      </xdr:txBody>
    </xdr:sp>
    <xdr:clientData/>
  </xdr:oneCellAnchor>
  <xdr:oneCellAnchor>
    <xdr:from>
      <xdr:col>18</xdr:col>
      <xdr:colOff>76200</xdr:colOff>
      <xdr:row>241</xdr:row>
      <xdr:rowOff>123825</xdr:rowOff>
    </xdr:from>
    <xdr:ext cx="1000125" cy="533401"/>
    <xdr:sp macro="" textlink="">
      <xdr:nvSpPr>
        <xdr:cNvPr id="17" name="desk1">
          <a:hlinkClick xmlns:r="http://schemas.openxmlformats.org/officeDocument/2006/relationships" r:id="rId12"/>
          <a:extLst>
            <a:ext uri="{FF2B5EF4-FFF2-40B4-BE49-F238E27FC236}">
              <a16:creationId xmlns:a16="http://schemas.microsoft.com/office/drawing/2014/main" id="{00000000-0008-0000-0300-000011000000}"/>
            </a:ext>
          </a:extLst>
        </xdr:cNvPr>
        <xdr:cNvSpPr>
          <a:spLocks noEditPoints="1" noChangeArrowheads="1"/>
        </xdr:cNvSpPr>
      </xdr:nvSpPr>
      <xdr:spPr bwMode="auto">
        <a:xfrm>
          <a:off x="9077325" y="672560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Summary</a:t>
          </a:r>
        </a:p>
      </xdr:txBody>
    </xdr:sp>
    <xdr:clientData/>
  </xdr:oneCellAnchor>
  <xdr:oneCellAnchor>
    <xdr:from>
      <xdr:col>18</xdr:col>
      <xdr:colOff>57150</xdr:colOff>
      <xdr:row>277</xdr:row>
      <xdr:rowOff>133350</xdr:rowOff>
    </xdr:from>
    <xdr:ext cx="1000125" cy="533401"/>
    <xdr:sp macro="" textlink="">
      <xdr:nvSpPr>
        <xdr:cNvPr id="18" name="desk1">
          <a:hlinkClick xmlns:r="http://schemas.openxmlformats.org/officeDocument/2006/relationships" r:id="rId13"/>
          <a:extLst>
            <a:ext uri="{FF2B5EF4-FFF2-40B4-BE49-F238E27FC236}">
              <a16:creationId xmlns:a16="http://schemas.microsoft.com/office/drawing/2014/main" id="{00000000-0008-0000-0300-000012000000}"/>
            </a:ext>
          </a:extLst>
        </xdr:cNvPr>
        <xdr:cNvSpPr>
          <a:spLocks noEditPoints="1" noChangeArrowheads="1"/>
        </xdr:cNvSpPr>
      </xdr:nvSpPr>
      <xdr:spPr bwMode="auto">
        <a:xfrm>
          <a:off x="9058275" y="785907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Summary</a:t>
          </a:r>
        </a:p>
      </xdr:txBody>
    </xdr:sp>
    <xdr:clientData/>
  </xdr:oneCellAnchor>
  <xdr:oneCellAnchor>
    <xdr:from>
      <xdr:col>18</xdr:col>
      <xdr:colOff>85725</xdr:colOff>
      <xdr:row>313</xdr:row>
      <xdr:rowOff>133350</xdr:rowOff>
    </xdr:from>
    <xdr:ext cx="1000125" cy="533401"/>
    <xdr:sp macro="" textlink="">
      <xdr:nvSpPr>
        <xdr:cNvPr id="20" name="desk1">
          <a:hlinkClick xmlns:r="http://schemas.openxmlformats.org/officeDocument/2006/relationships" r:id="rId14"/>
          <a:extLst>
            <a:ext uri="{FF2B5EF4-FFF2-40B4-BE49-F238E27FC236}">
              <a16:creationId xmlns:a16="http://schemas.microsoft.com/office/drawing/2014/main" id="{00000000-0008-0000-0300-000014000000}"/>
            </a:ext>
          </a:extLst>
        </xdr:cNvPr>
        <xdr:cNvSpPr>
          <a:spLocks noEditPoints="1" noChangeArrowheads="1"/>
        </xdr:cNvSpPr>
      </xdr:nvSpPr>
      <xdr:spPr bwMode="auto">
        <a:xfrm>
          <a:off x="9086850" y="899826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Summary</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18</xdr:col>
      <xdr:colOff>57150</xdr:colOff>
      <xdr:row>0</xdr:row>
      <xdr:rowOff>38100</xdr:rowOff>
    </xdr:from>
    <xdr:ext cx="904875" cy="533401"/>
    <xdr:sp macro="[0]!Button000_Click" textlink="">
      <xdr:nvSpPr>
        <xdr:cNvPr id="3" name="desk1">
          <a:extLst>
            <a:ext uri="{FF2B5EF4-FFF2-40B4-BE49-F238E27FC236}">
              <a16:creationId xmlns:a16="http://schemas.microsoft.com/office/drawing/2014/main" id="{00000000-0008-0000-0400-000003000000}"/>
            </a:ext>
          </a:extLst>
        </xdr:cNvPr>
        <xdr:cNvSpPr>
          <a:spLocks noEditPoints="1" noChangeArrowheads="1"/>
        </xdr:cNvSpPr>
      </xdr:nvSpPr>
      <xdr:spPr bwMode="auto">
        <a:xfrm>
          <a:off x="9144000" y="381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57150</xdr:colOff>
      <xdr:row>51</xdr:row>
      <xdr:rowOff>152400</xdr:rowOff>
    </xdr:from>
    <xdr:ext cx="904875" cy="533401"/>
    <xdr:sp macro="[0]!Button000_Click" textlink="">
      <xdr:nvSpPr>
        <xdr:cNvPr id="5" name="desk1">
          <a:extLst>
            <a:ext uri="{FF2B5EF4-FFF2-40B4-BE49-F238E27FC236}">
              <a16:creationId xmlns:a16="http://schemas.microsoft.com/office/drawing/2014/main" id="{00000000-0008-0000-0400-000005000000}"/>
            </a:ext>
          </a:extLst>
        </xdr:cNvPr>
        <xdr:cNvSpPr>
          <a:spLocks noEditPoints="1" noChangeArrowheads="1"/>
        </xdr:cNvSpPr>
      </xdr:nvSpPr>
      <xdr:spPr bwMode="auto">
        <a:xfrm>
          <a:off x="9144000" y="116109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57150</xdr:colOff>
      <xdr:row>86</xdr:row>
      <xdr:rowOff>76200</xdr:rowOff>
    </xdr:from>
    <xdr:ext cx="1000125" cy="533401"/>
    <xdr:sp macro="" textlink="">
      <xdr:nvSpPr>
        <xdr:cNvPr id="4" name="desk1">
          <a:hlinkClick xmlns:r="http://schemas.openxmlformats.org/officeDocument/2006/relationships" r:id="rId1"/>
          <a:extLst>
            <a:ext uri="{FF2B5EF4-FFF2-40B4-BE49-F238E27FC236}">
              <a16:creationId xmlns:a16="http://schemas.microsoft.com/office/drawing/2014/main" id="{00000000-0008-0000-0400-000004000000}"/>
            </a:ext>
          </a:extLst>
        </xdr:cNvPr>
        <xdr:cNvSpPr>
          <a:spLocks noEditPoints="1" noChangeArrowheads="1"/>
        </xdr:cNvSpPr>
      </xdr:nvSpPr>
      <xdr:spPr bwMode="auto">
        <a:xfrm>
          <a:off x="9144000" y="231838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Move to  </a:t>
          </a:r>
          <a:r>
            <a:rPr lang="en-US" sz="1000" b="1" i="0" u="none" strike="noStrike" cap="none" spc="0" baseline="0">
              <a:ln>
                <a:noFill/>
              </a:ln>
              <a:solidFill>
                <a:srgbClr val="C00000"/>
              </a:solidFill>
              <a:effectLst/>
              <a:latin typeface="+mn-lt"/>
              <a:ea typeface="+mn-ea"/>
              <a:cs typeface="Arial" pitchFamily="34" charset="0"/>
            </a:rPr>
            <a:t>OC1000 in Summary</a:t>
          </a:r>
        </a:p>
      </xdr:txBody>
    </xdr:sp>
    <xdr:clientData/>
  </xdr:oneCellAnchor>
  <xdr:oneCellAnchor>
    <xdr:from>
      <xdr:col>18</xdr:col>
      <xdr:colOff>76200</xdr:colOff>
      <xdr:row>135</xdr:row>
      <xdr:rowOff>57150</xdr:rowOff>
    </xdr:from>
    <xdr:ext cx="1000125" cy="533401"/>
    <xdr:sp macro="" textlink="">
      <xdr:nvSpPr>
        <xdr:cNvPr id="6" name="desk1">
          <a:hlinkClick xmlns:r="http://schemas.openxmlformats.org/officeDocument/2006/relationships" r:id="rId2"/>
          <a:extLst>
            <a:ext uri="{FF2B5EF4-FFF2-40B4-BE49-F238E27FC236}">
              <a16:creationId xmlns:a16="http://schemas.microsoft.com/office/drawing/2014/main" id="{00000000-0008-0000-0400-000006000000}"/>
            </a:ext>
          </a:extLst>
        </xdr:cNvPr>
        <xdr:cNvSpPr>
          <a:spLocks noEditPoints="1" noChangeArrowheads="1"/>
        </xdr:cNvSpPr>
      </xdr:nvSpPr>
      <xdr:spPr bwMode="auto">
        <a:xfrm>
          <a:off x="9163050" y="366807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Summary</a:t>
          </a:r>
        </a:p>
      </xdr:txBody>
    </xdr:sp>
    <xdr:clientData/>
  </xdr:oneCellAnchor>
  <xdr:oneCellAnchor>
    <xdr:from>
      <xdr:col>18</xdr:col>
      <xdr:colOff>38100</xdr:colOff>
      <xdr:row>182</xdr:row>
      <xdr:rowOff>0</xdr:rowOff>
    </xdr:from>
    <xdr:ext cx="1000125" cy="533401"/>
    <xdr:sp macro="" textlink="">
      <xdr:nvSpPr>
        <xdr:cNvPr id="7" name="desk1">
          <a:hlinkClick xmlns:r="http://schemas.openxmlformats.org/officeDocument/2006/relationships" r:id="rId3"/>
          <a:extLst>
            <a:ext uri="{FF2B5EF4-FFF2-40B4-BE49-F238E27FC236}">
              <a16:creationId xmlns:a16="http://schemas.microsoft.com/office/drawing/2014/main" id="{00000000-0008-0000-0400-000007000000}"/>
            </a:ext>
          </a:extLst>
        </xdr:cNvPr>
        <xdr:cNvSpPr>
          <a:spLocks noEditPoints="1" noChangeArrowheads="1"/>
        </xdr:cNvSpPr>
      </xdr:nvSpPr>
      <xdr:spPr bwMode="auto">
        <a:xfrm>
          <a:off x="9124950" y="503491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Summary</a:t>
          </a:r>
        </a:p>
      </xdr:txBody>
    </xdr:sp>
    <xdr:clientData/>
  </xdr:oneCellAnchor>
  <xdr:oneCellAnchor>
    <xdr:from>
      <xdr:col>18</xdr:col>
      <xdr:colOff>66675</xdr:colOff>
      <xdr:row>228</xdr:row>
      <xdr:rowOff>47625</xdr:rowOff>
    </xdr:from>
    <xdr:ext cx="1000125" cy="533401"/>
    <xdr:sp macro="" textlink="">
      <xdr:nvSpPr>
        <xdr:cNvPr id="8" name="desk1">
          <a:hlinkClick xmlns:r="http://schemas.openxmlformats.org/officeDocument/2006/relationships" r:id="rId4"/>
          <a:extLst>
            <a:ext uri="{FF2B5EF4-FFF2-40B4-BE49-F238E27FC236}">
              <a16:creationId xmlns:a16="http://schemas.microsoft.com/office/drawing/2014/main" id="{00000000-0008-0000-0400-000008000000}"/>
            </a:ext>
          </a:extLst>
        </xdr:cNvPr>
        <xdr:cNvSpPr>
          <a:spLocks noEditPoints="1" noChangeArrowheads="1"/>
        </xdr:cNvSpPr>
      </xdr:nvSpPr>
      <xdr:spPr bwMode="auto">
        <a:xfrm>
          <a:off x="9153525" y="636270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Summary</a:t>
          </a:r>
        </a:p>
      </xdr:txBody>
    </xdr:sp>
    <xdr:clientData/>
  </xdr:oneCellAnchor>
  <xdr:oneCellAnchor>
    <xdr:from>
      <xdr:col>18</xdr:col>
      <xdr:colOff>104775</xdr:colOff>
      <xdr:row>274</xdr:row>
      <xdr:rowOff>76200</xdr:rowOff>
    </xdr:from>
    <xdr:ext cx="1000125" cy="533401"/>
    <xdr:sp macro="" textlink="">
      <xdr:nvSpPr>
        <xdr:cNvPr id="9" name="desk1">
          <a:hlinkClick xmlns:r="http://schemas.openxmlformats.org/officeDocument/2006/relationships" r:id="rId5"/>
          <a:extLst>
            <a:ext uri="{FF2B5EF4-FFF2-40B4-BE49-F238E27FC236}">
              <a16:creationId xmlns:a16="http://schemas.microsoft.com/office/drawing/2014/main" id="{00000000-0008-0000-0400-000009000000}"/>
            </a:ext>
          </a:extLst>
        </xdr:cNvPr>
        <xdr:cNvSpPr>
          <a:spLocks noEditPoints="1" noChangeArrowheads="1"/>
        </xdr:cNvSpPr>
      </xdr:nvSpPr>
      <xdr:spPr bwMode="auto">
        <a:xfrm>
          <a:off x="9191625" y="769620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Summary</a:t>
          </a:r>
        </a:p>
      </xdr:txBody>
    </xdr:sp>
    <xdr:clientData/>
  </xdr:oneCellAnchor>
  <xdr:oneCellAnchor>
    <xdr:from>
      <xdr:col>18</xdr:col>
      <xdr:colOff>104775</xdr:colOff>
      <xdr:row>318</xdr:row>
      <xdr:rowOff>57150</xdr:rowOff>
    </xdr:from>
    <xdr:ext cx="1000125" cy="533401"/>
    <xdr:sp macro="" textlink="">
      <xdr:nvSpPr>
        <xdr:cNvPr id="10" name="desk1">
          <a:hlinkClick xmlns:r="http://schemas.openxmlformats.org/officeDocument/2006/relationships" r:id="rId6"/>
          <a:extLst>
            <a:ext uri="{FF2B5EF4-FFF2-40B4-BE49-F238E27FC236}">
              <a16:creationId xmlns:a16="http://schemas.microsoft.com/office/drawing/2014/main" id="{00000000-0008-0000-0400-00000A000000}"/>
            </a:ext>
          </a:extLst>
        </xdr:cNvPr>
        <xdr:cNvSpPr>
          <a:spLocks noEditPoints="1" noChangeArrowheads="1"/>
        </xdr:cNvSpPr>
      </xdr:nvSpPr>
      <xdr:spPr bwMode="auto">
        <a:xfrm>
          <a:off x="9191625" y="900588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Summary</a:t>
          </a:r>
        </a:p>
      </xdr:txBody>
    </xdr:sp>
    <xdr:clientData/>
  </xdr:oneCellAnchor>
  <xdr:oneCellAnchor>
    <xdr:from>
      <xdr:col>18</xdr:col>
      <xdr:colOff>66675</xdr:colOff>
      <xdr:row>361</xdr:row>
      <xdr:rowOff>47625</xdr:rowOff>
    </xdr:from>
    <xdr:ext cx="1000125" cy="533401"/>
    <xdr:sp macro="" textlink="">
      <xdr:nvSpPr>
        <xdr:cNvPr id="11" name="desk1">
          <a:hlinkClick xmlns:r="http://schemas.openxmlformats.org/officeDocument/2006/relationships" r:id="rId7"/>
          <a:extLst>
            <a:ext uri="{FF2B5EF4-FFF2-40B4-BE49-F238E27FC236}">
              <a16:creationId xmlns:a16="http://schemas.microsoft.com/office/drawing/2014/main" id="{00000000-0008-0000-0400-00000B000000}"/>
            </a:ext>
          </a:extLst>
        </xdr:cNvPr>
        <xdr:cNvSpPr>
          <a:spLocks noEditPoints="1" noChangeArrowheads="1"/>
        </xdr:cNvSpPr>
      </xdr:nvSpPr>
      <xdr:spPr bwMode="auto">
        <a:xfrm>
          <a:off x="9153525" y="10295572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Summary</a:t>
          </a:r>
        </a:p>
      </xdr:txBody>
    </xdr:sp>
    <xdr:clientData/>
  </xdr:oneCellAnchor>
  <xdr:oneCellAnchor>
    <xdr:from>
      <xdr:col>18</xdr:col>
      <xdr:colOff>47625</xdr:colOff>
      <xdr:row>12</xdr:row>
      <xdr:rowOff>104775</xdr:rowOff>
    </xdr:from>
    <xdr:ext cx="1000125" cy="533401"/>
    <xdr:sp macro="" textlink="">
      <xdr:nvSpPr>
        <xdr:cNvPr id="12" name="desk1">
          <a:hlinkClick xmlns:r="http://schemas.openxmlformats.org/officeDocument/2006/relationships" r:id="rId8"/>
          <a:extLst>
            <a:ext uri="{FF2B5EF4-FFF2-40B4-BE49-F238E27FC236}">
              <a16:creationId xmlns:a16="http://schemas.microsoft.com/office/drawing/2014/main" id="{00000000-0008-0000-0400-00000C000000}"/>
            </a:ext>
          </a:extLst>
        </xdr:cNvPr>
        <xdr:cNvSpPr>
          <a:spLocks noEditPoints="1" noChangeArrowheads="1"/>
        </xdr:cNvSpPr>
      </xdr:nvSpPr>
      <xdr:spPr bwMode="auto">
        <a:xfrm>
          <a:off x="9134475" y="36480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OC1000 in Budget</a:t>
          </a:r>
        </a:p>
      </xdr:txBody>
    </xdr:sp>
    <xdr:clientData/>
  </xdr:oneCellAnchor>
  <xdr:oneCellAnchor>
    <xdr:from>
      <xdr:col>18</xdr:col>
      <xdr:colOff>57150</xdr:colOff>
      <xdr:row>42</xdr:row>
      <xdr:rowOff>123825</xdr:rowOff>
    </xdr:from>
    <xdr:ext cx="1000125" cy="533401"/>
    <xdr:sp macro="" textlink="">
      <xdr:nvSpPr>
        <xdr:cNvPr id="13" name="desk1">
          <a:hlinkClick xmlns:r="http://schemas.openxmlformats.org/officeDocument/2006/relationships" r:id="rId9"/>
          <a:extLst>
            <a:ext uri="{FF2B5EF4-FFF2-40B4-BE49-F238E27FC236}">
              <a16:creationId xmlns:a16="http://schemas.microsoft.com/office/drawing/2014/main" id="{00000000-0008-0000-0400-00000D000000}"/>
            </a:ext>
          </a:extLst>
        </xdr:cNvPr>
        <xdr:cNvSpPr>
          <a:spLocks noEditPoints="1" noChangeArrowheads="1"/>
        </xdr:cNvSpPr>
      </xdr:nvSpPr>
      <xdr:spPr bwMode="auto">
        <a:xfrm>
          <a:off x="9144000" y="100107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OC8000 in Budget</a:t>
          </a:r>
        </a:p>
      </xdr:txBody>
    </xdr:sp>
    <xdr:clientData/>
  </xdr:oneCellAnchor>
  <xdr:oneCellAnchor>
    <xdr:from>
      <xdr:col>18</xdr:col>
      <xdr:colOff>19050</xdr:colOff>
      <xdr:row>17</xdr:row>
      <xdr:rowOff>161925</xdr:rowOff>
    </xdr:from>
    <xdr:ext cx="1000125" cy="533401"/>
    <xdr:sp macro="" textlink="">
      <xdr:nvSpPr>
        <xdr:cNvPr id="14" name="desk1">
          <a:hlinkClick xmlns:r="http://schemas.openxmlformats.org/officeDocument/2006/relationships" r:id="rId10"/>
          <a:extLst>
            <a:ext uri="{FF2B5EF4-FFF2-40B4-BE49-F238E27FC236}">
              <a16:creationId xmlns:a16="http://schemas.microsoft.com/office/drawing/2014/main" id="{00000000-0008-0000-0400-00000E000000}"/>
            </a:ext>
          </a:extLst>
        </xdr:cNvPr>
        <xdr:cNvSpPr>
          <a:spLocks noEditPoints="1" noChangeArrowheads="1"/>
        </xdr:cNvSpPr>
      </xdr:nvSpPr>
      <xdr:spPr bwMode="auto">
        <a:xfrm>
          <a:off x="9105900" y="47148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OC2000 in Budget</a:t>
          </a:r>
        </a:p>
      </xdr:txBody>
    </xdr:sp>
    <xdr:clientData/>
  </xdr:oneCellAnchor>
  <xdr:oneCellAnchor>
    <xdr:from>
      <xdr:col>18</xdr:col>
      <xdr:colOff>47625</xdr:colOff>
      <xdr:row>22</xdr:row>
      <xdr:rowOff>161925</xdr:rowOff>
    </xdr:from>
    <xdr:ext cx="1000125" cy="533401"/>
    <xdr:sp macro="" textlink="">
      <xdr:nvSpPr>
        <xdr:cNvPr id="15" name="desk1">
          <a:hlinkClick xmlns:r="http://schemas.openxmlformats.org/officeDocument/2006/relationships" r:id="rId11"/>
          <a:extLst>
            <a:ext uri="{FF2B5EF4-FFF2-40B4-BE49-F238E27FC236}">
              <a16:creationId xmlns:a16="http://schemas.microsoft.com/office/drawing/2014/main" id="{00000000-0008-0000-0400-00000F000000}"/>
            </a:ext>
          </a:extLst>
        </xdr:cNvPr>
        <xdr:cNvSpPr>
          <a:spLocks noEditPoints="1" noChangeArrowheads="1"/>
        </xdr:cNvSpPr>
      </xdr:nvSpPr>
      <xdr:spPr bwMode="auto">
        <a:xfrm>
          <a:off x="9134475" y="57816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OC3000 in Budget</a:t>
          </a:r>
        </a:p>
      </xdr:txBody>
    </xdr:sp>
    <xdr:clientData/>
  </xdr:oneCellAnchor>
  <xdr:oneCellAnchor>
    <xdr:from>
      <xdr:col>18</xdr:col>
      <xdr:colOff>66675</xdr:colOff>
      <xdr:row>27</xdr:row>
      <xdr:rowOff>85725</xdr:rowOff>
    </xdr:from>
    <xdr:ext cx="1000125" cy="533401"/>
    <xdr:sp macro="" textlink="">
      <xdr:nvSpPr>
        <xdr:cNvPr id="16" name="desk1">
          <a:hlinkClick xmlns:r="http://schemas.openxmlformats.org/officeDocument/2006/relationships" r:id="rId12"/>
          <a:extLst>
            <a:ext uri="{FF2B5EF4-FFF2-40B4-BE49-F238E27FC236}">
              <a16:creationId xmlns:a16="http://schemas.microsoft.com/office/drawing/2014/main" id="{00000000-0008-0000-0400-000010000000}"/>
            </a:ext>
          </a:extLst>
        </xdr:cNvPr>
        <xdr:cNvSpPr>
          <a:spLocks noEditPoints="1" noChangeArrowheads="1"/>
        </xdr:cNvSpPr>
      </xdr:nvSpPr>
      <xdr:spPr bwMode="auto">
        <a:xfrm>
          <a:off x="9153525" y="6772275"/>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OC4000 in Budget</a:t>
          </a:r>
        </a:p>
      </xdr:txBody>
    </xdr:sp>
    <xdr:clientData/>
  </xdr:oneCellAnchor>
  <xdr:oneCellAnchor>
    <xdr:from>
      <xdr:col>18</xdr:col>
      <xdr:colOff>76200</xdr:colOff>
      <xdr:row>33</xdr:row>
      <xdr:rowOff>0</xdr:rowOff>
    </xdr:from>
    <xdr:ext cx="1000125" cy="533401"/>
    <xdr:sp macro="" textlink="">
      <xdr:nvSpPr>
        <xdr:cNvPr id="17" name="desk1">
          <a:hlinkClick xmlns:r="http://schemas.openxmlformats.org/officeDocument/2006/relationships" r:id="rId13"/>
          <a:extLst>
            <a:ext uri="{FF2B5EF4-FFF2-40B4-BE49-F238E27FC236}">
              <a16:creationId xmlns:a16="http://schemas.microsoft.com/office/drawing/2014/main" id="{00000000-0008-0000-0400-000011000000}"/>
            </a:ext>
          </a:extLst>
        </xdr:cNvPr>
        <xdr:cNvSpPr>
          <a:spLocks noEditPoints="1" noChangeArrowheads="1"/>
        </xdr:cNvSpPr>
      </xdr:nvSpPr>
      <xdr:spPr bwMode="auto">
        <a:xfrm>
          <a:off x="9163050" y="794385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OC5000 in Budget</a:t>
          </a:r>
        </a:p>
      </xdr:txBody>
    </xdr:sp>
    <xdr:clientData/>
  </xdr:oneCellAnchor>
  <xdr:oneCellAnchor>
    <xdr:from>
      <xdr:col>18</xdr:col>
      <xdr:colOff>76200</xdr:colOff>
      <xdr:row>37</xdr:row>
      <xdr:rowOff>133350</xdr:rowOff>
    </xdr:from>
    <xdr:ext cx="1000125" cy="533401"/>
    <xdr:sp macro="" textlink="">
      <xdr:nvSpPr>
        <xdr:cNvPr id="18" name="desk1">
          <a:hlinkClick xmlns:r="http://schemas.openxmlformats.org/officeDocument/2006/relationships" r:id="rId14"/>
          <a:extLst>
            <a:ext uri="{FF2B5EF4-FFF2-40B4-BE49-F238E27FC236}">
              <a16:creationId xmlns:a16="http://schemas.microsoft.com/office/drawing/2014/main" id="{00000000-0008-0000-0400-000012000000}"/>
            </a:ext>
          </a:extLst>
        </xdr:cNvPr>
        <xdr:cNvSpPr>
          <a:spLocks noEditPoints="1" noChangeArrowheads="1"/>
        </xdr:cNvSpPr>
      </xdr:nvSpPr>
      <xdr:spPr bwMode="auto">
        <a:xfrm>
          <a:off x="9163050" y="8953500"/>
          <a:ext cx="100012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sz="1000" b="1" i="0" u="none" strike="noStrike" kern="0" cap="none" spc="0" normalizeH="0" baseline="0" noProof="0">
              <a:ln>
                <a:noFill/>
              </a:ln>
              <a:solidFill>
                <a:prstClr val="black"/>
              </a:solidFill>
              <a:effectLst/>
              <a:uLnTx/>
              <a:uFillTx/>
              <a:latin typeface="+mn-lt"/>
              <a:ea typeface="+mn-ea"/>
              <a:cs typeface="Arial" pitchFamily="34" charset="0"/>
            </a:rPr>
            <a:t>Move to   </a:t>
          </a:r>
          <a:r>
            <a:rPr kumimoji="0" lang="en-US" sz="1000" b="1" i="0" u="none" strike="noStrike" kern="0" cap="none" spc="0" normalizeH="0" baseline="0" noProof="0">
              <a:ln>
                <a:noFill/>
              </a:ln>
              <a:solidFill>
                <a:srgbClr val="C00000"/>
              </a:solidFill>
              <a:effectLst/>
              <a:uLnTx/>
              <a:uFillTx/>
              <a:latin typeface="+mn-lt"/>
              <a:ea typeface="+mn-ea"/>
              <a:cs typeface="Arial" pitchFamily="34" charset="0"/>
            </a:rPr>
            <a:t>OC6000 in Budget</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18</xdr:col>
      <xdr:colOff>95250</xdr:colOff>
      <xdr:row>0</xdr:row>
      <xdr:rowOff>38100</xdr:rowOff>
    </xdr:from>
    <xdr:ext cx="904875" cy="533401"/>
    <xdr:sp macro="[0]!Button000_Click" textlink="">
      <xdr:nvSpPr>
        <xdr:cNvPr id="3" name="desk1">
          <a:extLst>
            <a:ext uri="{FF2B5EF4-FFF2-40B4-BE49-F238E27FC236}">
              <a16:creationId xmlns:a16="http://schemas.microsoft.com/office/drawing/2014/main" id="{00000000-0008-0000-0500-000003000000}"/>
            </a:ext>
          </a:extLst>
        </xdr:cNvPr>
        <xdr:cNvSpPr>
          <a:spLocks noEditPoints="1" noChangeArrowheads="1"/>
        </xdr:cNvSpPr>
      </xdr:nvSpPr>
      <xdr:spPr bwMode="auto">
        <a:xfrm>
          <a:off x="7877175" y="381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8</xdr:col>
          <xdr:colOff>295275</xdr:colOff>
          <xdr:row>95</xdr:row>
          <xdr:rowOff>0</xdr:rowOff>
        </xdr:from>
        <xdr:to>
          <xdr:col>15</xdr:col>
          <xdr:colOff>47625</xdr:colOff>
          <xdr:row>95</xdr:row>
          <xdr:rowOff>0</xdr:rowOff>
        </xdr:to>
        <xdr:sp macro="" textlink="">
          <xdr:nvSpPr>
            <xdr:cNvPr id="58393" name="CommandButton2" descr="Command button to sort by highest poverty percentage." hidden="1">
              <a:extLst>
                <a:ext uri="{63B3BB69-23CF-44E3-9099-C40C66FF867C}">
                  <a14:compatExt spid="_x0000_s58393"/>
                </a:ext>
                <a:ext uri="{FF2B5EF4-FFF2-40B4-BE49-F238E27FC236}">
                  <a16:creationId xmlns:a16="http://schemas.microsoft.com/office/drawing/2014/main" id="{00000000-0008-0000-0600-000019E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xdr:col>
          <xdr:colOff>66675</xdr:colOff>
          <xdr:row>95</xdr:row>
          <xdr:rowOff>0</xdr:rowOff>
        </xdr:from>
        <xdr:to>
          <xdr:col>8</xdr:col>
          <xdr:colOff>180975</xdr:colOff>
          <xdr:row>95</xdr:row>
          <xdr:rowOff>0</xdr:rowOff>
        </xdr:to>
        <xdr:sp macro="" textlink="">
          <xdr:nvSpPr>
            <xdr:cNvPr id="58407" name="CommandButton1" descr="Command button to import school division data." hidden="1">
              <a:extLst>
                <a:ext uri="{63B3BB69-23CF-44E3-9099-C40C66FF867C}">
                  <a14:compatExt spid="_x0000_s58407"/>
                </a:ext>
                <a:ext uri="{FF2B5EF4-FFF2-40B4-BE49-F238E27FC236}">
                  <a16:creationId xmlns:a16="http://schemas.microsoft.com/office/drawing/2014/main" id="{00000000-0008-0000-0600-000027E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PrintsWithSheet="0"/>
      </xdr:twoCellAnchor>
    </mc:Choice>
    <mc:Fallback/>
  </mc:AlternateContent>
  <xdr:oneCellAnchor>
    <xdr:from>
      <xdr:col>18</xdr:col>
      <xdr:colOff>133350</xdr:colOff>
      <xdr:row>0</xdr:row>
      <xdr:rowOff>38100</xdr:rowOff>
    </xdr:from>
    <xdr:ext cx="904875" cy="533401"/>
    <xdr:sp macro="[0]!Button000_Click" textlink="">
      <xdr:nvSpPr>
        <xdr:cNvPr id="7" name="desk1">
          <a:extLst>
            <a:ext uri="{FF2B5EF4-FFF2-40B4-BE49-F238E27FC236}">
              <a16:creationId xmlns:a16="http://schemas.microsoft.com/office/drawing/2014/main" id="{00000000-0008-0000-0600-000007000000}"/>
            </a:ext>
          </a:extLst>
        </xdr:cNvPr>
        <xdr:cNvSpPr>
          <a:spLocks noEditPoints="1" noChangeArrowheads="1"/>
        </xdr:cNvSpPr>
      </xdr:nvSpPr>
      <xdr:spPr bwMode="auto">
        <a:xfrm>
          <a:off x="10201275" y="381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85725</xdr:colOff>
      <xdr:row>33</xdr:row>
      <xdr:rowOff>180975</xdr:rowOff>
    </xdr:from>
    <xdr:ext cx="904875" cy="533401"/>
    <xdr:sp macro="[0]!Button000_Click" textlink="">
      <xdr:nvSpPr>
        <xdr:cNvPr id="12" name="desk1">
          <a:extLst>
            <a:ext uri="{FF2B5EF4-FFF2-40B4-BE49-F238E27FC236}">
              <a16:creationId xmlns:a16="http://schemas.microsoft.com/office/drawing/2014/main" id="{00000000-0008-0000-0600-00000C000000}"/>
            </a:ext>
          </a:extLst>
        </xdr:cNvPr>
        <xdr:cNvSpPr>
          <a:spLocks noEditPoints="1" noChangeArrowheads="1"/>
        </xdr:cNvSpPr>
      </xdr:nvSpPr>
      <xdr:spPr bwMode="auto">
        <a:xfrm>
          <a:off x="10144125" y="195072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171450</xdr:colOff>
      <xdr:row>60</xdr:row>
      <xdr:rowOff>238125</xdr:rowOff>
    </xdr:from>
    <xdr:ext cx="904875" cy="533401"/>
    <xdr:sp macro="[0]!Button000_Click" textlink="">
      <xdr:nvSpPr>
        <xdr:cNvPr id="14" name="desk1">
          <a:extLst>
            <a:ext uri="{FF2B5EF4-FFF2-40B4-BE49-F238E27FC236}">
              <a16:creationId xmlns:a16="http://schemas.microsoft.com/office/drawing/2014/main" id="{00000000-0008-0000-0600-00000E000000}"/>
            </a:ext>
          </a:extLst>
        </xdr:cNvPr>
        <xdr:cNvSpPr>
          <a:spLocks noEditPoints="1" noChangeArrowheads="1"/>
        </xdr:cNvSpPr>
      </xdr:nvSpPr>
      <xdr:spPr bwMode="auto">
        <a:xfrm>
          <a:off x="10229850" y="299370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18</xdr:col>
      <xdr:colOff>247650</xdr:colOff>
      <xdr:row>103</xdr:row>
      <xdr:rowOff>95249</xdr:rowOff>
    </xdr:from>
    <xdr:ext cx="1466849" cy="790575"/>
    <xdr:sp macro="[0]!CommandButton2_Click" textlink="">
      <xdr:nvSpPr>
        <xdr:cNvPr id="17" name="desk1">
          <a:extLst>
            <a:ext uri="{FF2B5EF4-FFF2-40B4-BE49-F238E27FC236}">
              <a16:creationId xmlns:a16="http://schemas.microsoft.com/office/drawing/2014/main" id="{00000000-0008-0000-0600-000011000000}"/>
            </a:ext>
          </a:extLst>
        </xdr:cNvPr>
        <xdr:cNvSpPr>
          <a:spLocks noEditPoints="1" noChangeArrowheads="1"/>
        </xdr:cNvSpPr>
      </xdr:nvSpPr>
      <xdr:spPr bwMode="auto">
        <a:xfrm>
          <a:off x="10515600" y="30327599"/>
          <a:ext cx="1466849" cy="79057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4">
            <a:lumMod val="20000"/>
            <a:lumOff val="80000"/>
          </a:schemeClr>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to sort by the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  </a:t>
          </a:r>
          <a:r>
            <a:rPr lang="en-US" sz="1100" b="1" i="0" u="none" strike="noStrike" cap="none" spc="0" baseline="0">
              <a:ln>
                <a:noFill/>
              </a:ln>
              <a:solidFill>
                <a:srgbClr val="C00000"/>
              </a:solidFill>
              <a:effectLst/>
              <a:latin typeface="+mn-lt"/>
              <a:ea typeface="+mn-ea"/>
              <a:cs typeface="Arial" pitchFamily="34" charset="0"/>
            </a:rPr>
            <a:t>Highest Poverty Percentage</a:t>
          </a:r>
          <a:r>
            <a:rPr lang="en-US" sz="800" b="1" i="0" u="none" strike="noStrike" cap="none" spc="0" baseline="0">
              <a:ln>
                <a:noFill/>
              </a:ln>
              <a:solidFill>
                <a:schemeClr val="accent4">
                  <a:lumMod val="20000"/>
                  <a:lumOff val="80000"/>
                </a:schemeClr>
              </a:solidFill>
              <a:effectLst/>
              <a:latin typeface="+mn-lt"/>
              <a:ea typeface="+mn-ea"/>
              <a:cs typeface="Arial" pitchFamily="34" charset="0"/>
            </a:rPr>
            <a:t>(2) </a:t>
          </a:r>
        </a:p>
      </xdr:txBody>
    </xdr:sp>
    <xdr:clientData/>
  </xdr:oneCellAnchor>
  <xdr:oneCellAnchor>
    <xdr:from>
      <xdr:col>18</xdr:col>
      <xdr:colOff>266701</xdr:colOff>
      <xdr:row>100</xdr:row>
      <xdr:rowOff>47624</xdr:rowOff>
    </xdr:from>
    <xdr:ext cx="1447800" cy="971551"/>
    <xdr:sp macro="[0]!CommandButton1_Click" textlink="">
      <xdr:nvSpPr>
        <xdr:cNvPr id="19" name="desk1">
          <a:extLst>
            <a:ext uri="{FF2B5EF4-FFF2-40B4-BE49-F238E27FC236}">
              <a16:creationId xmlns:a16="http://schemas.microsoft.com/office/drawing/2014/main" id="{00000000-0008-0000-0600-000013000000}"/>
            </a:ext>
          </a:extLst>
        </xdr:cNvPr>
        <xdr:cNvSpPr>
          <a:spLocks noEditPoints="1" noChangeArrowheads="1"/>
        </xdr:cNvSpPr>
      </xdr:nvSpPr>
      <xdr:spPr bwMode="auto">
        <a:xfrm>
          <a:off x="10534651" y="29184599"/>
          <a:ext cx="1447800" cy="97155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accent6">
            <a:lumMod val="20000"/>
            <a:lumOff val="80000"/>
          </a:schemeClr>
        </a:solidFill>
        <a:ln>
          <a:solidFill>
            <a:schemeClr val="tx2">
              <a:lumMod val="60000"/>
              <a:lumOff val="40000"/>
            </a:schemeClr>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ysClr val="windowText" lastClr="000000"/>
              </a:solidFill>
              <a:effectLst/>
              <a:latin typeface="+mn-lt"/>
              <a:ea typeface="+mn-ea"/>
              <a:cs typeface="Arial" pitchFamily="34" charset="0"/>
            </a:rPr>
            <a:t> to </a:t>
          </a:r>
          <a:r>
            <a:rPr lang="en-US" sz="1100" b="1" i="0" u="none" strike="noStrike" cap="none" spc="0" baseline="0">
              <a:ln>
                <a:noFill/>
              </a:ln>
              <a:solidFill>
                <a:srgbClr val="C00000"/>
              </a:solidFill>
              <a:effectLst/>
              <a:latin typeface="+mn-lt"/>
              <a:ea typeface="+mn-ea"/>
              <a:cs typeface="Arial" pitchFamily="34" charset="0"/>
            </a:rPr>
            <a:t>Import School Data</a:t>
          </a:r>
          <a:r>
            <a:rPr lang="en-US" sz="1000" b="1" i="0" u="none" strike="noStrike" cap="none" spc="0" baseline="0">
              <a:ln>
                <a:noFill/>
              </a:ln>
              <a:solidFill>
                <a:srgbClr val="C0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(Note:  Division must be selected on the "Main Page" tab</a:t>
          </a:r>
          <a:r>
            <a:rPr lang="en-US" sz="1000" b="1" i="0" u="none" strike="noStrike" cap="none" spc="0" baseline="0">
              <a:ln>
                <a:noFill/>
              </a:ln>
              <a:solidFill>
                <a:sysClr val="windowText" lastClr="000000"/>
              </a:solidFill>
              <a:effectLst/>
              <a:latin typeface="+mn-lt"/>
              <a:ea typeface="+mn-ea"/>
              <a:cs typeface="Arial" pitchFamily="34" charset="0"/>
            </a:rPr>
            <a:t>) </a:t>
          </a:r>
          <a:r>
            <a:rPr lang="en-US" sz="800" b="1" i="0" u="none" strike="noStrike" cap="none" spc="0" baseline="0">
              <a:ln>
                <a:noFill/>
              </a:ln>
              <a:solidFill>
                <a:schemeClr val="accent6">
                  <a:lumMod val="20000"/>
                  <a:lumOff val="80000"/>
                </a:schemeClr>
              </a:solidFill>
              <a:effectLst/>
              <a:latin typeface="+mn-lt"/>
              <a:ea typeface="+mn-ea"/>
              <a:cs typeface="Arial" pitchFamily="34" charset="0"/>
            </a:rPr>
            <a:t>(1)</a:t>
          </a:r>
        </a:p>
      </xdr:txBody>
    </xdr:sp>
    <xdr:clientData/>
  </xdr:oneCellAnchor>
  <xdr:oneCellAnchor>
    <xdr:from>
      <xdr:col>18</xdr:col>
      <xdr:colOff>38100</xdr:colOff>
      <xdr:row>361</xdr:row>
      <xdr:rowOff>133350</xdr:rowOff>
    </xdr:from>
    <xdr:ext cx="1485900" cy="704850"/>
    <xdr:sp macro="[0]!CommandButton3_Click" textlink="">
      <xdr:nvSpPr>
        <xdr:cNvPr id="20" name="desk1">
          <a:extLst>
            <a:ext uri="{FF2B5EF4-FFF2-40B4-BE49-F238E27FC236}">
              <a16:creationId xmlns:a16="http://schemas.microsoft.com/office/drawing/2014/main" id="{00000000-0008-0000-0600-000014000000}"/>
            </a:ext>
          </a:extLst>
        </xdr:cNvPr>
        <xdr:cNvSpPr>
          <a:spLocks noEditPoints="1" noChangeArrowheads="1"/>
        </xdr:cNvSpPr>
      </xdr:nvSpPr>
      <xdr:spPr bwMode="auto">
        <a:xfrm>
          <a:off x="10306050" y="63303150"/>
          <a:ext cx="1485900" cy="704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tx2">
            <a:lumMod val="20000"/>
            <a:lumOff val="80000"/>
          </a:schemeClr>
        </a:solidFill>
        <a:ln>
          <a:solidFill>
            <a:schemeClr val="accent1"/>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scene3d>
            <a:camera prst="orthographicFront"/>
            <a:lightRig rig="threePt" dir="t"/>
          </a:scene3d>
          <a:sp3d extrusionH="57150">
            <a:bevelT w="38100" h="38100" prst="angle"/>
          </a:sp3d>
        </a:bodyPr>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if calculating 35% and </a:t>
          </a:r>
          <a:r>
            <a:rPr lang="en-US" sz="1400" b="1" i="0" u="sng" strike="noStrike" cap="none" spc="0" baseline="0">
              <a:ln>
                <a:noFill/>
              </a:ln>
              <a:solidFill>
                <a:srgbClr val="C00000"/>
              </a:solidFill>
              <a:effectLst/>
              <a:latin typeface="+mn-lt"/>
              <a:ea typeface="+mn-ea"/>
              <a:cs typeface="Arial" pitchFamily="34" charset="0"/>
            </a:rPr>
            <a:t>Above</a:t>
          </a:r>
          <a:r>
            <a:rPr lang="en-US" sz="1000" b="1" i="0" u="none" strike="noStrike" cap="none" spc="0" baseline="0">
              <a:ln>
                <a:noFill/>
              </a:ln>
              <a:solidFill>
                <a:srgbClr val="C0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Low-Income </a:t>
          </a:r>
          <a:r>
            <a:rPr lang="en-US" sz="800" b="1" i="0" u="none" strike="noStrike" cap="none" spc="0" baseline="0">
              <a:ln>
                <a:noFill/>
              </a:ln>
              <a:solidFill>
                <a:schemeClr val="tx2">
                  <a:lumMod val="20000"/>
                  <a:lumOff val="80000"/>
                </a:schemeClr>
              </a:solidFill>
              <a:effectLst/>
              <a:latin typeface="+mn-lt"/>
              <a:ea typeface="+mn-ea"/>
              <a:cs typeface="Arial" pitchFamily="34" charset="0"/>
            </a:rPr>
            <a:t>3</a:t>
          </a:r>
        </a:p>
      </xdr:txBody>
    </xdr:sp>
    <xdr:clientData/>
  </xdr:oneCellAnchor>
  <xdr:oneCellAnchor>
    <xdr:from>
      <xdr:col>18</xdr:col>
      <xdr:colOff>38100</xdr:colOff>
      <xdr:row>367</xdr:row>
      <xdr:rowOff>95250</xdr:rowOff>
    </xdr:from>
    <xdr:ext cx="1457325" cy="704850"/>
    <xdr:sp macro="[0]!CommandButton4_Click" textlink="">
      <xdr:nvSpPr>
        <xdr:cNvPr id="21" name="desk1">
          <a:extLst>
            <a:ext uri="{FF2B5EF4-FFF2-40B4-BE49-F238E27FC236}">
              <a16:creationId xmlns:a16="http://schemas.microsoft.com/office/drawing/2014/main" id="{00000000-0008-0000-0600-000015000000}"/>
            </a:ext>
          </a:extLst>
        </xdr:cNvPr>
        <xdr:cNvSpPr>
          <a:spLocks noEditPoints="1" noChangeArrowheads="1"/>
        </xdr:cNvSpPr>
      </xdr:nvSpPr>
      <xdr:spPr bwMode="auto">
        <a:xfrm>
          <a:off x="10306050" y="64179450"/>
          <a:ext cx="1457325" cy="704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0">
              <a:schemeClr val="accent1">
                <a:lumMod val="0"/>
                <a:lumOff val="100000"/>
              </a:schemeClr>
            </a:gs>
            <a:gs pos="55000">
              <a:schemeClr val="accent1">
                <a:lumMod val="0"/>
                <a:lumOff val="100000"/>
              </a:schemeClr>
            </a:gs>
            <a:gs pos="100000">
              <a:schemeClr val="accent2"/>
            </a:gs>
          </a:gsLst>
          <a:path path="rect">
            <a:fillToRect l="50000" t="50000" r="50000" b="50000"/>
          </a:path>
          <a:tileRect/>
        </a:gradFill>
        <a:ln>
          <a:solidFill>
            <a:schemeClr val="accent6">
              <a:lumMod val="50000"/>
            </a:schemeClr>
          </a:solidFill>
          <a:headEnd/>
          <a:tailEnd/>
        </a:ln>
        <a:effectLst>
          <a:glow rad="50800">
            <a:srgbClr val="7030A0">
              <a:alpha val="40000"/>
            </a:srgbClr>
          </a:glow>
          <a:innerShdw blurRad="114300">
            <a:prstClr val="black"/>
          </a:innerShdw>
          <a:reflection endPos="0" dist="38100" dir="5400000" sy="-100000" algn="bl" rotWithShape="0"/>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scene3d>
            <a:camera prst="orthographicFront"/>
            <a:lightRig rig="threePt" dir="t"/>
          </a:scene3d>
          <a:sp3d extrusionH="57150">
            <a:bevelT w="38100" h="38100" prst="angle"/>
          </a:sp3d>
        </a:bodyPr>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if calculating </a:t>
          </a:r>
          <a:r>
            <a:rPr lang="en-US" sz="1400" b="1" i="0" u="sng" strike="noStrike" cap="none" spc="0" baseline="0">
              <a:ln>
                <a:noFill/>
              </a:ln>
              <a:solidFill>
                <a:srgbClr val="C00000"/>
              </a:solidFill>
              <a:effectLst/>
              <a:latin typeface="+mn-lt"/>
              <a:ea typeface="+mn-ea"/>
              <a:cs typeface="Arial" pitchFamily="34" charset="0"/>
            </a:rPr>
            <a:t>Below</a:t>
          </a:r>
          <a:r>
            <a:rPr lang="en-US" sz="1000" b="1" i="0" u="none" strike="noStrike" cap="none" spc="0" baseline="0">
              <a:ln>
                <a:noFill/>
              </a:ln>
              <a:solidFill>
                <a:schemeClr val="tx1"/>
              </a:solidFill>
              <a:effectLst/>
              <a:latin typeface="+mn-lt"/>
              <a:ea typeface="+mn-ea"/>
              <a:cs typeface="Arial" pitchFamily="34" charset="0"/>
            </a:rPr>
            <a:t> 35% Low-Income   </a:t>
          </a:r>
          <a:r>
            <a:rPr lang="en-US" sz="800" b="1" i="0" u="none" strike="noStrike" cap="none" spc="0" baseline="0">
              <a:ln>
                <a:noFill/>
              </a:ln>
              <a:solidFill>
                <a:schemeClr val="accent2">
                  <a:lumMod val="20000"/>
                  <a:lumOff val="80000"/>
                </a:schemeClr>
              </a:solidFill>
              <a:effectLst/>
              <a:latin typeface="+mn-lt"/>
              <a:ea typeface="+mn-ea"/>
              <a:cs typeface="Arial" pitchFamily="34" charset="0"/>
            </a:rPr>
            <a:t>4</a:t>
          </a:r>
          <a:endParaRPr lang="en-US" sz="1000" b="1" i="0" u="none" strike="noStrike" cap="none" spc="0" baseline="0">
            <a:ln>
              <a:noFill/>
            </a:ln>
            <a:solidFill>
              <a:schemeClr val="accent2">
                <a:lumMod val="20000"/>
                <a:lumOff val="80000"/>
              </a:schemeClr>
            </a:solidFill>
            <a:effectLst/>
            <a:latin typeface="+mn-lt"/>
            <a:ea typeface="+mn-ea"/>
            <a:cs typeface="Arial" pitchFamily="34" charset="0"/>
          </a:endParaRPr>
        </a:p>
      </xdr:txBody>
    </xdr:sp>
    <xdr:clientData/>
  </xdr:oneCellAnchor>
  <xdr:oneCellAnchor>
    <xdr:from>
      <xdr:col>18</xdr:col>
      <xdr:colOff>95250</xdr:colOff>
      <xdr:row>16</xdr:row>
      <xdr:rowOff>228600</xdr:rowOff>
    </xdr:from>
    <xdr:ext cx="904875" cy="533401"/>
    <xdr:sp macro="[0]!Button000_Click" textlink="">
      <xdr:nvSpPr>
        <xdr:cNvPr id="22" name="desk1">
          <a:extLst>
            <a:ext uri="{FF2B5EF4-FFF2-40B4-BE49-F238E27FC236}">
              <a16:creationId xmlns:a16="http://schemas.microsoft.com/office/drawing/2014/main" id="{00000000-0008-0000-0600-000016000000}"/>
            </a:ext>
          </a:extLst>
        </xdr:cNvPr>
        <xdr:cNvSpPr>
          <a:spLocks noEditPoints="1" noChangeArrowheads="1"/>
        </xdr:cNvSpPr>
      </xdr:nvSpPr>
      <xdr:spPr bwMode="auto">
        <a:xfrm>
          <a:off x="10153650" y="10248900"/>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19</xdr:col>
      <xdr:colOff>209550</xdr:colOff>
      <xdr:row>0</xdr:row>
      <xdr:rowOff>161925</xdr:rowOff>
    </xdr:from>
    <xdr:ext cx="904875" cy="533401"/>
    <xdr:sp macro="[0]!Button000_Click" textlink="">
      <xdr:nvSpPr>
        <xdr:cNvPr id="2" name="desk1">
          <a:extLst>
            <a:ext uri="{FF2B5EF4-FFF2-40B4-BE49-F238E27FC236}">
              <a16:creationId xmlns:a16="http://schemas.microsoft.com/office/drawing/2014/main" id="{00000000-0008-0000-0700-000002000000}"/>
            </a:ext>
          </a:extLst>
        </xdr:cNvPr>
        <xdr:cNvSpPr>
          <a:spLocks noEditPoints="1" noChangeArrowheads="1"/>
        </xdr:cNvSpPr>
      </xdr:nvSpPr>
      <xdr:spPr bwMode="auto">
        <a:xfrm>
          <a:off x="11791950" y="16192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19</xdr:col>
      <xdr:colOff>28575</xdr:colOff>
      <xdr:row>39</xdr:row>
      <xdr:rowOff>38100</xdr:rowOff>
    </xdr:from>
    <xdr:ext cx="1666875" cy="704850"/>
    <xdr:sp macro="[0]!CommandButton4_Click" textlink="">
      <xdr:nvSpPr>
        <xdr:cNvPr id="3" name="desk1">
          <a:extLst>
            <a:ext uri="{FF2B5EF4-FFF2-40B4-BE49-F238E27FC236}">
              <a16:creationId xmlns:a16="http://schemas.microsoft.com/office/drawing/2014/main" id="{00000000-0008-0000-0700-000003000000}"/>
            </a:ext>
          </a:extLst>
        </xdr:cNvPr>
        <xdr:cNvSpPr>
          <a:spLocks noEditPoints="1" noChangeArrowheads="1"/>
        </xdr:cNvSpPr>
      </xdr:nvSpPr>
      <xdr:spPr bwMode="auto">
        <a:xfrm>
          <a:off x="11610975" y="6448425"/>
          <a:ext cx="1666875" cy="704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0">
              <a:schemeClr val="accent1">
                <a:lumMod val="0"/>
                <a:lumOff val="100000"/>
              </a:schemeClr>
            </a:gs>
            <a:gs pos="55000">
              <a:schemeClr val="accent1">
                <a:lumMod val="0"/>
                <a:lumOff val="100000"/>
              </a:schemeClr>
            </a:gs>
            <a:gs pos="100000">
              <a:schemeClr val="accent2"/>
            </a:gs>
          </a:gsLst>
          <a:path path="rect">
            <a:fillToRect l="50000" t="50000" r="50000" b="50000"/>
          </a:path>
          <a:tileRect/>
        </a:gradFill>
        <a:ln>
          <a:solidFill>
            <a:schemeClr val="accent6">
              <a:lumMod val="50000"/>
            </a:schemeClr>
          </a:solidFill>
          <a:headEnd/>
          <a:tailEnd/>
        </a:ln>
        <a:effectLst>
          <a:glow rad="50800">
            <a:srgbClr val="7030A0">
              <a:alpha val="40000"/>
            </a:srgbClr>
          </a:glow>
          <a:innerShdw blurRad="114300">
            <a:prstClr val="black"/>
          </a:innerShdw>
          <a:reflection endPos="0" dist="38100" dir="5400000" sy="-100000" algn="bl" rotWithShape="0"/>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scene3d>
            <a:camera prst="orthographicFront"/>
            <a:lightRig rig="threePt" dir="t"/>
          </a:scene3d>
          <a:sp3d extrusionH="57150">
            <a:bevelT w="38100" h="38100" prst="angle"/>
          </a:sp3d>
        </a:bodyPr>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if calculating </a:t>
          </a:r>
          <a:r>
            <a:rPr lang="en-US" sz="1400" b="1" i="0" u="sng" strike="noStrike" cap="none" spc="0" baseline="0">
              <a:ln>
                <a:noFill/>
              </a:ln>
              <a:solidFill>
                <a:srgbClr val="C00000"/>
              </a:solidFill>
              <a:effectLst/>
              <a:latin typeface="+mn-lt"/>
              <a:ea typeface="+mn-ea"/>
              <a:cs typeface="Arial" pitchFamily="34" charset="0"/>
            </a:rPr>
            <a:t>Below</a:t>
          </a:r>
          <a:r>
            <a:rPr lang="en-US" sz="1000" b="1" i="0" u="none" strike="noStrike" cap="none" spc="0" baseline="0">
              <a:ln>
                <a:noFill/>
              </a:ln>
              <a:solidFill>
                <a:schemeClr val="tx1"/>
              </a:solidFill>
              <a:effectLst/>
              <a:latin typeface="+mn-lt"/>
              <a:ea typeface="+mn-ea"/>
              <a:cs typeface="Arial" pitchFamily="34" charset="0"/>
            </a:rPr>
            <a:t> 35% Low-Income </a:t>
          </a:r>
          <a:r>
            <a:rPr lang="en-US" sz="800" b="1" i="0" u="none" strike="noStrike" cap="none" spc="0" baseline="0">
              <a:ln>
                <a:noFill/>
              </a:ln>
              <a:solidFill>
                <a:schemeClr val="accent2">
                  <a:lumMod val="20000"/>
                  <a:lumOff val="80000"/>
                </a:schemeClr>
              </a:solidFill>
              <a:effectLst/>
              <a:latin typeface="+mn-lt"/>
              <a:ea typeface="+mn-ea"/>
              <a:cs typeface="Arial" pitchFamily="34" charset="0"/>
            </a:rPr>
            <a:t>4</a:t>
          </a:r>
          <a:endParaRPr lang="en-US" sz="1000" b="1" i="0" u="none" strike="noStrike" cap="none" spc="0" baseline="0">
            <a:ln>
              <a:noFill/>
            </a:ln>
            <a:solidFill>
              <a:schemeClr val="accent2">
                <a:lumMod val="20000"/>
                <a:lumOff val="80000"/>
              </a:schemeClr>
            </a:solidFill>
            <a:effectLst/>
            <a:latin typeface="+mn-lt"/>
            <a:ea typeface="+mn-ea"/>
            <a:cs typeface="Arial" pitchFamily="34" charset="0"/>
          </a:endParaRPr>
        </a:p>
      </xdr:txBody>
    </xdr:sp>
    <xdr:clientData/>
  </xdr:oneCellAnchor>
  <xdr:oneCellAnchor>
    <xdr:from>
      <xdr:col>19</xdr:col>
      <xdr:colOff>85725</xdr:colOff>
      <xdr:row>46</xdr:row>
      <xdr:rowOff>47625</xdr:rowOff>
    </xdr:from>
    <xdr:ext cx="1514475" cy="704850"/>
    <xdr:sp macro="[0]!CommandButton8_Click" textlink="">
      <xdr:nvSpPr>
        <xdr:cNvPr id="4" name="desk1">
          <a:extLst>
            <a:ext uri="{FF2B5EF4-FFF2-40B4-BE49-F238E27FC236}">
              <a16:creationId xmlns:a16="http://schemas.microsoft.com/office/drawing/2014/main" id="{00000000-0008-0000-0700-000004000000}"/>
            </a:ext>
          </a:extLst>
        </xdr:cNvPr>
        <xdr:cNvSpPr>
          <a:spLocks noEditPoints="1" noChangeArrowheads="1"/>
        </xdr:cNvSpPr>
      </xdr:nvSpPr>
      <xdr:spPr bwMode="auto">
        <a:xfrm>
          <a:off x="11696700" y="9039225"/>
          <a:ext cx="1514475" cy="704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86000">
              <a:srgbClr val="FFFF00"/>
            </a:gs>
            <a:gs pos="75000">
              <a:schemeClr val="accent1">
                <a:lumMod val="0"/>
                <a:lumOff val="100000"/>
              </a:schemeClr>
            </a:gs>
            <a:gs pos="94000">
              <a:schemeClr val="accent1">
                <a:lumMod val="100000"/>
              </a:schemeClr>
            </a:gs>
          </a:gsLst>
          <a:path path="rect">
            <a:fillToRect l="50000" t="50000" r="50000" b="50000"/>
          </a:path>
          <a:tileRect/>
        </a:gradFill>
        <a:ln>
          <a:solidFill>
            <a:srgbClr val="FFFF00"/>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5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to show only </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  </a:t>
          </a:r>
          <a:r>
            <a:rPr lang="en-US" sz="1100" b="1" i="0" u="none" strike="noStrike" cap="none" spc="0" baseline="0">
              <a:ln>
                <a:noFill/>
              </a:ln>
              <a:solidFill>
                <a:srgbClr val="C00000"/>
              </a:solidFill>
              <a:effectLst/>
              <a:latin typeface="+mn-lt"/>
              <a:ea typeface="+mn-ea"/>
              <a:cs typeface="Arial" pitchFamily="34" charset="0"/>
            </a:rPr>
            <a:t>Schools Served </a:t>
          </a:r>
          <a:r>
            <a:rPr lang="en-US" sz="800" b="1" i="0" u="none" strike="noStrike" cap="none" spc="0" baseline="0">
              <a:ln>
                <a:noFill/>
              </a:ln>
              <a:solidFill>
                <a:schemeClr val="bg1">
                  <a:lumMod val="65000"/>
                </a:schemeClr>
              </a:solidFill>
              <a:effectLst/>
              <a:latin typeface="+mn-lt"/>
              <a:ea typeface="+mn-ea"/>
              <a:cs typeface="Arial" pitchFamily="34" charset="0"/>
            </a:rPr>
            <a:t>8</a:t>
          </a:r>
          <a:r>
            <a:rPr lang="en-US" sz="1200" b="1" i="0" u="none" strike="noStrike" cap="none" spc="0" baseline="0">
              <a:ln>
                <a:noFill/>
              </a:ln>
              <a:solidFill>
                <a:schemeClr val="bg1">
                  <a:lumMod val="65000"/>
                </a:schemeClr>
              </a:solidFill>
              <a:effectLst/>
              <a:latin typeface="+mn-lt"/>
              <a:ea typeface="+mn-ea"/>
              <a:cs typeface="Arial" pitchFamily="34" charset="0"/>
            </a:rPr>
            <a:t> </a:t>
          </a:r>
          <a:endParaRPr lang="en-US" sz="1000" b="1" i="0" u="none" strike="noStrike" cap="none" spc="0" baseline="0">
            <a:ln>
              <a:noFill/>
            </a:ln>
            <a:solidFill>
              <a:schemeClr val="bg1">
                <a:lumMod val="65000"/>
              </a:schemeClr>
            </a:solidFill>
            <a:effectLst/>
            <a:latin typeface="+mn-lt"/>
            <a:ea typeface="+mn-ea"/>
            <a:cs typeface="Arial" pitchFamily="34" charset="0"/>
          </a:endParaRPr>
        </a:p>
      </xdr:txBody>
    </xdr:sp>
    <xdr:clientData/>
  </xdr:oneCellAnchor>
  <xdr:oneCellAnchor>
    <xdr:from>
      <xdr:col>19</xdr:col>
      <xdr:colOff>114300</xdr:colOff>
      <xdr:row>51</xdr:row>
      <xdr:rowOff>228600</xdr:rowOff>
    </xdr:from>
    <xdr:ext cx="1514475" cy="571500"/>
    <xdr:sp macro="[0]!CommandButton9_Click" textlink="">
      <xdr:nvSpPr>
        <xdr:cNvPr id="5" name="desk1">
          <a:extLst>
            <a:ext uri="{FF2B5EF4-FFF2-40B4-BE49-F238E27FC236}">
              <a16:creationId xmlns:a16="http://schemas.microsoft.com/office/drawing/2014/main" id="{00000000-0008-0000-0700-000005000000}"/>
            </a:ext>
          </a:extLst>
        </xdr:cNvPr>
        <xdr:cNvSpPr>
          <a:spLocks noEditPoints="1" noChangeArrowheads="1"/>
        </xdr:cNvSpPr>
      </xdr:nvSpPr>
      <xdr:spPr bwMode="auto">
        <a:xfrm>
          <a:off x="11725275" y="9953625"/>
          <a:ext cx="1514475" cy="57150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86000">
              <a:schemeClr val="accent6">
                <a:lumMod val="75000"/>
              </a:schemeClr>
            </a:gs>
            <a:gs pos="75000">
              <a:schemeClr val="accent1">
                <a:lumMod val="0"/>
                <a:lumOff val="100000"/>
              </a:schemeClr>
            </a:gs>
            <a:gs pos="94000">
              <a:schemeClr val="accent1">
                <a:lumMod val="100000"/>
              </a:schemeClr>
            </a:gs>
          </a:gsLst>
          <a:path path="rect">
            <a:fillToRect l="50000" t="50000" r="50000" b="50000"/>
          </a:path>
          <a:tileRect/>
        </a:gradFill>
        <a:ln>
          <a:solidFill>
            <a:srgbClr val="FF0000"/>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to return to</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 </a:t>
          </a:r>
          <a:r>
            <a:rPr lang="en-US" sz="1100" b="1" i="0" u="none" strike="noStrike" cap="none" spc="0" baseline="0">
              <a:ln>
                <a:noFill/>
              </a:ln>
              <a:solidFill>
                <a:srgbClr val="C00000"/>
              </a:solidFill>
              <a:effectLst/>
              <a:latin typeface="+mn-lt"/>
              <a:ea typeface="+mn-ea"/>
              <a:cs typeface="Arial" pitchFamily="34" charset="0"/>
            </a:rPr>
            <a:t>Normal View</a:t>
          </a:r>
          <a:r>
            <a:rPr lang="en-US" sz="1000" b="1" i="0" u="none" strike="noStrike" cap="none" spc="0" baseline="0">
              <a:ln>
                <a:noFill/>
              </a:ln>
              <a:solidFill>
                <a:srgbClr val="C00000"/>
              </a:solidFill>
              <a:effectLst/>
              <a:latin typeface="+mn-lt"/>
              <a:ea typeface="+mn-ea"/>
              <a:cs typeface="Arial" pitchFamily="34" charset="0"/>
            </a:rPr>
            <a:t> </a:t>
          </a:r>
          <a:r>
            <a:rPr lang="en-US" sz="800" b="1" i="0" u="none" strike="noStrike" cap="none" spc="0" baseline="0">
              <a:ln>
                <a:noFill/>
              </a:ln>
              <a:solidFill>
                <a:schemeClr val="bg1">
                  <a:lumMod val="65000"/>
                </a:schemeClr>
              </a:solidFill>
              <a:effectLst/>
              <a:latin typeface="+mn-lt"/>
              <a:ea typeface="+mn-ea"/>
              <a:cs typeface="Arial" pitchFamily="34" charset="0"/>
            </a:rPr>
            <a:t>9</a:t>
          </a:r>
          <a:endParaRPr lang="en-US" sz="1000" b="1" i="0" u="none" strike="noStrike" cap="none" spc="0" baseline="0">
            <a:ln>
              <a:noFill/>
            </a:ln>
            <a:solidFill>
              <a:schemeClr val="bg1">
                <a:lumMod val="65000"/>
              </a:schemeClr>
            </a:solidFill>
            <a:effectLst/>
            <a:latin typeface="+mn-lt"/>
            <a:ea typeface="+mn-ea"/>
            <a:cs typeface="Arial" pitchFamily="34" charset="0"/>
          </a:endParaRP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19</xdr:col>
      <xdr:colOff>123825</xdr:colOff>
      <xdr:row>0</xdr:row>
      <xdr:rowOff>142875</xdr:rowOff>
    </xdr:from>
    <xdr:ext cx="904875" cy="533401"/>
    <xdr:sp macro="[0]!Button000_Click" textlink="">
      <xdr:nvSpPr>
        <xdr:cNvPr id="6" name="desk1">
          <a:extLst>
            <a:ext uri="{FF2B5EF4-FFF2-40B4-BE49-F238E27FC236}">
              <a16:creationId xmlns:a16="http://schemas.microsoft.com/office/drawing/2014/main" id="{00000000-0008-0000-0800-000006000000}"/>
            </a:ext>
          </a:extLst>
        </xdr:cNvPr>
        <xdr:cNvSpPr>
          <a:spLocks noEditPoints="1" noChangeArrowheads="1"/>
        </xdr:cNvSpPr>
      </xdr:nvSpPr>
      <xdr:spPr bwMode="auto">
        <a:xfrm>
          <a:off x="11734800" y="142875"/>
          <a:ext cx="904875" cy="533401"/>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rgbClr val="FFF2CC"/>
        </a:solidFill>
        <a:ln>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Back to the  </a:t>
          </a:r>
          <a:r>
            <a:rPr lang="en-US" sz="1200" b="1" i="0" u="none" strike="noStrike" cap="none" spc="0" baseline="0">
              <a:ln>
                <a:noFill/>
              </a:ln>
              <a:solidFill>
                <a:srgbClr val="C00000"/>
              </a:solidFill>
              <a:effectLst/>
              <a:latin typeface="+mn-lt"/>
              <a:ea typeface="+mn-ea"/>
              <a:cs typeface="Arial" pitchFamily="34" charset="0"/>
            </a:rPr>
            <a:t>Main Page </a:t>
          </a:r>
          <a:endParaRPr lang="en-US" sz="1000" b="1" i="0" u="none" strike="noStrike" cap="none" spc="0" baseline="0">
            <a:ln>
              <a:noFill/>
            </a:ln>
            <a:solidFill>
              <a:srgbClr val="C00000"/>
            </a:solidFill>
            <a:effectLst/>
            <a:latin typeface="+mn-lt"/>
            <a:ea typeface="+mn-ea"/>
            <a:cs typeface="Arial" pitchFamily="34" charset="0"/>
          </a:endParaRPr>
        </a:p>
      </xdr:txBody>
    </xdr:sp>
    <xdr:clientData/>
  </xdr:oneCellAnchor>
  <xdr:oneCellAnchor>
    <xdr:from>
      <xdr:col>19</xdr:col>
      <xdr:colOff>19050</xdr:colOff>
      <xdr:row>39</xdr:row>
      <xdr:rowOff>76200</xdr:rowOff>
    </xdr:from>
    <xdr:ext cx="1485900" cy="704850"/>
    <xdr:sp macro="[0]!CommandButton3_Click" textlink="">
      <xdr:nvSpPr>
        <xdr:cNvPr id="7" name="desk1">
          <a:extLst>
            <a:ext uri="{FF2B5EF4-FFF2-40B4-BE49-F238E27FC236}">
              <a16:creationId xmlns:a16="http://schemas.microsoft.com/office/drawing/2014/main" id="{00000000-0008-0000-0800-000007000000}"/>
            </a:ext>
          </a:extLst>
        </xdr:cNvPr>
        <xdr:cNvSpPr>
          <a:spLocks noEditPoints="1" noChangeArrowheads="1"/>
        </xdr:cNvSpPr>
      </xdr:nvSpPr>
      <xdr:spPr bwMode="auto">
        <a:xfrm>
          <a:off x="11630025" y="7839075"/>
          <a:ext cx="1485900" cy="704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solidFill>
          <a:schemeClr val="tx2">
            <a:lumMod val="20000"/>
            <a:lumOff val="80000"/>
          </a:schemeClr>
        </a:solidFill>
        <a:ln>
          <a:solidFill>
            <a:schemeClr val="accent1"/>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scene3d>
            <a:camera prst="orthographicFront"/>
            <a:lightRig rig="threePt" dir="t"/>
          </a:scene3d>
          <a:sp3d extrusionH="57150">
            <a:bevelT w="38100" h="38100" prst="angle"/>
          </a:sp3d>
        </a:bodyPr>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if calculating 35% and </a:t>
          </a:r>
          <a:r>
            <a:rPr lang="en-US" sz="1400" b="1" i="0" u="sng" strike="noStrike" cap="none" spc="0" baseline="0">
              <a:ln>
                <a:noFill/>
              </a:ln>
              <a:solidFill>
                <a:srgbClr val="C00000"/>
              </a:solidFill>
              <a:effectLst/>
              <a:latin typeface="+mn-lt"/>
              <a:ea typeface="+mn-ea"/>
              <a:cs typeface="Arial" pitchFamily="34" charset="0"/>
            </a:rPr>
            <a:t>Above</a:t>
          </a:r>
          <a:r>
            <a:rPr lang="en-US" sz="11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ysClr val="windowText" lastClr="000000"/>
              </a:solidFill>
              <a:effectLst/>
              <a:latin typeface="+mn-lt"/>
              <a:ea typeface="+mn-ea"/>
              <a:cs typeface="Arial" pitchFamily="34" charset="0"/>
            </a:rPr>
            <a:t>Low-Income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2">
                  <a:lumMod val="20000"/>
                  <a:lumOff val="80000"/>
                </a:schemeClr>
              </a:solidFill>
              <a:effectLst/>
              <a:latin typeface="+mn-lt"/>
              <a:ea typeface="+mn-ea"/>
              <a:cs typeface="Arial" pitchFamily="34" charset="0"/>
            </a:rPr>
            <a:t>3</a:t>
          </a:r>
        </a:p>
      </xdr:txBody>
    </xdr:sp>
    <xdr:clientData/>
  </xdr:oneCellAnchor>
  <xdr:oneCellAnchor>
    <xdr:from>
      <xdr:col>19</xdr:col>
      <xdr:colOff>66675</xdr:colOff>
      <xdr:row>46</xdr:row>
      <xdr:rowOff>142875</xdr:rowOff>
    </xdr:from>
    <xdr:ext cx="1514475" cy="704850"/>
    <xdr:sp macro="[0]!CommandButton8_Click" textlink="">
      <xdr:nvSpPr>
        <xdr:cNvPr id="8" name="desk1">
          <a:extLst>
            <a:ext uri="{FF2B5EF4-FFF2-40B4-BE49-F238E27FC236}">
              <a16:creationId xmlns:a16="http://schemas.microsoft.com/office/drawing/2014/main" id="{00000000-0008-0000-0800-000008000000}"/>
            </a:ext>
          </a:extLst>
        </xdr:cNvPr>
        <xdr:cNvSpPr>
          <a:spLocks noEditPoints="1" noChangeArrowheads="1"/>
        </xdr:cNvSpPr>
      </xdr:nvSpPr>
      <xdr:spPr bwMode="auto">
        <a:xfrm>
          <a:off x="11677650" y="9134475"/>
          <a:ext cx="1514475" cy="704850"/>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86000">
              <a:srgbClr val="FFFF00"/>
            </a:gs>
            <a:gs pos="75000">
              <a:schemeClr val="accent1">
                <a:lumMod val="0"/>
                <a:lumOff val="100000"/>
              </a:schemeClr>
            </a:gs>
            <a:gs pos="94000">
              <a:schemeClr val="accent1">
                <a:lumMod val="100000"/>
              </a:schemeClr>
            </a:gs>
          </a:gsLst>
          <a:path path="rect">
            <a:fillToRect l="50000" t="50000" r="50000" b="50000"/>
          </a:path>
          <a:tileRect/>
        </a:gradFill>
        <a:ln>
          <a:solidFill>
            <a:srgbClr val="FFFF00"/>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to show only </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  </a:t>
          </a:r>
          <a:r>
            <a:rPr lang="en-US" sz="1100" b="1" i="0" u="none" strike="noStrike" cap="none" spc="0" baseline="0">
              <a:ln>
                <a:noFill/>
              </a:ln>
              <a:solidFill>
                <a:srgbClr val="C00000"/>
              </a:solidFill>
              <a:effectLst/>
              <a:latin typeface="+mn-lt"/>
              <a:ea typeface="+mn-ea"/>
              <a:cs typeface="Arial" pitchFamily="34" charset="0"/>
            </a:rPr>
            <a:t>Schools Served </a:t>
          </a:r>
          <a:r>
            <a:rPr lang="en-US" sz="800" b="1" i="0" u="none" strike="noStrike" cap="none" spc="0" baseline="0">
              <a:ln>
                <a:noFill/>
              </a:ln>
              <a:solidFill>
                <a:schemeClr val="bg1">
                  <a:lumMod val="65000"/>
                </a:schemeClr>
              </a:solidFill>
              <a:effectLst/>
              <a:latin typeface="+mn-lt"/>
              <a:ea typeface="+mn-ea"/>
              <a:cs typeface="Arial" pitchFamily="34" charset="0"/>
            </a:rPr>
            <a:t>8</a:t>
          </a:r>
          <a:r>
            <a:rPr lang="en-US" sz="800" b="1" i="0" u="none" strike="noStrike" cap="none" spc="0" baseline="0">
              <a:ln>
                <a:noFill/>
              </a:ln>
              <a:solidFill>
                <a:schemeClr val="bg1"/>
              </a:solidFill>
              <a:effectLst/>
              <a:latin typeface="+mn-lt"/>
              <a:ea typeface="+mn-ea"/>
              <a:cs typeface="Arial" pitchFamily="34" charset="0"/>
            </a:rPr>
            <a:t>8</a:t>
          </a:r>
          <a:r>
            <a:rPr lang="en-US" sz="1200" b="1" i="0" u="none" strike="noStrike" cap="none" spc="0" baseline="0">
              <a:ln>
                <a:noFill/>
              </a:ln>
              <a:solidFill>
                <a:schemeClr val="bg1"/>
              </a:solidFill>
              <a:effectLst/>
              <a:latin typeface="+mn-lt"/>
              <a:ea typeface="+mn-ea"/>
              <a:cs typeface="Arial" pitchFamily="34" charset="0"/>
            </a:rPr>
            <a:t> </a:t>
          </a:r>
          <a:endParaRPr lang="en-US" sz="1000" b="1" i="0" u="none" strike="noStrike" cap="none" spc="0" baseline="0">
            <a:ln>
              <a:noFill/>
            </a:ln>
            <a:solidFill>
              <a:schemeClr val="bg1"/>
            </a:solidFill>
            <a:effectLst/>
            <a:latin typeface="+mn-lt"/>
            <a:ea typeface="+mn-ea"/>
            <a:cs typeface="Arial" pitchFamily="34" charset="0"/>
          </a:endParaRPr>
        </a:p>
      </xdr:txBody>
    </xdr:sp>
    <xdr:clientData/>
  </xdr:oneCellAnchor>
  <xdr:oneCellAnchor>
    <xdr:from>
      <xdr:col>19</xdr:col>
      <xdr:colOff>66675</xdr:colOff>
      <xdr:row>50</xdr:row>
      <xdr:rowOff>133350</xdr:rowOff>
    </xdr:from>
    <xdr:ext cx="1514475" cy="695325"/>
    <xdr:sp macro="[0]!CommandButton9_Click" textlink="">
      <xdr:nvSpPr>
        <xdr:cNvPr id="9" name="desk1">
          <a:extLst>
            <a:ext uri="{FF2B5EF4-FFF2-40B4-BE49-F238E27FC236}">
              <a16:creationId xmlns:a16="http://schemas.microsoft.com/office/drawing/2014/main" id="{00000000-0008-0000-0800-000009000000}"/>
            </a:ext>
          </a:extLst>
        </xdr:cNvPr>
        <xdr:cNvSpPr>
          <a:spLocks noEditPoints="1" noChangeArrowheads="1"/>
        </xdr:cNvSpPr>
      </xdr:nvSpPr>
      <xdr:spPr bwMode="auto">
        <a:xfrm>
          <a:off x="10915650" y="10248900"/>
          <a:ext cx="1514475" cy="695325"/>
        </a:xfrm>
        <a:custGeom>
          <a:avLst/>
          <a:gdLst>
            <a:gd name="T0" fmla="*/ 0 w 21600"/>
            <a:gd name="T1" fmla="*/ 0 h 21600"/>
            <a:gd name="T2" fmla="*/ 21600 w 21600"/>
            <a:gd name="T3" fmla="*/ 0 h 21600"/>
            <a:gd name="T4" fmla="*/ 21600 w 21600"/>
            <a:gd name="T5" fmla="*/ 21600 h 21600"/>
            <a:gd name="T6" fmla="*/ 0 w 21600"/>
            <a:gd name="T7" fmla="*/ 21600 h 21600"/>
            <a:gd name="T8" fmla="*/ 10800 w 21600"/>
            <a:gd name="T9" fmla="*/ 0 h 21600"/>
            <a:gd name="T10" fmla="*/ 21600 w 21600"/>
            <a:gd name="T11" fmla="*/ 10800 h 21600"/>
            <a:gd name="T12" fmla="*/ 10800 w 21600"/>
            <a:gd name="T13" fmla="*/ 21600 h 21600"/>
            <a:gd name="T14" fmla="*/ 0 w 21600"/>
            <a:gd name="T15" fmla="*/ 10800 h 21600"/>
            <a:gd name="T16" fmla="*/ 1000 w 21600"/>
            <a:gd name="T17" fmla="*/ 1000 h 21600"/>
            <a:gd name="T18" fmla="*/ 20600 w 21600"/>
            <a:gd name="T19" fmla="*/ 20600 h 21600"/>
          </a:gdLst>
          <a:ahLst/>
          <a:cxnLst>
            <a:cxn ang="0">
              <a:pos x="T0" y="T1"/>
            </a:cxn>
            <a:cxn ang="0">
              <a:pos x="T2" y="T3"/>
            </a:cxn>
            <a:cxn ang="0">
              <a:pos x="T4" y="T5"/>
            </a:cxn>
            <a:cxn ang="0">
              <a:pos x="T6" y="T7"/>
            </a:cxn>
            <a:cxn ang="0">
              <a:pos x="T8" y="T9"/>
            </a:cxn>
            <a:cxn ang="0">
              <a:pos x="T10" y="T11"/>
            </a:cxn>
            <a:cxn ang="0">
              <a:pos x="T12" y="T13"/>
            </a:cxn>
            <a:cxn ang="0">
              <a:pos x="T14" y="T15"/>
            </a:cxn>
          </a:cxnLst>
          <a:rect l="T16" t="T17" r="T18" b="T19"/>
          <a:pathLst>
            <a:path w="21600" h="21600">
              <a:moveTo>
                <a:pt x="0" y="0"/>
              </a:moveTo>
              <a:lnTo>
                <a:pt x="21600" y="0"/>
              </a:lnTo>
              <a:lnTo>
                <a:pt x="21600" y="21600"/>
              </a:lnTo>
              <a:lnTo>
                <a:pt x="0" y="21600"/>
              </a:lnTo>
              <a:lnTo>
                <a:pt x="0" y="0"/>
              </a:lnTo>
              <a:close/>
            </a:path>
          </a:pathLst>
        </a:custGeom>
        <a:gradFill flip="none" rotWithShape="1">
          <a:gsLst>
            <a:gs pos="86000">
              <a:schemeClr val="accent6">
                <a:lumMod val="75000"/>
              </a:schemeClr>
            </a:gs>
            <a:gs pos="75000">
              <a:schemeClr val="accent1">
                <a:lumMod val="0"/>
                <a:lumOff val="100000"/>
              </a:schemeClr>
            </a:gs>
            <a:gs pos="94000">
              <a:schemeClr val="accent1">
                <a:lumMod val="100000"/>
              </a:schemeClr>
            </a:gs>
          </a:gsLst>
          <a:path path="rect">
            <a:fillToRect l="50000" t="50000" r="50000" b="50000"/>
          </a:path>
          <a:tileRect/>
        </a:gradFill>
        <a:ln>
          <a:solidFill>
            <a:srgbClr val="FF0000"/>
          </a:solidFill>
          <a:headEnd/>
          <a:tailEnd/>
        </a:ln>
        <a:effectLst>
          <a:innerShdw blurRad="63500" dist="50800" dir="8100000">
            <a:prstClr val="black">
              <a:alpha val="50000"/>
            </a:prstClr>
          </a:innerShdw>
        </a:effectLst>
      </xdr:spPr>
      <xdr:style>
        <a:lnRef idx="2">
          <a:schemeClr val="accent3"/>
        </a:lnRef>
        <a:fillRef idx="1">
          <a:schemeClr val="lt1"/>
        </a:fillRef>
        <a:effectRef idx="0">
          <a:schemeClr val="accent3"/>
        </a:effectRef>
        <a:fontRef idx="minor">
          <a:schemeClr val="dk1"/>
        </a:fontRef>
      </xdr:style>
      <xdr:txBody>
        <a:bodyPr vertOverflow="clip" wrap="square" lIns="0" tIns="0" rIns="0" bIns="0" anchor="ctr" upright="1"/>
        <a:lstStyle/>
        <a:p>
          <a:pPr marL="0" marR="0" indent="0" algn="ctr" defTabSz="914400" rtl="0" eaLnBrk="1" fontAlgn="auto" latinLnBrk="0" hangingPunct="1">
            <a:lnSpc>
              <a:spcPct val="100000"/>
            </a:lnSpc>
            <a:spcBef>
              <a:spcPts val="0"/>
            </a:spcBef>
            <a:spcAft>
              <a:spcPts val="0"/>
            </a:spcAft>
            <a:buClrTx/>
            <a:buSzTx/>
            <a:buFontTx/>
            <a:buNone/>
            <a:tabLst/>
            <a:defRPr sz="1000"/>
          </a:pPr>
          <a:r>
            <a:rPr lang="en-US" sz="1100" b="1" i="0" u="none" strike="noStrike" cap="none" spc="0" baseline="0">
              <a:ln>
                <a:noFill/>
              </a:ln>
              <a:solidFill>
                <a:srgbClr val="C00000"/>
              </a:solidFill>
              <a:effectLst/>
              <a:latin typeface="+mn-lt"/>
              <a:ea typeface="+mn-ea"/>
              <a:cs typeface="Arial" pitchFamily="34" charset="0"/>
            </a:rPr>
            <a:t>Click Here</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rgbClr val="FF0000"/>
              </a:solidFill>
              <a:effectLst/>
              <a:latin typeface="+mn-lt"/>
              <a:ea typeface="+mn-ea"/>
              <a:cs typeface="Arial" pitchFamily="34" charset="0"/>
            </a:rPr>
            <a:t> </a:t>
          </a:r>
          <a:r>
            <a:rPr lang="en-US" sz="1000" b="1" i="0" u="none" strike="noStrike" cap="none" spc="0" baseline="0">
              <a:ln>
                <a:noFill/>
              </a:ln>
              <a:solidFill>
                <a:schemeClr val="tx1"/>
              </a:solidFill>
              <a:effectLst/>
              <a:latin typeface="+mn-lt"/>
              <a:ea typeface="+mn-ea"/>
              <a:cs typeface="Arial" pitchFamily="34" charset="0"/>
            </a:rPr>
            <a:t>to return to</a:t>
          </a:r>
        </a:p>
        <a:p>
          <a:pPr marL="0" marR="0" indent="0" algn="ctr" defTabSz="914400" rtl="0" eaLnBrk="1" fontAlgn="auto" latinLnBrk="0" hangingPunct="1">
            <a:lnSpc>
              <a:spcPct val="100000"/>
            </a:lnSpc>
            <a:spcBef>
              <a:spcPts val="0"/>
            </a:spcBef>
            <a:spcAft>
              <a:spcPts val="0"/>
            </a:spcAft>
            <a:buClrTx/>
            <a:buSzTx/>
            <a:buFontTx/>
            <a:buNone/>
            <a:tabLst/>
            <a:defRPr sz="1000"/>
          </a:pPr>
          <a:r>
            <a:rPr lang="en-US" sz="1000" b="1" i="0" u="none" strike="noStrike" cap="none" spc="0" baseline="0">
              <a:ln>
                <a:noFill/>
              </a:ln>
              <a:solidFill>
                <a:schemeClr val="tx1"/>
              </a:solidFill>
              <a:effectLst/>
              <a:latin typeface="+mn-lt"/>
              <a:ea typeface="+mn-ea"/>
              <a:cs typeface="Arial" pitchFamily="34" charset="0"/>
            </a:rPr>
            <a:t> </a:t>
          </a:r>
          <a:r>
            <a:rPr lang="en-US" sz="1100" b="1" i="0" u="none" strike="noStrike" cap="none" spc="0" baseline="0">
              <a:ln>
                <a:noFill/>
              </a:ln>
              <a:solidFill>
                <a:srgbClr val="C00000"/>
              </a:solidFill>
              <a:effectLst/>
              <a:latin typeface="+mn-lt"/>
              <a:ea typeface="+mn-ea"/>
              <a:cs typeface="Arial" pitchFamily="34" charset="0"/>
            </a:rPr>
            <a:t>Normal View</a:t>
          </a:r>
          <a:r>
            <a:rPr lang="en-US" sz="1000" b="1" i="0" u="none" strike="noStrike" cap="none" spc="0" baseline="0">
              <a:ln>
                <a:noFill/>
              </a:ln>
              <a:solidFill>
                <a:srgbClr val="C00000"/>
              </a:solidFill>
              <a:effectLst/>
              <a:latin typeface="+mn-lt"/>
              <a:ea typeface="+mn-ea"/>
              <a:cs typeface="Arial" pitchFamily="34" charset="0"/>
            </a:rPr>
            <a:t> </a:t>
          </a:r>
          <a:r>
            <a:rPr lang="en-US" sz="800" b="1" i="0" u="none" strike="noStrike" cap="none" spc="0" baseline="0">
              <a:ln>
                <a:noFill/>
              </a:ln>
              <a:solidFill>
                <a:schemeClr val="bg1">
                  <a:lumMod val="65000"/>
                </a:schemeClr>
              </a:solidFill>
              <a:effectLst/>
              <a:latin typeface="+mn-lt"/>
              <a:ea typeface="+mn-ea"/>
              <a:cs typeface="Arial" pitchFamily="34" charset="0"/>
            </a:rPr>
            <a:t>9</a:t>
          </a:r>
          <a:endParaRPr lang="en-US" sz="1000" b="1" i="0" u="none" strike="noStrike" cap="none" spc="0" baseline="0">
            <a:ln>
              <a:noFill/>
            </a:ln>
            <a:solidFill>
              <a:schemeClr val="bg1">
                <a:lumMod val="65000"/>
              </a:schemeClr>
            </a:solidFill>
            <a:effectLst/>
            <a:latin typeface="+mn-lt"/>
            <a:ea typeface="+mn-ea"/>
            <a:cs typeface="Arial" pitchFamily="34" charset="0"/>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3.xml"/><Relationship Id="rId2" Type="http://schemas.openxmlformats.org/officeDocument/2006/relationships/printerSettings" Target="../printerSettings/printerSettings13.bin"/><Relationship Id="rId1" Type="http://schemas.openxmlformats.org/officeDocument/2006/relationships/hyperlink" Target="https://www.doe.virginia.gov/programs-services/federal-programs/essa/title-i/title-i-part-d-prevention-and-intervention-programs-for-children-and-youth-who-are-neglected-delinquent-or-at-risk" TargetMode="Externa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7.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doe.virginia.gov/programs-services/federal-programs/essa/esea-transferability"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s://www.doe.virginia.gov/programs-services/federal-programs/essa/esea-transferability" TargetMode="External"/><Relationship Id="rId5" Type="http://schemas.openxmlformats.org/officeDocument/2006/relationships/comments" Target="../comments3.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omments" Target="../comments4.xml"/><Relationship Id="rId3" Type="http://schemas.openxmlformats.org/officeDocument/2006/relationships/vmlDrawing" Target="../drawings/vmlDrawing5.vml"/><Relationship Id="rId7" Type="http://schemas.openxmlformats.org/officeDocument/2006/relationships/image" Target="../media/image3.emf"/><Relationship Id="rId2" Type="http://schemas.openxmlformats.org/officeDocument/2006/relationships/drawing" Target="../drawings/drawing7.xml"/><Relationship Id="rId1" Type="http://schemas.openxmlformats.org/officeDocument/2006/relationships/printerSettings" Target="../printerSettings/printerSettings7.bin"/><Relationship Id="rId6" Type="http://schemas.openxmlformats.org/officeDocument/2006/relationships/control" Target="../activeX/activeX2.xml"/><Relationship Id="rId5" Type="http://schemas.openxmlformats.org/officeDocument/2006/relationships/image" Target="../media/image2.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2">
    <tabColor rgb="FFD2F0FF"/>
  </sheetPr>
  <dimension ref="A1:XFC52"/>
  <sheetViews>
    <sheetView showGridLines="0" tabSelected="1" zoomScale="98" zoomScaleNormal="98" workbookViewId="0"/>
  </sheetViews>
  <sheetFormatPr defaultColWidth="19.5703125" defaultRowHeight="12.75" zeroHeight="1" x14ac:dyDescent="0.2"/>
  <cols>
    <col min="1" max="1" width="3.5703125" style="18" customWidth="1"/>
    <col min="2" max="2" width="8.140625" style="18" customWidth="1"/>
    <col min="3" max="3" width="17.5703125" style="18" customWidth="1"/>
    <col min="4" max="4" width="9.140625" style="18" customWidth="1"/>
    <col min="5" max="5" width="12.140625" style="18" customWidth="1"/>
    <col min="6" max="6" width="20.42578125" style="18" customWidth="1"/>
    <col min="7" max="7" width="17" style="18" customWidth="1"/>
    <col min="8" max="8" width="2.5703125" style="18" customWidth="1"/>
    <col min="9" max="9" width="6.42578125" style="18" customWidth="1"/>
    <col min="10" max="10" width="7.85546875" style="18" customWidth="1"/>
    <col min="11" max="11" width="11.85546875" style="18" customWidth="1"/>
    <col min="12" max="12" width="19.85546875" style="18" customWidth="1"/>
    <col min="13" max="13" width="5.5703125" style="18" customWidth="1"/>
    <col min="14" max="14" width="17.42578125" style="18" customWidth="1"/>
    <col min="15" max="15" width="4.5703125" style="199" customWidth="1"/>
    <col min="16" max="16" width="4.5703125" style="18" hidden="1" customWidth="1"/>
    <col min="17" max="17" width="9.140625" style="18" hidden="1" customWidth="1"/>
    <col min="18" max="18" width="60.85546875" style="18" hidden="1" customWidth="1"/>
    <col min="19" max="19" width="88.5703125" style="18" hidden="1" customWidth="1"/>
    <col min="20" max="20" width="9.140625" style="18" hidden="1" customWidth="1"/>
    <col min="21" max="16383" width="0" style="18" hidden="1" customWidth="1"/>
    <col min="16384" max="16384" width="19.5703125" style="18" hidden="1" customWidth="1"/>
  </cols>
  <sheetData>
    <row r="1" spans="1:19" s="80" customFormat="1" ht="18.75" customHeight="1" x14ac:dyDescent="0.3">
      <c r="A1" s="270" t="s">
        <v>2735</v>
      </c>
      <c r="B1" s="599" t="s">
        <v>45</v>
      </c>
      <c r="C1" s="599"/>
      <c r="D1" s="599"/>
      <c r="E1" s="599"/>
      <c r="F1" s="599"/>
      <c r="G1" s="599"/>
      <c r="H1" s="599"/>
      <c r="I1" s="599"/>
      <c r="J1" s="599"/>
      <c r="K1" s="599"/>
      <c r="L1" s="599"/>
      <c r="M1" s="599"/>
      <c r="N1" s="599"/>
      <c r="O1" s="257">
        <v>3</v>
      </c>
      <c r="P1" s="187"/>
      <c r="Q1" s="620"/>
      <c r="R1" s="620"/>
      <c r="S1" s="620"/>
    </row>
    <row r="2" spans="1:19" ht="18.75" x14ac:dyDescent="0.3">
      <c r="B2" s="598" t="s">
        <v>2005</v>
      </c>
      <c r="C2" s="598"/>
      <c r="D2" s="598"/>
      <c r="E2" s="598"/>
      <c r="F2" s="598"/>
      <c r="G2" s="598"/>
      <c r="H2" s="598"/>
      <c r="I2" s="598"/>
      <c r="J2" s="598"/>
      <c r="K2" s="598"/>
      <c r="L2" s="598"/>
      <c r="M2" s="598"/>
      <c r="N2" s="598"/>
      <c r="O2" s="187"/>
      <c r="P2" s="187"/>
      <c r="Q2" s="619"/>
      <c r="R2" s="619"/>
      <c r="S2" s="619"/>
    </row>
    <row r="3" spans="1:19" ht="18.75" x14ac:dyDescent="0.3">
      <c r="B3" s="598" t="s">
        <v>414</v>
      </c>
      <c r="C3" s="598"/>
      <c r="D3" s="598"/>
      <c r="E3" s="598"/>
      <c r="F3" s="598"/>
      <c r="G3" s="598"/>
      <c r="H3" s="598"/>
      <c r="I3" s="598"/>
      <c r="J3" s="598"/>
      <c r="K3" s="598"/>
      <c r="L3" s="598"/>
      <c r="M3" s="598"/>
      <c r="N3" s="598"/>
      <c r="O3" s="187"/>
      <c r="P3" s="187"/>
      <c r="Q3" s="622"/>
      <c r="R3" s="622"/>
      <c r="S3" s="622"/>
    </row>
    <row r="4" spans="1:19" ht="18.75" x14ac:dyDescent="0.3">
      <c r="B4" s="598" t="s">
        <v>1851</v>
      </c>
      <c r="C4" s="598"/>
      <c r="D4" s="598"/>
      <c r="E4" s="598"/>
      <c r="F4" s="598"/>
      <c r="G4" s="598"/>
      <c r="H4" s="598"/>
      <c r="I4" s="598"/>
      <c r="J4" s="598"/>
      <c r="K4" s="598"/>
      <c r="L4" s="598"/>
      <c r="M4" s="598"/>
      <c r="N4" s="598"/>
      <c r="O4" s="187"/>
      <c r="P4" s="187"/>
      <c r="Q4" s="619"/>
      <c r="R4" s="619"/>
      <c r="S4" s="619"/>
    </row>
    <row r="5" spans="1:19" ht="18.75" x14ac:dyDescent="0.2">
      <c r="B5" s="600"/>
      <c r="C5" s="600"/>
      <c r="D5" s="600"/>
      <c r="E5" s="600"/>
      <c r="F5" s="600"/>
      <c r="G5" s="600"/>
      <c r="H5" s="600"/>
      <c r="I5" s="600"/>
      <c r="J5" s="600"/>
      <c r="K5" s="600"/>
      <c r="L5" s="600"/>
      <c r="M5" s="600"/>
      <c r="N5" s="600"/>
      <c r="O5" s="187"/>
      <c r="P5" s="187"/>
      <c r="Q5" s="621"/>
      <c r="R5" s="621"/>
      <c r="S5" s="621"/>
    </row>
    <row r="6" spans="1:19" ht="18.75" x14ac:dyDescent="0.3">
      <c r="B6" s="601" t="s">
        <v>574</v>
      </c>
      <c r="C6" s="602"/>
      <c r="D6" s="602"/>
      <c r="E6" s="602"/>
      <c r="F6" s="602"/>
      <c r="G6" s="602"/>
      <c r="H6" s="602"/>
      <c r="I6" s="602"/>
      <c r="J6" s="602"/>
      <c r="K6" s="602"/>
      <c r="L6" s="602"/>
      <c r="M6" s="602"/>
      <c r="N6" s="603"/>
      <c r="O6" s="187"/>
      <c r="P6" s="187"/>
      <c r="Q6" s="188"/>
      <c r="R6" s="81"/>
      <c r="S6" s="81"/>
    </row>
    <row r="7" spans="1:19" ht="15.75" x14ac:dyDescent="0.25">
      <c r="B7" s="604"/>
      <c r="C7" s="604"/>
      <c r="D7" s="604"/>
      <c r="E7" s="604"/>
      <c r="F7" s="604"/>
      <c r="G7" s="604"/>
      <c r="H7" s="604"/>
      <c r="I7" s="604"/>
      <c r="J7" s="604"/>
      <c r="K7" s="604"/>
      <c r="L7" s="604"/>
      <c r="M7" s="604"/>
      <c r="N7" s="604"/>
      <c r="O7" s="187"/>
      <c r="P7" s="187"/>
      <c r="Q7" s="188"/>
      <c r="R7" s="81"/>
      <c r="S7" s="81"/>
    </row>
    <row r="8" spans="1:19" ht="18.75" x14ac:dyDescent="0.3">
      <c r="A8" s="623" t="s">
        <v>2492</v>
      </c>
      <c r="B8" s="623"/>
      <c r="C8" s="623"/>
      <c r="D8" s="623"/>
      <c r="E8" s="623"/>
      <c r="F8" s="624"/>
      <c r="G8" s="258">
        <v>46204</v>
      </c>
      <c r="O8" s="187"/>
      <c r="P8" s="187"/>
      <c r="Q8" s="188"/>
      <c r="R8" s="81"/>
      <c r="S8" s="81"/>
    </row>
    <row r="9" spans="1:19" ht="18.75" customHeight="1" x14ac:dyDescent="0.3">
      <c r="G9" s="259" t="str">
        <f>YEAR(G8) &amp; "-" &amp; YEAR(G8)+1</f>
        <v>2026-2027</v>
      </c>
      <c r="O9" s="187"/>
      <c r="P9" s="187"/>
      <c r="Q9" s="188"/>
      <c r="R9" s="81"/>
      <c r="S9" s="81"/>
    </row>
    <row r="10" spans="1:19" ht="15.75" x14ac:dyDescent="0.25">
      <c r="B10" s="619"/>
      <c r="C10" s="619"/>
      <c r="D10" s="619"/>
      <c r="E10" s="619"/>
      <c r="F10" s="619"/>
      <c r="G10" s="619"/>
      <c r="H10" s="619"/>
      <c r="I10" s="619"/>
      <c r="J10" s="619"/>
      <c r="K10" s="619"/>
      <c r="L10" s="619"/>
      <c r="M10" s="619"/>
      <c r="N10" s="619"/>
      <c r="O10" s="187"/>
      <c r="P10" s="187"/>
      <c r="Q10" s="188"/>
      <c r="R10" s="81"/>
      <c r="S10" s="81"/>
    </row>
    <row r="11" spans="1:19" ht="18.75" x14ac:dyDescent="0.3">
      <c r="A11" s="260"/>
      <c r="B11" s="635"/>
      <c r="C11" s="635"/>
      <c r="D11" s="635"/>
      <c r="E11" s="635"/>
      <c r="F11" s="635"/>
      <c r="G11" s="635"/>
      <c r="H11" s="635"/>
      <c r="I11" s="635"/>
      <c r="J11" s="635"/>
      <c r="K11" s="635"/>
      <c r="L11" s="635"/>
      <c r="M11" s="635"/>
      <c r="N11" s="635"/>
      <c r="O11" s="187"/>
      <c r="P11" s="187"/>
      <c r="Q11" s="188"/>
      <c r="R11" s="81"/>
      <c r="S11" s="81"/>
    </row>
    <row r="12" spans="1:19" ht="18.75" x14ac:dyDescent="0.3">
      <c r="B12" s="630" t="s">
        <v>2493</v>
      </c>
      <c r="C12" s="631"/>
      <c r="D12" s="631"/>
      <c r="E12" s="631"/>
      <c r="F12" s="631"/>
      <c r="G12" s="631"/>
      <c r="H12" s="631"/>
      <c r="I12" s="631"/>
      <c r="J12" s="631"/>
      <c r="K12" s="631"/>
      <c r="L12" s="631"/>
      <c r="M12" s="631"/>
      <c r="N12" s="632"/>
      <c r="O12" s="187"/>
      <c r="P12" s="187"/>
      <c r="Q12" s="188"/>
      <c r="R12" s="81"/>
      <c r="S12" s="81"/>
    </row>
    <row r="13" spans="1:19" ht="18.75" x14ac:dyDescent="0.3">
      <c r="A13" s="626" t="s">
        <v>671</v>
      </c>
      <c r="B13" s="628"/>
      <c r="C13" s="628"/>
      <c r="D13" s="628"/>
      <c r="E13" s="629"/>
      <c r="F13" s="625" t="s">
        <v>2346</v>
      </c>
      <c r="G13" s="625"/>
      <c r="H13" s="625"/>
      <c r="I13" s="625"/>
      <c r="J13" s="625"/>
      <c r="K13" s="625"/>
      <c r="O13" s="198"/>
      <c r="P13" s="187"/>
      <c r="Q13" s="188"/>
      <c r="R13" s="81"/>
      <c r="S13" s="81"/>
    </row>
    <row r="14" spans="1:19" ht="18.75" x14ac:dyDescent="0.3">
      <c r="A14" s="626" t="s">
        <v>670</v>
      </c>
      <c r="B14" s="626"/>
      <c r="C14" s="626"/>
      <c r="D14" s="626"/>
      <c r="E14" s="627"/>
      <c r="F14" s="612">
        <f>IF(ISBLANK(F13)," ",VLOOKUP(F13,Prefills!A6:B144,2))</f>
        <v>2</v>
      </c>
      <c r="G14" s="612"/>
      <c r="H14" s="612"/>
      <c r="I14" s="612"/>
      <c r="J14" s="612"/>
      <c r="K14" s="612"/>
      <c r="O14" s="187"/>
      <c r="P14" s="187"/>
      <c r="Q14" s="621"/>
      <c r="R14" s="621"/>
      <c r="S14" s="621"/>
    </row>
    <row r="15" spans="1:19" ht="15.75" x14ac:dyDescent="0.25">
      <c r="B15" s="619"/>
      <c r="C15" s="619"/>
      <c r="D15" s="619"/>
      <c r="E15" s="619"/>
      <c r="F15" s="619"/>
      <c r="G15" s="619"/>
      <c r="H15" s="619"/>
      <c r="I15" s="619"/>
      <c r="J15" s="619"/>
      <c r="K15" s="619"/>
      <c r="L15" s="619"/>
      <c r="M15" s="619"/>
      <c r="N15" s="619"/>
      <c r="O15" s="187"/>
      <c r="P15" s="187"/>
      <c r="Q15" s="189"/>
      <c r="R15" s="190"/>
      <c r="S15" s="261"/>
    </row>
    <row r="16" spans="1:19" ht="18.75" customHeight="1" x14ac:dyDescent="0.3">
      <c r="B16" s="620"/>
      <c r="C16" s="620"/>
      <c r="D16" s="620"/>
      <c r="E16" s="620"/>
      <c r="F16" s="620"/>
      <c r="G16" s="620"/>
      <c r="H16" s="620"/>
      <c r="I16" s="620"/>
      <c r="J16" s="620"/>
      <c r="K16" s="620"/>
      <c r="L16" s="620"/>
      <c r="M16" s="620"/>
      <c r="N16" s="620"/>
      <c r="O16" s="187"/>
      <c r="P16" s="187"/>
      <c r="Q16" s="619"/>
      <c r="R16" s="619"/>
      <c r="S16" s="619"/>
    </row>
    <row r="17" spans="1:19" ht="36" customHeight="1" x14ac:dyDescent="0.3">
      <c r="C17" s="617" t="s">
        <v>2495</v>
      </c>
      <c r="D17" s="617"/>
      <c r="E17" s="617"/>
      <c r="F17" s="617"/>
      <c r="G17" s="159"/>
      <c r="H17" s="256"/>
      <c r="J17" s="262"/>
      <c r="K17" s="618" t="s">
        <v>2496</v>
      </c>
      <c r="L17" s="618"/>
      <c r="M17" s="618"/>
      <c r="N17" s="618"/>
      <c r="O17" s="187"/>
      <c r="P17" s="187"/>
      <c r="Q17" s="621"/>
      <c r="R17" s="621"/>
      <c r="S17" s="621"/>
    </row>
    <row r="18" spans="1:19" ht="18.75" x14ac:dyDescent="0.3">
      <c r="A18" s="263"/>
      <c r="B18" s="263"/>
      <c r="C18" s="633" t="s">
        <v>2501</v>
      </c>
      <c r="D18" s="633"/>
      <c r="E18" s="633"/>
      <c r="F18" s="633"/>
      <c r="I18" s="263"/>
      <c r="J18" s="263"/>
      <c r="K18" s="611" t="s">
        <v>2230</v>
      </c>
      <c r="L18" s="611"/>
      <c r="M18" s="611"/>
      <c r="N18" s="611"/>
      <c r="O18" s="187"/>
      <c r="P18" s="187"/>
      <c r="Q18" s="188"/>
      <c r="R18" s="81"/>
      <c r="S18" s="81"/>
    </row>
    <row r="19" spans="1:19" ht="18.75" x14ac:dyDescent="0.3">
      <c r="A19" s="264"/>
      <c r="B19" s="265" t="s">
        <v>2231</v>
      </c>
      <c r="C19" s="259" t="s">
        <v>2232</v>
      </c>
      <c r="D19" s="611" t="s">
        <v>2233</v>
      </c>
      <c r="E19" s="611"/>
      <c r="F19" s="611"/>
      <c r="I19" s="265"/>
      <c r="J19" s="265" t="s">
        <v>2596</v>
      </c>
      <c r="K19" s="611" t="s">
        <v>2514</v>
      </c>
      <c r="L19" s="611"/>
      <c r="M19" s="611"/>
      <c r="N19" s="611"/>
      <c r="O19" s="187"/>
      <c r="P19" s="187"/>
      <c r="Q19" s="188"/>
      <c r="R19" s="81"/>
      <c r="S19" s="81"/>
    </row>
    <row r="20" spans="1:19" ht="26.25" customHeight="1" x14ac:dyDescent="0.3">
      <c r="A20" s="225" t="b">
        <v>0</v>
      </c>
      <c r="B20" s="226">
        <v>1</v>
      </c>
      <c r="C20" s="268"/>
      <c r="D20" s="613" t="s">
        <v>2513</v>
      </c>
      <c r="E20" s="613"/>
      <c r="F20" s="613"/>
      <c r="H20" s="23"/>
      <c r="I20" s="266">
        <v>1</v>
      </c>
      <c r="J20" s="267" t="s">
        <v>2611</v>
      </c>
      <c r="K20" s="614"/>
      <c r="L20" s="615"/>
      <c r="M20" s="615"/>
      <c r="N20" s="616"/>
      <c r="O20" s="187"/>
      <c r="P20" s="187"/>
      <c r="Q20" s="188"/>
      <c r="R20" s="81"/>
      <c r="S20" s="81"/>
    </row>
    <row r="21" spans="1:19" ht="26.25" customHeight="1" x14ac:dyDescent="0.3">
      <c r="A21" s="225" t="b">
        <v>0</v>
      </c>
      <c r="B21" s="226">
        <v>2</v>
      </c>
      <c r="C21" s="182"/>
      <c r="D21" s="634" t="s">
        <v>2516</v>
      </c>
      <c r="E21" s="634"/>
      <c r="F21" s="634"/>
      <c r="H21" s="23"/>
      <c r="I21" s="266">
        <v>2</v>
      </c>
      <c r="J21" s="267" t="s">
        <v>2234</v>
      </c>
      <c r="K21" s="605"/>
      <c r="L21" s="606"/>
      <c r="M21" s="606"/>
      <c r="N21" s="607"/>
      <c r="O21" s="187"/>
      <c r="P21" s="187"/>
      <c r="Q21" s="188"/>
      <c r="R21" s="81"/>
      <c r="S21" s="81"/>
    </row>
    <row r="22" spans="1:19" ht="26.25" customHeight="1" x14ac:dyDescent="0.3">
      <c r="A22" s="225" t="b">
        <v>0</v>
      </c>
      <c r="B22" s="226">
        <v>3</v>
      </c>
      <c r="C22" s="182"/>
      <c r="D22" s="634" t="s">
        <v>2524</v>
      </c>
      <c r="E22" s="634"/>
      <c r="F22" s="634"/>
      <c r="H22" s="23"/>
      <c r="I22" s="266">
        <v>3</v>
      </c>
      <c r="J22" s="267" t="s">
        <v>2690</v>
      </c>
      <c r="K22" s="605"/>
      <c r="L22" s="606"/>
      <c r="M22" s="606"/>
      <c r="N22" s="607"/>
      <c r="O22" s="187"/>
      <c r="P22" s="187"/>
      <c r="Q22" s="188"/>
      <c r="R22" s="81"/>
      <c r="S22" s="81"/>
    </row>
    <row r="23" spans="1:19" ht="26.25" customHeight="1" x14ac:dyDescent="0.3">
      <c r="A23" s="225" t="b">
        <v>0</v>
      </c>
      <c r="B23" s="226">
        <v>4</v>
      </c>
      <c r="C23" s="182"/>
      <c r="D23" s="609" t="s">
        <v>2538</v>
      </c>
      <c r="E23" s="609"/>
      <c r="F23" s="609"/>
      <c r="H23" s="23"/>
      <c r="I23" s="266">
        <v>4</v>
      </c>
      <c r="J23" s="267" t="s">
        <v>2691</v>
      </c>
      <c r="K23" s="605"/>
      <c r="L23" s="606"/>
      <c r="M23" s="606"/>
      <c r="N23" s="607"/>
      <c r="O23" s="187"/>
      <c r="P23" s="187"/>
      <c r="Q23" s="188"/>
      <c r="R23" s="81"/>
      <c r="S23" s="81"/>
    </row>
    <row r="24" spans="1:19" ht="26.25" customHeight="1" x14ac:dyDescent="0.3">
      <c r="A24" s="225" t="b">
        <v>0</v>
      </c>
      <c r="B24" s="226">
        <v>5</v>
      </c>
      <c r="C24" s="182"/>
      <c r="D24" s="634" t="s">
        <v>2236</v>
      </c>
      <c r="E24" s="634"/>
      <c r="F24" s="634"/>
      <c r="H24" s="23"/>
      <c r="I24" s="266">
        <v>5</v>
      </c>
      <c r="J24" s="267" t="s">
        <v>2692</v>
      </c>
      <c r="K24" s="605"/>
      <c r="L24" s="606"/>
      <c r="M24" s="606"/>
      <c r="N24" s="607"/>
      <c r="O24" s="187"/>
      <c r="P24" s="187"/>
      <c r="Q24" s="188"/>
      <c r="R24" s="81"/>
      <c r="S24" s="81"/>
    </row>
    <row r="25" spans="1:19" ht="37.5" customHeight="1" x14ac:dyDescent="0.3">
      <c r="A25" s="225" t="b">
        <v>0</v>
      </c>
      <c r="B25" s="226">
        <v>6</v>
      </c>
      <c r="C25" s="183"/>
      <c r="D25" s="609" t="s">
        <v>2237</v>
      </c>
      <c r="E25" s="609"/>
      <c r="F25" s="609"/>
      <c r="H25" s="23"/>
      <c r="I25" s="266">
        <v>6</v>
      </c>
      <c r="J25" s="267" t="s">
        <v>2308</v>
      </c>
      <c r="K25" s="605"/>
      <c r="L25" s="606"/>
      <c r="M25" s="606"/>
      <c r="N25" s="607"/>
      <c r="O25" s="187"/>
      <c r="P25" s="187"/>
      <c r="Q25" s="188"/>
      <c r="R25" s="191"/>
      <c r="S25" s="81"/>
    </row>
    <row r="26" spans="1:19" ht="26.25" customHeight="1" x14ac:dyDescent="0.3">
      <c r="A26" s="225" t="b">
        <v>0</v>
      </c>
      <c r="B26" s="226">
        <v>7</v>
      </c>
      <c r="C26" s="183"/>
      <c r="D26" s="609" t="s">
        <v>2259</v>
      </c>
      <c r="E26" s="609"/>
      <c r="F26" s="609"/>
      <c r="H26" s="23"/>
      <c r="I26" s="266">
        <v>7</v>
      </c>
      <c r="J26" s="267" t="s">
        <v>2321</v>
      </c>
      <c r="K26" s="605"/>
      <c r="L26" s="606"/>
      <c r="M26" s="606"/>
      <c r="N26" s="607"/>
      <c r="O26" s="187"/>
      <c r="P26" s="187"/>
      <c r="Q26" s="621"/>
      <c r="R26" s="621"/>
      <c r="S26" s="621"/>
    </row>
    <row r="27" spans="1:19" ht="26.25" customHeight="1" x14ac:dyDescent="0.3">
      <c r="A27" s="225" t="b">
        <v>0</v>
      </c>
      <c r="B27" s="226">
        <v>8</v>
      </c>
      <c r="C27" s="183"/>
      <c r="D27" s="609" t="s">
        <v>2260</v>
      </c>
      <c r="E27" s="609"/>
      <c r="F27" s="609"/>
      <c r="H27" s="23"/>
      <c r="I27" s="266">
        <v>8</v>
      </c>
      <c r="J27" s="267" t="s">
        <v>2308</v>
      </c>
      <c r="K27" s="605"/>
      <c r="L27" s="606"/>
      <c r="M27" s="606"/>
      <c r="N27" s="607"/>
      <c r="O27" s="187"/>
      <c r="P27" s="187"/>
      <c r="Q27" s="189"/>
      <c r="R27" s="190"/>
      <c r="S27" s="192"/>
    </row>
    <row r="28" spans="1:19" ht="26.25" customHeight="1" x14ac:dyDescent="0.3">
      <c r="A28" s="225" t="b">
        <v>0</v>
      </c>
      <c r="B28" s="226">
        <v>9</v>
      </c>
      <c r="C28" s="269"/>
      <c r="D28" s="609" t="s">
        <v>2261</v>
      </c>
      <c r="E28" s="609"/>
      <c r="F28" s="609"/>
      <c r="H28" s="23"/>
      <c r="I28" s="266">
        <v>9</v>
      </c>
      <c r="J28" s="267" t="s">
        <v>2618</v>
      </c>
      <c r="K28" s="605"/>
      <c r="L28" s="606"/>
      <c r="M28" s="606"/>
      <c r="N28" s="607"/>
      <c r="O28" s="187"/>
      <c r="P28" s="187"/>
      <c r="Q28" s="81"/>
      <c r="S28" s="81"/>
    </row>
    <row r="29" spans="1:19" ht="26.25" customHeight="1" x14ac:dyDescent="0.3">
      <c r="A29" s="225" t="b">
        <v>0</v>
      </c>
      <c r="B29" s="226">
        <v>10</v>
      </c>
      <c r="C29" s="269"/>
      <c r="D29" s="609" t="s">
        <v>1977</v>
      </c>
      <c r="E29" s="609"/>
      <c r="F29" s="609"/>
      <c r="H29" s="23"/>
      <c r="I29" s="266">
        <v>10</v>
      </c>
      <c r="J29" s="267" t="s">
        <v>2308</v>
      </c>
      <c r="K29" s="605"/>
      <c r="L29" s="606"/>
      <c r="M29" s="606"/>
      <c r="N29" s="607"/>
      <c r="O29" s="187"/>
      <c r="P29" s="187"/>
      <c r="Q29" s="81"/>
      <c r="S29" s="81"/>
    </row>
    <row r="30" spans="1:19" ht="26.25" customHeight="1" x14ac:dyDescent="0.3">
      <c r="A30" s="225" t="b">
        <v>0</v>
      </c>
      <c r="B30" s="226">
        <v>11</v>
      </c>
      <c r="C30" s="269"/>
      <c r="D30" s="609" t="s">
        <v>2262</v>
      </c>
      <c r="E30" s="609"/>
      <c r="F30" s="609"/>
      <c r="H30" s="23"/>
      <c r="I30" s="266">
        <v>11</v>
      </c>
      <c r="J30" s="267" t="s">
        <v>2308</v>
      </c>
      <c r="K30" s="605"/>
      <c r="L30" s="606"/>
      <c r="M30" s="606"/>
      <c r="N30" s="607"/>
      <c r="O30" s="187"/>
      <c r="P30" s="187"/>
    </row>
    <row r="31" spans="1:19" ht="39" customHeight="1" x14ac:dyDescent="0.3">
      <c r="A31" s="225" t="b">
        <v>0</v>
      </c>
      <c r="B31" s="226">
        <v>12</v>
      </c>
      <c r="C31" s="269"/>
      <c r="D31" s="609" t="s">
        <v>2263</v>
      </c>
      <c r="E31" s="609"/>
      <c r="F31" s="609"/>
      <c r="H31" s="23"/>
      <c r="I31" s="266">
        <v>12</v>
      </c>
      <c r="J31" s="267" t="s">
        <v>2588</v>
      </c>
      <c r="K31" s="605"/>
      <c r="L31" s="606"/>
      <c r="M31" s="606"/>
      <c r="N31" s="607"/>
      <c r="O31" s="187"/>
      <c r="P31" s="187"/>
    </row>
    <row r="32" spans="1:19" ht="26.25" customHeight="1" x14ac:dyDescent="0.3">
      <c r="A32" s="225" t="b">
        <v>0</v>
      </c>
      <c r="B32" s="226">
        <v>13</v>
      </c>
      <c r="C32" s="269"/>
      <c r="D32" s="609" t="s">
        <v>2264</v>
      </c>
      <c r="E32" s="609"/>
      <c r="F32" s="609"/>
      <c r="H32" s="23"/>
      <c r="I32" s="266">
        <v>13</v>
      </c>
      <c r="J32" s="267" t="s">
        <v>2589</v>
      </c>
      <c r="K32" s="605"/>
      <c r="L32" s="606"/>
      <c r="M32" s="606"/>
      <c r="N32" s="607"/>
      <c r="O32" s="187"/>
      <c r="P32" s="187"/>
    </row>
    <row r="33" spans="1:14" ht="26.25" customHeight="1" x14ac:dyDescent="0.3">
      <c r="A33" s="225" t="b">
        <v>0</v>
      </c>
      <c r="B33" s="226">
        <v>14</v>
      </c>
      <c r="C33" s="269"/>
      <c r="D33" s="609" t="s">
        <v>2599</v>
      </c>
      <c r="E33" s="609"/>
      <c r="F33" s="609"/>
      <c r="H33" s="23"/>
      <c r="I33" s="266">
        <v>14</v>
      </c>
      <c r="J33" s="267" t="s">
        <v>2693</v>
      </c>
      <c r="K33" s="605"/>
      <c r="L33" s="606"/>
      <c r="M33" s="606"/>
      <c r="N33" s="607"/>
    </row>
    <row r="34" spans="1:14" ht="41.25" customHeight="1" x14ac:dyDescent="0.3">
      <c r="A34" s="225" t="b">
        <v>0</v>
      </c>
      <c r="B34" s="226">
        <v>15</v>
      </c>
      <c r="C34" s="269"/>
      <c r="D34" s="609" t="s">
        <v>1976</v>
      </c>
      <c r="E34" s="609"/>
      <c r="F34" s="609"/>
      <c r="H34" s="23"/>
      <c r="I34" s="266">
        <v>15</v>
      </c>
      <c r="J34" s="267" t="s">
        <v>2590</v>
      </c>
      <c r="K34" s="605"/>
      <c r="L34" s="606"/>
      <c r="M34" s="606"/>
      <c r="N34" s="607"/>
    </row>
    <row r="35" spans="1:14" ht="41.25" customHeight="1" x14ac:dyDescent="0.3">
      <c r="A35" s="225" t="b">
        <v>0</v>
      </c>
      <c r="B35" s="226">
        <v>16</v>
      </c>
      <c r="C35" s="269"/>
      <c r="D35" s="609" t="s">
        <v>2373</v>
      </c>
      <c r="E35" s="609"/>
      <c r="F35" s="609"/>
      <c r="H35" s="23"/>
      <c r="I35" s="266">
        <v>16</v>
      </c>
      <c r="J35" s="267" t="s">
        <v>2320</v>
      </c>
      <c r="K35" s="605"/>
      <c r="L35" s="606"/>
      <c r="M35" s="606"/>
      <c r="N35" s="607"/>
    </row>
    <row r="36" spans="1:14" ht="59.25" customHeight="1" x14ac:dyDescent="0.3">
      <c r="A36" s="225" t="b">
        <v>0</v>
      </c>
      <c r="B36" s="226">
        <v>17</v>
      </c>
      <c r="C36" s="269"/>
      <c r="D36" s="609" t="s">
        <v>2238</v>
      </c>
      <c r="E36" s="609"/>
      <c r="F36" s="609"/>
      <c r="H36" s="23"/>
      <c r="I36" s="266">
        <v>17</v>
      </c>
      <c r="J36" s="267" t="s">
        <v>2591</v>
      </c>
      <c r="K36" s="605"/>
      <c r="L36" s="606"/>
      <c r="M36" s="606"/>
      <c r="N36" s="607"/>
    </row>
    <row r="37" spans="1:14" ht="45" customHeight="1" x14ac:dyDescent="0.3">
      <c r="A37" s="225" t="b">
        <v>0</v>
      </c>
      <c r="B37" s="226">
        <v>18</v>
      </c>
      <c r="C37" s="269"/>
      <c r="D37" s="609" t="s">
        <v>2239</v>
      </c>
      <c r="E37" s="609"/>
      <c r="F37" s="609"/>
      <c r="H37" s="23"/>
      <c r="I37" s="266">
        <v>18</v>
      </c>
      <c r="J37" s="267" t="s">
        <v>2592</v>
      </c>
      <c r="K37" s="605"/>
      <c r="L37" s="606"/>
      <c r="M37" s="606"/>
      <c r="N37" s="607"/>
    </row>
    <row r="38" spans="1:14" ht="26.25" customHeight="1" x14ac:dyDescent="0.3">
      <c r="A38" s="86" t="b">
        <v>1</v>
      </c>
      <c r="C38" s="23"/>
      <c r="D38" s="610"/>
      <c r="E38" s="610"/>
      <c r="F38" s="610"/>
      <c r="H38" s="23"/>
      <c r="I38" s="266">
        <v>19</v>
      </c>
      <c r="J38" s="267" t="s">
        <v>2593</v>
      </c>
      <c r="K38" s="605"/>
      <c r="L38" s="606"/>
      <c r="M38" s="606"/>
      <c r="N38" s="607"/>
    </row>
    <row r="39" spans="1:14" ht="26.25" customHeight="1" x14ac:dyDescent="0.3">
      <c r="A39" s="86" t="b">
        <v>1</v>
      </c>
      <c r="E39" s="24"/>
      <c r="H39" s="23"/>
      <c r="I39" s="266">
        <v>20</v>
      </c>
      <c r="J39" s="267" t="s">
        <v>2594</v>
      </c>
      <c r="K39" s="605"/>
      <c r="L39" s="606"/>
      <c r="M39" s="606"/>
      <c r="N39" s="607"/>
    </row>
    <row r="40" spans="1:14" ht="26.25" customHeight="1" x14ac:dyDescent="0.3">
      <c r="B40" s="85"/>
      <c r="E40" s="25"/>
      <c r="H40" s="23"/>
      <c r="I40" s="266">
        <v>21</v>
      </c>
      <c r="J40" s="267" t="s">
        <v>2308</v>
      </c>
      <c r="K40" s="605"/>
      <c r="L40" s="606"/>
      <c r="M40" s="606"/>
      <c r="N40" s="607"/>
    </row>
    <row r="41" spans="1:14" ht="26.25" customHeight="1" x14ac:dyDescent="0.3">
      <c r="E41" s="25"/>
      <c r="H41" s="23"/>
      <c r="I41" s="266">
        <v>22</v>
      </c>
      <c r="J41" s="267" t="s">
        <v>2308</v>
      </c>
      <c r="K41" s="605"/>
      <c r="L41" s="606"/>
      <c r="M41" s="606"/>
      <c r="N41" s="607"/>
    </row>
    <row r="42" spans="1:14" ht="26.25" customHeight="1" x14ac:dyDescent="0.3">
      <c r="E42" s="24"/>
      <c r="H42" s="23"/>
      <c r="I42" s="266">
        <v>23</v>
      </c>
      <c r="J42" s="267" t="s">
        <v>2308</v>
      </c>
      <c r="K42" s="605"/>
      <c r="L42" s="606"/>
      <c r="M42" s="606"/>
      <c r="N42" s="607"/>
    </row>
    <row r="43" spans="1:14" ht="26.25" customHeight="1" x14ac:dyDescent="0.3">
      <c r="E43" s="24"/>
      <c r="H43" s="23"/>
      <c r="I43" s="266">
        <v>24</v>
      </c>
      <c r="J43" s="267" t="s">
        <v>2308</v>
      </c>
      <c r="K43" s="605"/>
      <c r="L43" s="606"/>
      <c r="M43" s="606"/>
      <c r="N43" s="607"/>
    </row>
    <row r="44" spans="1:14" ht="26.25" customHeight="1" x14ac:dyDescent="0.3">
      <c r="E44" s="24"/>
      <c r="H44" s="23"/>
      <c r="I44" s="266">
        <v>25</v>
      </c>
      <c r="J44" s="267" t="s">
        <v>2308</v>
      </c>
      <c r="K44" s="605"/>
      <c r="L44" s="606"/>
      <c r="M44" s="606"/>
      <c r="N44" s="607"/>
    </row>
    <row r="45" spans="1:14" ht="26.25" customHeight="1" x14ac:dyDescent="0.3">
      <c r="E45" s="24"/>
      <c r="H45" s="23"/>
      <c r="I45" s="266">
        <v>26</v>
      </c>
      <c r="J45" s="267" t="s">
        <v>2308</v>
      </c>
      <c r="K45" s="605"/>
      <c r="L45" s="606"/>
      <c r="M45" s="606"/>
      <c r="N45" s="607"/>
    </row>
    <row r="46" spans="1:14" ht="30" customHeight="1" x14ac:dyDescent="0.3">
      <c r="H46" s="23"/>
      <c r="I46" s="266">
        <v>27</v>
      </c>
      <c r="J46" s="267" t="s">
        <v>2308</v>
      </c>
      <c r="K46" s="605"/>
      <c r="L46" s="606"/>
      <c r="M46" s="606"/>
      <c r="N46" s="607"/>
    </row>
    <row r="47" spans="1:14" ht="26.25" customHeight="1" x14ac:dyDescent="0.3">
      <c r="H47" s="23"/>
      <c r="I47" s="266">
        <v>28</v>
      </c>
      <c r="J47" s="267" t="s">
        <v>2308</v>
      </c>
      <c r="K47" s="608"/>
      <c r="L47" s="608"/>
      <c r="M47" s="608"/>
      <c r="N47" s="608"/>
    </row>
    <row r="48" spans="1:14" ht="25.5" customHeight="1" x14ac:dyDescent="0.2">
      <c r="I48" s="266">
        <v>29</v>
      </c>
      <c r="J48" s="267" t="s">
        <v>2308</v>
      </c>
      <c r="K48" s="605"/>
      <c r="L48" s="606"/>
      <c r="M48" s="606"/>
      <c r="N48" s="607"/>
    </row>
    <row r="49" spans="9:14" ht="25.5" customHeight="1" x14ac:dyDescent="0.2">
      <c r="I49" s="266">
        <v>30</v>
      </c>
      <c r="J49" s="267" t="s">
        <v>2308</v>
      </c>
      <c r="K49" s="605"/>
      <c r="L49" s="606"/>
      <c r="M49" s="606"/>
      <c r="N49" s="607"/>
    </row>
    <row r="50" spans="9:14" ht="25.5" customHeight="1" x14ac:dyDescent="0.2">
      <c r="I50" s="266">
        <v>31</v>
      </c>
      <c r="J50" s="267" t="s">
        <v>2308</v>
      </c>
      <c r="K50" s="608"/>
      <c r="L50" s="608"/>
      <c r="M50" s="608"/>
      <c r="N50" s="608"/>
    </row>
    <row r="51" spans="9:14" x14ac:dyDescent="0.2"/>
    <row r="52" spans="9:14" x14ac:dyDescent="0.2"/>
  </sheetData>
  <mergeCells count="82">
    <mergeCell ref="K43:N43"/>
    <mergeCell ref="K33:N33"/>
    <mergeCell ref="K34:N34"/>
    <mergeCell ref="K35:N35"/>
    <mergeCell ref="K27:N27"/>
    <mergeCell ref="K28:N28"/>
    <mergeCell ref="K30:N30"/>
    <mergeCell ref="K31:N31"/>
    <mergeCell ref="K32:N32"/>
    <mergeCell ref="K29:N29"/>
    <mergeCell ref="K24:N24"/>
    <mergeCell ref="K25:N25"/>
    <mergeCell ref="K26:N26"/>
    <mergeCell ref="A8:F8"/>
    <mergeCell ref="F13:K13"/>
    <mergeCell ref="K18:N18"/>
    <mergeCell ref="A14:E14"/>
    <mergeCell ref="A13:E13"/>
    <mergeCell ref="B12:N12"/>
    <mergeCell ref="C18:F18"/>
    <mergeCell ref="D24:F24"/>
    <mergeCell ref="D25:F25"/>
    <mergeCell ref="B10:N10"/>
    <mergeCell ref="B11:N11"/>
    <mergeCell ref="D21:F21"/>
    <mergeCell ref="D22:F22"/>
    <mergeCell ref="Q26:S26"/>
    <mergeCell ref="Q1:S1"/>
    <mergeCell ref="Q2:S2"/>
    <mergeCell ref="Q16:S16"/>
    <mergeCell ref="Q5:S5"/>
    <mergeCell ref="Q17:S17"/>
    <mergeCell ref="Q14:S14"/>
    <mergeCell ref="Q3:S3"/>
    <mergeCell ref="Q4:S4"/>
    <mergeCell ref="D23:F23"/>
    <mergeCell ref="D19:F19"/>
    <mergeCell ref="F14:K14"/>
    <mergeCell ref="K19:N19"/>
    <mergeCell ref="D20:F20"/>
    <mergeCell ref="K20:N20"/>
    <mergeCell ref="K22:N22"/>
    <mergeCell ref="K23:N23"/>
    <mergeCell ref="C17:F17"/>
    <mergeCell ref="K17:N17"/>
    <mergeCell ref="K21:N21"/>
    <mergeCell ref="B15:N15"/>
    <mergeCell ref="B16:N16"/>
    <mergeCell ref="D37:F37"/>
    <mergeCell ref="D26:F26"/>
    <mergeCell ref="D27:F27"/>
    <mergeCell ref="D34:F34"/>
    <mergeCell ref="D28:F28"/>
    <mergeCell ref="D32:F32"/>
    <mergeCell ref="D33:F33"/>
    <mergeCell ref="D35:F35"/>
    <mergeCell ref="D30:F30"/>
    <mergeCell ref="D31:F31"/>
    <mergeCell ref="D29:F29"/>
    <mergeCell ref="K48:N48"/>
    <mergeCell ref="K49:N49"/>
    <mergeCell ref="K50:N50"/>
    <mergeCell ref="D36:F36"/>
    <mergeCell ref="D38:F38"/>
    <mergeCell ref="K36:N36"/>
    <mergeCell ref="K37:N37"/>
    <mergeCell ref="K47:N47"/>
    <mergeCell ref="K38:N38"/>
    <mergeCell ref="K44:N44"/>
    <mergeCell ref="K45:N45"/>
    <mergeCell ref="K46:N46"/>
    <mergeCell ref="K39:N39"/>
    <mergeCell ref="K40:N40"/>
    <mergeCell ref="K41:N41"/>
    <mergeCell ref="K42:N42"/>
    <mergeCell ref="B2:N2"/>
    <mergeCell ref="B1:N1"/>
    <mergeCell ref="B5:N5"/>
    <mergeCell ref="B6:N6"/>
    <mergeCell ref="B7:N7"/>
    <mergeCell ref="B3:N3"/>
    <mergeCell ref="B4:N4"/>
  </mergeCells>
  <conditionalFormatting sqref="S6:S13 S15 S18:S25 S27">
    <cfRule type="containsText" dxfId="67" priority="24" operator="containsText" text="No">
      <formula>NOT(ISERROR(SEARCH("No",S6)))</formula>
    </cfRule>
  </conditionalFormatting>
  <conditionalFormatting sqref="S27">
    <cfRule type="containsText" dxfId="66" priority="23" operator="containsText" text="No">
      <formula>NOT(ISERROR(SEARCH("No",S27)))</formula>
    </cfRule>
  </conditionalFormatting>
  <conditionalFormatting sqref="D27:F27">
    <cfRule type="expression" dxfId="65" priority="8">
      <formula>$A$27</formula>
    </cfRule>
  </conditionalFormatting>
  <conditionalFormatting sqref="D21:F21">
    <cfRule type="expression" dxfId="64" priority="2">
      <formula>$A$21</formula>
    </cfRule>
  </conditionalFormatting>
  <conditionalFormatting sqref="D22:F22">
    <cfRule type="expression" dxfId="63" priority="3">
      <formula>$A$22</formula>
    </cfRule>
  </conditionalFormatting>
  <conditionalFormatting sqref="D23:F23">
    <cfRule type="expression" dxfId="62" priority="4">
      <formula>$A$23</formula>
    </cfRule>
  </conditionalFormatting>
  <conditionalFormatting sqref="D24:F24">
    <cfRule type="expression" dxfId="61" priority="5">
      <formula>$A$24</formula>
    </cfRule>
  </conditionalFormatting>
  <conditionalFormatting sqref="D25:F25">
    <cfRule type="expression" dxfId="60" priority="6">
      <formula>$A$25</formula>
    </cfRule>
  </conditionalFormatting>
  <conditionalFormatting sqref="D26:F26">
    <cfRule type="expression" dxfId="59" priority="7">
      <formula>$A$26</formula>
    </cfRule>
  </conditionalFormatting>
  <conditionalFormatting sqref="D20:F37">
    <cfRule type="expression" dxfId="58" priority="1">
      <formula>$A$20</formula>
    </cfRule>
  </conditionalFormatting>
  <conditionalFormatting sqref="D28:F28">
    <cfRule type="expression" dxfId="57" priority="12">
      <formula>$A$28</formula>
    </cfRule>
  </conditionalFormatting>
  <conditionalFormatting sqref="D29:F29">
    <cfRule type="expression" dxfId="56" priority="13">
      <formula>$A$29</formula>
    </cfRule>
  </conditionalFormatting>
  <conditionalFormatting sqref="D30:F30">
    <cfRule type="expression" dxfId="55" priority="15">
      <formula>$A$30</formula>
    </cfRule>
  </conditionalFormatting>
  <conditionalFormatting sqref="D31:F31">
    <cfRule type="expression" dxfId="54" priority="16">
      <formula>$A$31</formula>
    </cfRule>
  </conditionalFormatting>
  <conditionalFormatting sqref="D32:F32">
    <cfRule type="expression" dxfId="53" priority="17">
      <formula>$A$32</formula>
    </cfRule>
  </conditionalFormatting>
  <conditionalFormatting sqref="D33:F33">
    <cfRule type="expression" dxfId="52" priority="18">
      <formula>$A$33</formula>
    </cfRule>
  </conditionalFormatting>
  <conditionalFormatting sqref="D34:F34">
    <cfRule type="expression" dxfId="51" priority="19">
      <formula>$A$34</formula>
    </cfRule>
  </conditionalFormatting>
  <conditionalFormatting sqref="D35:F35">
    <cfRule type="expression" dxfId="50" priority="20">
      <formula>$A$35</formula>
    </cfRule>
  </conditionalFormatting>
  <conditionalFormatting sqref="D36:F36">
    <cfRule type="expression" dxfId="49" priority="21">
      <formula>$A$36</formula>
    </cfRule>
  </conditionalFormatting>
  <conditionalFormatting sqref="D37:F37">
    <cfRule type="expression" dxfId="48" priority="22">
      <formula>$A$37</formula>
    </cfRule>
  </conditionalFormatting>
  <dataValidations count="1">
    <dataValidation type="list" allowBlank="1" showInputMessage="1" showErrorMessage="1" sqref="F13:K13" xr:uid="{00000000-0002-0000-0000-000000000000}">
      <formula1>School_Divisions</formula1>
    </dataValidation>
  </dataValidations>
  <printOptions horizontalCentered="1"/>
  <pageMargins left="0.7" right="0.7" top="0.75" bottom="0.75" header="0.3" footer="0.3"/>
  <pageSetup scale="54" orientation="portrait" horizontalDpi="1200" verticalDpi="1200" r:id="rId1"/>
  <headerFooter>
    <oddFooter>&amp;L&amp;"Times New Roman,Regular"&amp;8&amp;D&amp;R&amp;"Times New Roman,Regular"&amp;8Title I, Part A
Individual Application</oddFooter>
  </headerFooter>
  <colBreaks count="1" manualBreakCount="1">
    <brk id="1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37" r:id="rId4" name="Check Box 13">
              <controlPr locked="0" defaultSize="0" autoFill="0" autoLine="0" autoPict="0">
                <anchor moveWithCells="1">
                  <from>
                    <xdr:col>2</xdr:col>
                    <xdr:colOff>485775</xdr:colOff>
                    <xdr:row>19</xdr:row>
                    <xdr:rowOff>66675</xdr:rowOff>
                  </from>
                  <to>
                    <xdr:col>2</xdr:col>
                    <xdr:colOff>904875</xdr:colOff>
                    <xdr:row>19</xdr:row>
                    <xdr:rowOff>219075</xdr:rowOff>
                  </to>
                </anchor>
              </controlPr>
            </control>
          </mc:Choice>
        </mc:AlternateContent>
        <mc:AlternateContent xmlns:mc="http://schemas.openxmlformats.org/markup-compatibility/2006">
          <mc:Choice Requires="x14">
            <control shapeId="1038" r:id="rId5" name="Check Box 14">
              <controlPr locked="0" defaultSize="0" autoFill="0" autoLine="0" autoPict="0">
                <anchor moveWithCells="1">
                  <from>
                    <xdr:col>2</xdr:col>
                    <xdr:colOff>495300</xdr:colOff>
                    <xdr:row>20</xdr:row>
                    <xdr:rowOff>28575</xdr:rowOff>
                  </from>
                  <to>
                    <xdr:col>2</xdr:col>
                    <xdr:colOff>866775</xdr:colOff>
                    <xdr:row>20</xdr:row>
                    <xdr:rowOff>238125</xdr:rowOff>
                  </to>
                </anchor>
              </controlPr>
            </control>
          </mc:Choice>
        </mc:AlternateContent>
        <mc:AlternateContent xmlns:mc="http://schemas.openxmlformats.org/markup-compatibility/2006">
          <mc:Choice Requires="x14">
            <control shapeId="1039" r:id="rId6" name="Check Box 15">
              <controlPr locked="0" defaultSize="0" autoFill="0" autoLine="0" autoPict="0">
                <anchor moveWithCells="1">
                  <from>
                    <xdr:col>2</xdr:col>
                    <xdr:colOff>495300</xdr:colOff>
                    <xdr:row>21</xdr:row>
                    <xdr:rowOff>28575</xdr:rowOff>
                  </from>
                  <to>
                    <xdr:col>2</xdr:col>
                    <xdr:colOff>866775</xdr:colOff>
                    <xdr:row>21</xdr:row>
                    <xdr:rowOff>238125</xdr:rowOff>
                  </to>
                </anchor>
              </controlPr>
            </control>
          </mc:Choice>
        </mc:AlternateContent>
        <mc:AlternateContent xmlns:mc="http://schemas.openxmlformats.org/markup-compatibility/2006">
          <mc:Choice Requires="x14">
            <control shapeId="1040" r:id="rId7" name="Check Box 16">
              <controlPr locked="0" defaultSize="0" autoFill="0" autoLine="0" autoPict="0">
                <anchor moveWithCells="1">
                  <from>
                    <xdr:col>2</xdr:col>
                    <xdr:colOff>495300</xdr:colOff>
                    <xdr:row>22</xdr:row>
                    <xdr:rowOff>76200</xdr:rowOff>
                  </from>
                  <to>
                    <xdr:col>2</xdr:col>
                    <xdr:colOff>866775</xdr:colOff>
                    <xdr:row>22</xdr:row>
                    <xdr:rowOff>295275</xdr:rowOff>
                  </to>
                </anchor>
              </controlPr>
            </control>
          </mc:Choice>
        </mc:AlternateContent>
        <mc:AlternateContent xmlns:mc="http://schemas.openxmlformats.org/markup-compatibility/2006">
          <mc:Choice Requires="x14">
            <control shapeId="1041" r:id="rId8" name="Check Box 17">
              <controlPr locked="0" defaultSize="0" autoFill="0" autoLine="0" autoPict="0">
                <anchor moveWithCells="1">
                  <from>
                    <xdr:col>2</xdr:col>
                    <xdr:colOff>485775</xdr:colOff>
                    <xdr:row>23</xdr:row>
                    <xdr:rowOff>28575</xdr:rowOff>
                  </from>
                  <to>
                    <xdr:col>2</xdr:col>
                    <xdr:colOff>847725</xdr:colOff>
                    <xdr:row>23</xdr:row>
                    <xdr:rowOff>238125</xdr:rowOff>
                  </to>
                </anchor>
              </controlPr>
            </control>
          </mc:Choice>
        </mc:AlternateContent>
        <mc:AlternateContent xmlns:mc="http://schemas.openxmlformats.org/markup-compatibility/2006">
          <mc:Choice Requires="x14">
            <control shapeId="1042" r:id="rId9" name="Check Box 18">
              <controlPr defaultSize="0" autoFill="0" autoLine="0" autoPict="0">
                <anchor moveWithCells="1">
                  <from>
                    <xdr:col>2</xdr:col>
                    <xdr:colOff>485775</xdr:colOff>
                    <xdr:row>24</xdr:row>
                    <xdr:rowOff>114300</xdr:rowOff>
                  </from>
                  <to>
                    <xdr:col>2</xdr:col>
                    <xdr:colOff>838200</xdr:colOff>
                    <xdr:row>24</xdr:row>
                    <xdr:rowOff>333375</xdr:rowOff>
                  </to>
                </anchor>
              </controlPr>
            </control>
          </mc:Choice>
        </mc:AlternateContent>
        <mc:AlternateContent xmlns:mc="http://schemas.openxmlformats.org/markup-compatibility/2006">
          <mc:Choice Requires="x14">
            <control shapeId="1043" r:id="rId10" name="Check Box 19">
              <controlPr locked="0" defaultSize="0" autoFill="0" autoLine="0" autoPict="0">
                <anchor moveWithCells="1">
                  <from>
                    <xdr:col>2</xdr:col>
                    <xdr:colOff>457200</xdr:colOff>
                    <xdr:row>25</xdr:row>
                    <xdr:rowOff>47625</xdr:rowOff>
                  </from>
                  <to>
                    <xdr:col>2</xdr:col>
                    <xdr:colOff>828675</xdr:colOff>
                    <xdr:row>25</xdr:row>
                    <xdr:rowOff>257175</xdr:rowOff>
                  </to>
                </anchor>
              </controlPr>
            </control>
          </mc:Choice>
        </mc:AlternateContent>
        <mc:AlternateContent xmlns:mc="http://schemas.openxmlformats.org/markup-compatibility/2006">
          <mc:Choice Requires="x14">
            <control shapeId="1044" r:id="rId11" name="Check Box 20">
              <controlPr locked="0" defaultSize="0" autoFill="0" autoLine="0" autoPict="0">
                <anchor moveWithCells="1">
                  <from>
                    <xdr:col>2</xdr:col>
                    <xdr:colOff>466725</xdr:colOff>
                    <xdr:row>26</xdr:row>
                    <xdr:rowOff>114300</xdr:rowOff>
                  </from>
                  <to>
                    <xdr:col>2</xdr:col>
                    <xdr:colOff>790575</xdr:colOff>
                    <xdr:row>26</xdr:row>
                    <xdr:rowOff>304800</xdr:rowOff>
                  </to>
                </anchor>
              </controlPr>
            </control>
          </mc:Choice>
        </mc:AlternateContent>
        <mc:AlternateContent xmlns:mc="http://schemas.openxmlformats.org/markup-compatibility/2006">
          <mc:Choice Requires="x14">
            <control shapeId="1045" r:id="rId12" name="Check Box 21">
              <controlPr locked="0" defaultSize="0" autoFill="0" autoLine="0" autoPict="0">
                <anchor moveWithCells="1">
                  <from>
                    <xdr:col>2</xdr:col>
                    <xdr:colOff>447675</xdr:colOff>
                    <xdr:row>27</xdr:row>
                    <xdr:rowOff>28575</xdr:rowOff>
                  </from>
                  <to>
                    <xdr:col>2</xdr:col>
                    <xdr:colOff>809625</xdr:colOff>
                    <xdr:row>27</xdr:row>
                    <xdr:rowOff>238125</xdr:rowOff>
                  </to>
                </anchor>
              </controlPr>
            </control>
          </mc:Choice>
        </mc:AlternateContent>
        <mc:AlternateContent xmlns:mc="http://schemas.openxmlformats.org/markup-compatibility/2006">
          <mc:Choice Requires="x14">
            <control shapeId="1046" r:id="rId13" name="Check Box 22">
              <controlPr locked="0" defaultSize="0" autoFill="0" autoLine="0" autoPict="0">
                <anchor moveWithCells="1">
                  <from>
                    <xdr:col>2</xdr:col>
                    <xdr:colOff>457200</xdr:colOff>
                    <xdr:row>28</xdr:row>
                    <xdr:rowOff>38100</xdr:rowOff>
                  </from>
                  <to>
                    <xdr:col>2</xdr:col>
                    <xdr:colOff>828675</xdr:colOff>
                    <xdr:row>28</xdr:row>
                    <xdr:rowOff>257175</xdr:rowOff>
                  </to>
                </anchor>
              </controlPr>
            </control>
          </mc:Choice>
        </mc:AlternateContent>
        <mc:AlternateContent xmlns:mc="http://schemas.openxmlformats.org/markup-compatibility/2006">
          <mc:Choice Requires="x14">
            <control shapeId="1048" r:id="rId14" name="Check Box 24">
              <controlPr locked="0" defaultSize="0" autoFill="0" autoLine="0" autoPict="0">
                <anchor moveWithCells="1">
                  <from>
                    <xdr:col>2</xdr:col>
                    <xdr:colOff>466725</xdr:colOff>
                    <xdr:row>29</xdr:row>
                    <xdr:rowOff>38100</xdr:rowOff>
                  </from>
                  <to>
                    <xdr:col>2</xdr:col>
                    <xdr:colOff>828675</xdr:colOff>
                    <xdr:row>29</xdr:row>
                    <xdr:rowOff>257175</xdr:rowOff>
                  </to>
                </anchor>
              </controlPr>
            </control>
          </mc:Choice>
        </mc:AlternateContent>
        <mc:AlternateContent xmlns:mc="http://schemas.openxmlformats.org/markup-compatibility/2006">
          <mc:Choice Requires="x14">
            <control shapeId="1050" r:id="rId15" name="Check Box 26">
              <controlPr locked="0" defaultSize="0" autoFill="0" autoLine="0" autoPict="0">
                <anchor moveWithCells="1">
                  <from>
                    <xdr:col>2</xdr:col>
                    <xdr:colOff>428625</xdr:colOff>
                    <xdr:row>30</xdr:row>
                    <xdr:rowOff>123825</xdr:rowOff>
                  </from>
                  <to>
                    <xdr:col>2</xdr:col>
                    <xdr:colOff>790575</xdr:colOff>
                    <xdr:row>30</xdr:row>
                    <xdr:rowOff>342900</xdr:rowOff>
                  </to>
                </anchor>
              </controlPr>
            </control>
          </mc:Choice>
        </mc:AlternateContent>
        <mc:AlternateContent xmlns:mc="http://schemas.openxmlformats.org/markup-compatibility/2006">
          <mc:Choice Requires="x14">
            <control shapeId="1051" r:id="rId16" name="Check Box 27">
              <controlPr locked="0" defaultSize="0" autoFill="0" autoLine="0" autoPict="0">
                <anchor moveWithCells="1">
                  <from>
                    <xdr:col>2</xdr:col>
                    <xdr:colOff>447675</xdr:colOff>
                    <xdr:row>31</xdr:row>
                    <xdr:rowOff>38100</xdr:rowOff>
                  </from>
                  <to>
                    <xdr:col>2</xdr:col>
                    <xdr:colOff>809625</xdr:colOff>
                    <xdr:row>31</xdr:row>
                    <xdr:rowOff>266700</xdr:rowOff>
                  </to>
                </anchor>
              </controlPr>
            </control>
          </mc:Choice>
        </mc:AlternateContent>
        <mc:AlternateContent xmlns:mc="http://schemas.openxmlformats.org/markup-compatibility/2006">
          <mc:Choice Requires="x14">
            <control shapeId="1054" r:id="rId17" name="Check Box 30">
              <controlPr locked="0" defaultSize="0" autoFill="0" autoLine="0" autoPict="0">
                <anchor moveWithCells="1">
                  <from>
                    <xdr:col>2</xdr:col>
                    <xdr:colOff>457200</xdr:colOff>
                    <xdr:row>32</xdr:row>
                    <xdr:rowOff>47625</xdr:rowOff>
                  </from>
                  <to>
                    <xdr:col>2</xdr:col>
                    <xdr:colOff>828675</xdr:colOff>
                    <xdr:row>32</xdr:row>
                    <xdr:rowOff>276225</xdr:rowOff>
                  </to>
                </anchor>
              </controlPr>
            </control>
          </mc:Choice>
        </mc:AlternateContent>
        <mc:AlternateContent xmlns:mc="http://schemas.openxmlformats.org/markup-compatibility/2006">
          <mc:Choice Requires="x14">
            <control shapeId="1057" r:id="rId18" name="Check Box 33">
              <controlPr locked="0" defaultSize="0" autoFill="0" autoLine="0" autoPict="0">
                <anchor moveWithCells="1">
                  <from>
                    <xdr:col>2</xdr:col>
                    <xdr:colOff>457200</xdr:colOff>
                    <xdr:row>33</xdr:row>
                    <xdr:rowOff>123825</xdr:rowOff>
                  </from>
                  <to>
                    <xdr:col>2</xdr:col>
                    <xdr:colOff>828675</xdr:colOff>
                    <xdr:row>33</xdr:row>
                    <xdr:rowOff>371475</xdr:rowOff>
                  </to>
                </anchor>
              </controlPr>
            </control>
          </mc:Choice>
        </mc:AlternateContent>
        <mc:AlternateContent xmlns:mc="http://schemas.openxmlformats.org/markup-compatibility/2006">
          <mc:Choice Requires="x14">
            <control shapeId="1060" r:id="rId19" name="Check Box 36">
              <controlPr locked="0" defaultSize="0" autoFill="0" autoLine="0" autoPict="0">
                <anchor moveWithCells="1">
                  <from>
                    <xdr:col>2</xdr:col>
                    <xdr:colOff>485775</xdr:colOff>
                    <xdr:row>34</xdr:row>
                    <xdr:rowOff>142875</xdr:rowOff>
                  </from>
                  <to>
                    <xdr:col>2</xdr:col>
                    <xdr:colOff>838200</xdr:colOff>
                    <xdr:row>34</xdr:row>
                    <xdr:rowOff>371475</xdr:rowOff>
                  </to>
                </anchor>
              </controlPr>
            </control>
          </mc:Choice>
        </mc:AlternateContent>
        <mc:AlternateContent xmlns:mc="http://schemas.openxmlformats.org/markup-compatibility/2006">
          <mc:Choice Requires="x14">
            <control shapeId="1063" r:id="rId20" name="Check Box 39">
              <controlPr locked="0" defaultSize="0" autoFill="0" autoLine="0" autoPict="0">
                <anchor moveWithCells="1">
                  <from>
                    <xdr:col>2</xdr:col>
                    <xdr:colOff>447675</xdr:colOff>
                    <xdr:row>36</xdr:row>
                    <xdr:rowOff>152400</xdr:rowOff>
                  </from>
                  <to>
                    <xdr:col>2</xdr:col>
                    <xdr:colOff>809625</xdr:colOff>
                    <xdr:row>36</xdr:row>
                    <xdr:rowOff>381000</xdr:rowOff>
                  </to>
                </anchor>
              </controlPr>
            </control>
          </mc:Choice>
        </mc:AlternateContent>
        <mc:AlternateContent xmlns:mc="http://schemas.openxmlformats.org/markup-compatibility/2006">
          <mc:Choice Requires="x14">
            <control shapeId="1065" r:id="rId21" name="Check Box 41">
              <controlPr locked="0" defaultSize="0" autoFill="0" autoLine="0" autoPict="0">
                <anchor moveWithCells="1">
                  <from>
                    <xdr:col>2</xdr:col>
                    <xdr:colOff>485775</xdr:colOff>
                    <xdr:row>35</xdr:row>
                    <xdr:rowOff>219075</xdr:rowOff>
                  </from>
                  <to>
                    <xdr:col>2</xdr:col>
                    <xdr:colOff>847725</xdr:colOff>
                    <xdr:row>35</xdr:row>
                    <xdr:rowOff>447675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dimension ref="A1:AE3763"/>
  <sheetViews>
    <sheetView showGridLines="0" zoomScaleNormal="100" workbookViewId="0">
      <selection activeCell="B112" sqref="B112:T112"/>
    </sheetView>
  </sheetViews>
  <sheetFormatPr defaultColWidth="0" defaultRowHeight="12.75" zeroHeight="1" x14ac:dyDescent="0.2"/>
  <cols>
    <col min="1" max="1" width="1.42578125" style="326" customWidth="1"/>
    <col min="2" max="2" width="6.5703125" style="302" customWidth="1"/>
    <col min="3" max="3" width="7.5703125" style="302" customWidth="1"/>
    <col min="4" max="4" width="11.5703125" style="302" customWidth="1"/>
    <col min="5" max="5" width="8.85546875" style="302" customWidth="1"/>
    <col min="6" max="6" width="13.42578125" style="302" customWidth="1"/>
    <col min="7" max="8" width="8.85546875" style="302" customWidth="1"/>
    <col min="9" max="9" width="11.85546875" style="302" customWidth="1"/>
    <col min="10" max="11" width="6.42578125" style="302" customWidth="1"/>
    <col min="12" max="12" width="6.5703125" style="302" customWidth="1"/>
    <col min="13" max="13" width="11.42578125" style="302" customWidth="1"/>
    <col min="14" max="16" width="6.5703125" style="302" customWidth="1"/>
    <col min="17" max="17" width="12.140625" style="302" customWidth="1"/>
    <col min="18" max="20" width="16.42578125" style="302" customWidth="1"/>
    <col min="21" max="21" width="1.42578125" style="288" customWidth="1"/>
    <col min="22" max="22" width="17.85546875" style="302" customWidth="1"/>
    <col min="23" max="23" width="4.85546875" style="302" hidden="1" customWidth="1"/>
    <col min="24" max="24" width="4" style="302" hidden="1" customWidth="1"/>
    <col min="25" max="25" width="3.42578125" style="302" hidden="1" customWidth="1"/>
    <col min="26" max="26" width="3.5703125" style="302" hidden="1" customWidth="1"/>
    <col min="27" max="31" width="24.140625" style="302" hidden="1" customWidth="1"/>
    <col min="32" max="16384" width="0" style="302" hidden="1"/>
  </cols>
  <sheetData>
    <row r="1" spans="1:21" s="37" customFormat="1" ht="15" customHeight="1" x14ac:dyDescent="0.2">
      <c r="A1" s="326"/>
      <c r="B1" s="387" t="str">
        <f>'Main Page'!$G$9</f>
        <v>2026-2027</v>
      </c>
      <c r="C1" s="326"/>
      <c r="D1" s="326" t="s">
        <v>671</v>
      </c>
      <c r="E1" s="326" t="str">
        <f>'Main Page'!$F$13</f>
        <v>Albemarle County Public Schools</v>
      </c>
      <c r="F1" s="326"/>
      <c r="G1" s="326"/>
      <c r="H1" s="326"/>
      <c r="I1" s="326" t="s">
        <v>670</v>
      </c>
      <c r="J1" s="388">
        <f>'Main Page'!$F$14</f>
        <v>2</v>
      </c>
      <c r="K1" s="712" t="str">
        <f>'Main Page'!$B$6</f>
        <v xml:space="preserve">  Title I, Part A, Improving Basic Programs</v>
      </c>
      <c r="L1" s="712"/>
      <c r="M1" s="712"/>
      <c r="N1" s="712"/>
      <c r="O1" s="712"/>
      <c r="P1" s="712"/>
      <c r="Q1" s="325"/>
      <c r="R1" s="325"/>
      <c r="S1" s="325"/>
      <c r="T1" s="325"/>
      <c r="U1" s="326"/>
    </row>
    <row r="2" spans="1:21" s="39" customFormat="1" ht="20.25" customHeight="1" thickBot="1" x14ac:dyDescent="0.3">
      <c r="A2" s="326"/>
      <c r="B2" s="699" t="s">
        <v>2546</v>
      </c>
      <c r="C2" s="699"/>
      <c r="D2" s="699"/>
      <c r="E2" s="699"/>
      <c r="F2" s="699"/>
      <c r="G2" s="699"/>
      <c r="H2" s="699"/>
      <c r="I2" s="699"/>
      <c r="J2" s="699"/>
      <c r="K2" s="699"/>
      <c r="L2" s="699"/>
      <c r="M2" s="699"/>
      <c r="N2" s="699"/>
      <c r="O2" s="699"/>
      <c r="P2" s="699"/>
      <c r="Q2" s="699"/>
      <c r="R2" s="699"/>
      <c r="S2" s="699"/>
      <c r="T2" s="699"/>
      <c r="U2" s="326"/>
    </row>
    <row r="3" spans="1:21" s="39" customFormat="1" ht="15" customHeight="1" x14ac:dyDescent="0.25">
      <c r="A3" s="326"/>
      <c r="B3" s="713"/>
      <c r="C3" s="713"/>
      <c r="D3" s="713"/>
      <c r="E3" s="713"/>
      <c r="F3" s="713"/>
      <c r="G3" s="713"/>
      <c r="H3" s="713"/>
      <c r="I3" s="713"/>
      <c r="J3" s="713"/>
      <c r="K3" s="713"/>
      <c r="L3" s="713"/>
      <c r="M3" s="713"/>
      <c r="N3" s="713"/>
      <c r="O3" s="713"/>
      <c r="P3" s="713"/>
      <c r="Q3" s="713"/>
      <c r="R3" s="713"/>
      <c r="S3" s="713"/>
      <c r="T3" s="713"/>
      <c r="U3" s="326"/>
    </row>
    <row r="4" spans="1:21" s="39" customFormat="1" ht="28.5" customHeight="1" x14ac:dyDescent="0.25">
      <c r="A4" s="326"/>
      <c r="B4" s="1030" t="s">
        <v>2731</v>
      </c>
      <c r="C4" s="1030"/>
      <c r="D4" s="1030"/>
      <c r="E4" s="1030"/>
      <c r="F4" s="1030"/>
      <c r="G4" s="1030"/>
      <c r="H4" s="1030"/>
      <c r="I4" s="1030"/>
      <c r="J4" s="1030"/>
      <c r="K4" s="1030"/>
      <c r="L4" s="1030"/>
      <c r="M4" s="1030"/>
      <c r="N4" s="1030"/>
      <c r="O4" s="1030"/>
      <c r="P4" s="1030"/>
      <c r="Q4" s="1030"/>
      <c r="R4" s="1030"/>
      <c r="S4" s="1030"/>
      <c r="T4" s="1030"/>
      <c r="U4" s="326"/>
    </row>
    <row r="5" spans="1:21" s="39" customFormat="1" ht="12.75" customHeight="1" x14ac:dyDescent="0.25">
      <c r="A5" s="326"/>
      <c r="B5" s="405" t="s">
        <v>1002</v>
      </c>
      <c r="C5" s="1284" t="s">
        <v>2297</v>
      </c>
      <c r="D5" s="1284"/>
      <c r="E5" s="1284"/>
      <c r="F5" s="1284"/>
      <c r="G5" s="1284"/>
      <c r="H5" s="1284"/>
      <c r="I5" s="1284"/>
      <c r="J5" s="1284"/>
      <c r="K5" s="1284"/>
      <c r="L5" s="1284"/>
      <c r="M5" s="1284"/>
      <c r="N5" s="1284"/>
      <c r="O5" s="1284"/>
      <c r="P5" s="1284"/>
      <c r="Q5" s="1284"/>
      <c r="R5" s="1284"/>
      <c r="S5" s="1284"/>
      <c r="T5" s="1284"/>
      <c r="U5" s="326"/>
    </row>
    <row r="6" spans="1:21" s="39" customFormat="1" ht="15" customHeight="1" x14ac:dyDescent="0.25">
      <c r="A6" s="326"/>
      <c r="B6" s="397"/>
      <c r="C6" s="196" t="s">
        <v>2790</v>
      </c>
      <c r="D6" s="1290" t="s">
        <v>1922</v>
      </c>
      <c r="E6" s="746"/>
      <c r="F6" s="746"/>
      <c r="G6" s="746"/>
      <c r="H6" s="746"/>
      <c r="I6" s="746"/>
      <c r="J6" s="746"/>
      <c r="K6" s="746"/>
      <c r="L6" s="747"/>
      <c r="M6" s="196"/>
      <c r="N6" s="1290" t="s">
        <v>1923</v>
      </c>
      <c r="O6" s="746"/>
      <c r="P6" s="746"/>
      <c r="Q6" s="746"/>
      <c r="R6" s="746"/>
      <c r="S6" s="746"/>
      <c r="T6" s="746"/>
      <c r="U6" s="326"/>
    </row>
    <row r="7" spans="1:21" s="39" customFormat="1" ht="7.5" customHeight="1" x14ac:dyDescent="0.25">
      <c r="A7" s="326"/>
      <c r="B7" s="766"/>
      <c r="C7" s="766"/>
      <c r="D7" s="766"/>
      <c r="E7" s="766"/>
      <c r="F7" s="766"/>
      <c r="G7" s="766"/>
      <c r="H7" s="766"/>
      <c r="I7" s="766"/>
      <c r="J7" s="766"/>
      <c r="K7" s="766"/>
      <c r="L7" s="766"/>
      <c r="M7" s="766"/>
      <c r="N7" s="766"/>
      <c r="O7" s="766"/>
      <c r="P7" s="766"/>
      <c r="Q7" s="766"/>
      <c r="R7" s="766"/>
      <c r="S7" s="766"/>
      <c r="T7" s="766"/>
      <c r="U7" s="326"/>
    </row>
    <row r="8" spans="1:21" s="39" customFormat="1" ht="15" x14ac:dyDescent="0.25">
      <c r="A8" s="326"/>
      <c r="B8" s="406"/>
      <c r="C8" s="340"/>
      <c r="D8" s="407"/>
      <c r="E8" s="340"/>
      <c r="F8" s="340"/>
      <c r="G8" s="408"/>
      <c r="H8" s="340"/>
      <c r="I8" s="397"/>
      <c r="J8" s="397"/>
      <c r="K8" s="409"/>
      <c r="L8" s="409"/>
      <c r="M8" s="196"/>
      <c r="N8" s="1290" t="s">
        <v>1968</v>
      </c>
      <c r="O8" s="746"/>
      <c r="P8" s="746"/>
      <c r="Q8" s="746"/>
      <c r="R8" s="746"/>
      <c r="S8" s="746"/>
      <c r="T8" s="746"/>
      <c r="U8" s="326"/>
    </row>
    <row r="9" spans="1:21" s="39" customFormat="1" ht="7.5" customHeight="1" x14ac:dyDescent="0.25">
      <c r="A9" s="326"/>
      <c r="B9" s="713"/>
      <c r="C9" s="713"/>
      <c r="D9" s="713"/>
      <c r="E9" s="713"/>
      <c r="F9" s="713"/>
      <c r="G9" s="713"/>
      <c r="H9" s="713"/>
      <c r="I9" s="713"/>
      <c r="J9" s="713"/>
      <c r="K9" s="713"/>
      <c r="L9" s="713"/>
      <c r="M9" s="713"/>
      <c r="N9" s="713"/>
      <c r="O9" s="713"/>
      <c r="P9" s="713"/>
      <c r="Q9" s="713"/>
      <c r="R9" s="713"/>
      <c r="S9" s="713"/>
      <c r="T9" s="713"/>
      <c r="U9" s="326"/>
    </row>
    <row r="10" spans="1:21" s="39" customFormat="1" ht="15" x14ac:dyDescent="0.25">
      <c r="A10" s="326"/>
      <c r="B10" s="389" t="s">
        <v>973</v>
      </c>
      <c r="C10" s="678" t="s">
        <v>2298</v>
      </c>
      <c r="D10" s="678"/>
      <c r="E10" s="678"/>
      <c r="F10" s="678"/>
      <c r="G10" s="678"/>
      <c r="H10" s="678"/>
      <c r="I10" s="678"/>
      <c r="J10" s="678"/>
      <c r="K10" s="678"/>
      <c r="L10" s="678"/>
      <c r="M10" s="678"/>
      <c r="N10" s="678"/>
      <c r="O10" s="678"/>
      <c r="P10" s="678"/>
      <c r="Q10" s="678"/>
      <c r="R10" s="678"/>
      <c r="S10" s="678"/>
      <c r="T10" s="678"/>
      <c r="U10" s="326"/>
    </row>
    <row r="11" spans="1:21" s="39" customFormat="1" ht="7.5" customHeight="1" x14ac:dyDescent="0.25">
      <c r="A11" s="326"/>
      <c r="B11" s="770"/>
      <c r="C11" s="770"/>
      <c r="D11" s="770"/>
      <c r="E11" s="770"/>
      <c r="F11" s="770"/>
      <c r="G11" s="770"/>
      <c r="H11" s="770"/>
      <c r="I11" s="770"/>
      <c r="J11" s="770"/>
      <c r="K11" s="770"/>
      <c r="L11" s="770"/>
      <c r="M11" s="770"/>
      <c r="N11" s="770"/>
      <c r="O11" s="770"/>
      <c r="P11" s="770"/>
      <c r="Q11" s="770"/>
      <c r="R11" s="770"/>
      <c r="S11" s="770"/>
      <c r="T11" s="770"/>
      <c r="U11" s="326"/>
    </row>
    <row r="12" spans="1:21" s="39" customFormat="1" ht="15" customHeight="1" x14ac:dyDescent="0.25">
      <c r="A12" s="326"/>
      <c r="B12" s="398"/>
      <c r="C12" s="196"/>
      <c r="D12" s="1285" t="s">
        <v>1924</v>
      </c>
      <c r="E12" s="1284"/>
      <c r="F12" s="1284"/>
      <c r="G12" s="1284"/>
      <c r="H12" s="1284"/>
      <c r="I12" s="1284"/>
      <c r="J12" s="1284"/>
      <c r="K12" s="1284"/>
      <c r="L12" s="1286"/>
      <c r="M12" s="196"/>
      <c r="N12" s="1285" t="s">
        <v>1925</v>
      </c>
      <c r="O12" s="1284"/>
      <c r="P12" s="1284"/>
      <c r="Q12" s="1284"/>
      <c r="R12" s="1284"/>
      <c r="S12" s="1284"/>
      <c r="T12" s="1284"/>
      <c r="U12" s="326"/>
    </row>
    <row r="13" spans="1:21" s="39" customFormat="1" ht="7.5" customHeight="1" x14ac:dyDescent="0.25">
      <c r="A13" s="326"/>
      <c r="B13" s="770"/>
      <c r="C13" s="770"/>
      <c r="D13" s="770"/>
      <c r="E13" s="770"/>
      <c r="F13" s="770"/>
      <c r="G13" s="770"/>
      <c r="H13" s="770"/>
      <c r="I13" s="770"/>
      <c r="J13" s="770"/>
      <c r="K13" s="770"/>
      <c r="L13" s="770"/>
      <c r="M13" s="770"/>
      <c r="N13" s="770"/>
      <c r="O13" s="770"/>
      <c r="P13" s="770"/>
      <c r="Q13" s="770"/>
      <c r="R13" s="770"/>
      <c r="S13" s="770"/>
      <c r="T13" s="770"/>
      <c r="U13" s="326"/>
    </row>
    <row r="14" spans="1:21" s="39" customFormat="1" ht="15" customHeight="1" x14ac:dyDescent="0.25">
      <c r="A14" s="326"/>
      <c r="B14" s="398"/>
      <c r="C14" s="196" t="s">
        <v>2790</v>
      </c>
      <c r="D14" s="1285" t="s">
        <v>1926</v>
      </c>
      <c r="E14" s="1284"/>
      <c r="F14" s="1284"/>
      <c r="G14" s="1284"/>
      <c r="H14" s="1284"/>
      <c r="I14" s="1284"/>
      <c r="J14" s="1284"/>
      <c r="K14" s="1284"/>
      <c r="L14" s="1286"/>
      <c r="M14" s="196" t="s">
        <v>2790</v>
      </c>
      <c r="N14" s="1285" t="s">
        <v>1927</v>
      </c>
      <c r="O14" s="1284"/>
      <c r="P14" s="1284"/>
      <c r="Q14" s="1284"/>
      <c r="R14" s="1284"/>
      <c r="S14" s="1284"/>
      <c r="T14" s="1284"/>
      <c r="U14" s="326"/>
    </row>
    <row r="15" spans="1:21" s="39" customFormat="1" ht="7.5" customHeight="1" x14ac:dyDescent="0.25">
      <c r="A15" s="326"/>
      <c r="B15" s="770"/>
      <c r="C15" s="770"/>
      <c r="D15" s="770"/>
      <c r="E15" s="770"/>
      <c r="F15" s="770"/>
      <c r="G15" s="770"/>
      <c r="H15" s="770"/>
      <c r="I15" s="770"/>
      <c r="J15" s="770"/>
      <c r="K15" s="770"/>
      <c r="L15" s="770"/>
      <c r="M15" s="770"/>
      <c r="N15" s="770"/>
      <c r="O15" s="770"/>
      <c r="P15" s="770"/>
      <c r="Q15" s="770"/>
      <c r="R15" s="770"/>
      <c r="S15" s="770"/>
      <c r="T15" s="770"/>
      <c r="U15" s="326"/>
    </row>
    <row r="16" spans="1:21" s="39" customFormat="1" ht="15" customHeight="1" x14ac:dyDescent="0.25">
      <c r="A16" s="326"/>
      <c r="B16" s="398"/>
      <c r="C16" s="13"/>
      <c r="D16" s="1285" t="s">
        <v>1928</v>
      </c>
      <c r="E16" s="1284"/>
      <c r="F16" s="1284"/>
      <c r="G16" s="1284"/>
      <c r="H16" s="1284"/>
      <c r="I16" s="1284"/>
      <c r="J16" s="1284"/>
      <c r="K16" s="1284"/>
      <c r="L16" s="1286"/>
      <c r="M16" s="196" t="s">
        <v>2790</v>
      </c>
      <c r="N16" s="1285" t="s">
        <v>1929</v>
      </c>
      <c r="O16" s="1284"/>
      <c r="P16" s="1284"/>
      <c r="Q16" s="1256" t="s">
        <v>2791</v>
      </c>
      <c r="R16" s="1256"/>
      <c r="S16" s="1256"/>
      <c r="T16" s="410"/>
      <c r="U16" s="326"/>
    </row>
    <row r="17" spans="1:21" s="39" customFormat="1" ht="7.5" customHeight="1" x14ac:dyDescent="0.25">
      <c r="A17" s="326"/>
      <c r="B17" s="766"/>
      <c r="C17" s="766"/>
      <c r="D17" s="766"/>
      <c r="E17" s="766"/>
      <c r="F17" s="766"/>
      <c r="G17" s="766"/>
      <c r="H17" s="766"/>
      <c r="I17" s="766"/>
      <c r="J17" s="766"/>
      <c r="K17" s="766"/>
      <c r="L17" s="766"/>
      <c r="M17" s="766"/>
      <c r="N17" s="766"/>
      <c r="O17" s="766"/>
      <c r="P17" s="766"/>
      <c r="Q17" s="766"/>
      <c r="R17" s="766"/>
      <c r="S17" s="766"/>
      <c r="T17" s="766"/>
      <c r="U17" s="326"/>
    </row>
    <row r="18" spans="1:21" s="39" customFormat="1" ht="17.25" customHeight="1" x14ac:dyDescent="0.25">
      <c r="A18" s="326"/>
      <c r="B18" s="395" t="s">
        <v>1003</v>
      </c>
      <c r="C18" s="1284" t="s">
        <v>2301</v>
      </c>
      <c r="D18" s="1284"/>
      <c r="E18" s="1284"/>
      <c r="F18" s="1284"/>
      <c r="G18" s="1284"/>
      <c r="H18" s="1284"/>
      <c r="I18" s="1284"/>
      <c r="J18" s="1284"/>
      <c r="K18" s="1284"/>
      <c r="L18" s="1284"/>
      <c r="M18" s="1259">
        <f>IF('Below 35% Low-Income'!L53&gt;0,'Below 35% Low-Income'!L53,'35% and Above Low-Income'!L53)</f>
        <v>1849.5999999999997</v>
      </c>
      <c r="N18" s="1259"/>
      <c r="O18" s="1259"/>
      <c r="P18" s="349"/>
      <c r="Q18" s="349"/>
      <c r="R18" s="349"/>
      <c r="S18" s="349"/>
      <c r="T18" s="349"/>
      <c r="U18" s="326"/>
    </row>
    <row r="19" spans="1:21" s="39" customFormat="1" ht="21" customHeight="1" x14ac:dyDescent="0.25">
      <c r="A19" s="326"/>
      <c r="B19" s="395" t="s">
        <v>1763</v>
      </c>
      <c r="C19" s="1284" t="s">
        <v>2302</v>
      </c>
      <c r="D19" s="1284"/>
      <c r="E19" s="1284"/>
      <c r="F19" s="1284"/>
      <c r="G19" s="1284"/>
      <c r="H19" s="1284"/>
      <c r="I19" s="1284"/>
      <c r="J19" s="1284"/>
      <c r="K19" s="1284"/>
      <c r="L19" s="1284"/>
      <c r="M19" s="1258">
        <f>IF('35% and Above Low-Income'!K53&gt;0,'35% and Above Low-Income'!K53,'Below 35% Low-Income'!K53)</f>
        <v>30</v>
      </c>
      <c r="N19" s="1258"/>
      <c r="O19" s="1258"/>
      <c r="P19" s="349"/>
      <c r="Q19" s="349"/>
      <c r="R19" s="349"/>
      <c r="S19" s="349"/>
      <c r="T19" s="349"/>
      <c r="U19" s="326"/>
    </row>
    <row r="20" spans="1:21" s="39" customFormat="1" ht="22.5" customHeight="1" x14ac:dyDescent="0.25">
      <c r="A20" s="326"/>
      <c r="B20" s="395" t="s">
        <v>1764</v>
      </c>
      <c r="C20" s="1284" t="s">
        <v>2303</v>
      </c>
      <c r="D20" s="1284"/>
      <c r="E20" s="1284"/>
      <c r="F20" s="1284"/>
      <c r="G20" s="1284"/>
      <c r="H20" s="1284"/>
      <c r="I20" s="1284"/>
      <c r="J20" s="1284"/>
      <c r="K20" s="1284"/>
      <c r="L20" s="1284"/>
      <c r="M20" s="1257">
        <f>M19/(M19+M18)</f>
        <v>1.5960842732496278E-2</v>
      </c>
      <c r="N20" s="1257"/>
      <c r="O20" s="1257"/>
      <c r="P20" s="349"/>
      <c r="Q20" s="349"/>
      <c r="R20" s="349"/>
      <c r="S20" s="349"/>
      <c r="T20" s="349"/>
      <c r="U20" s="326"/>
    </row>
    <row r="21" spans="1:21" s="39" customFormat="1" ht="7.5" customHeight="1" x14ac:dyDescent="0.25">
      <c r="A21" s="326"/>
      <c r="B21" s="766"/>
      <c r="C21" s="766"/>
      <c r="D21" s="766"/>
      <c r="E21" s="766"/>
      <c r="F21" s="766"/>
      <c r="G21" s="766"/>
      <c r="H21" s="766"/>
      <c r="I21" s="766"/>
      <c r="J21" s="766"/>
      <c r="K21" s="766"/>
      <c r="L21" s="766"/>
      <c r="M21" s="766"/>
      <c r="N21" s="766"/>
      <c r="O21" s="766"/>
      <c r="P21" s="766"/>
      <c r="Q21" s="766"/>
      <c r="R21" s="766"/>
      <c r="S21" s="766"/>
      <c r="T21" s="766"/>
      <c r="U21" s="326"/>
    </row>
    <row r="22" spans="1:21" s="39" customFormat="1" ht="15" x14ac:dyDescent="0.25">
      <c r="A22" s="326"/>
      <c r="B22" s="405" t="s">
        <v>1833</v>
      </c>
      <c r="C22" s="1293" t="s">
        <v>2300</v>
      </c>
      <c r="D22" s="1293"/>
      <c r="E22" s="1293"/>
      <c r="F22" s="1293"/>
      <c r="G22" s="1293"/>
      <c r="H22" s="1293"/>
      <c r="I22" s="1293"/>
      <c r="J22" s="1293"/>
      <c r="K22" s="1293"/>
      <c r="L22" s="1293"/>
      <c r="M22" s="1293"/>
      <c r="N22" s="1293"/>
      <c r="O22" s="1293"/>
      <c r="P22" s="1293"/>
      <c r="Q22" s="1293"/>
      <c r="R22" s="1293"/>
      <c r="S22" s="1293"/>
      <c r="T22" s="396"/>
      <c r="U22" s="326"/>
    </row>
    <row r="23" spans="1:21" s="39" customFormat="1" ht="15" customHeight="1" x14ac:dyDescent="0.25">
      <c r="A23" s="326"/>
      <c r="B23" s="396"/>
      <c r="C23" s="1253" t="s">
        <v>1930</v>
      </c>
      <c r="D23" s="1253"/>
      <c r="E23" s="1253"/>
      <c r="F23" s="1253"/>
      <c r="G23" s="1253"/>
      <c r="H23" s="1253"/>
      <c r="I23" s="1253"/>
      <c r="J23" s="1253"/>
      <c r="K23" s="1253"/>
      <c r="L23" s="1253"/>
      <c r="M23" s="1255">
        <f>Budget!N7</f>
        <v>2025266.75</v>
      </c>
      <c r="N23" s="1255"/>
      <c r="O23" s="1255"/>
      <c r="P23" s="1255"/>
      <c r="Q23" s="1255"/>
      <c r="R23" s="399"/>
      <c r="S23" s="399"/>
      <c r="T23" s="399"/>
      <c r="U23" s="326"/>
    </row>
    <row r="24" spans="1:21" s="39" customFormat="1" ht="26.25" customHeight="1" x14ac:dyDescent="0.25">
      <c r="A24" s="326"/>
      <c r="B24" s="396"/>
      <c r="C24" s="1253" t="s">
        <v>1951</v>
      </c>
      <c r="D24" s="1253"/>
      <c r="E24" s="1253"/>
      <c r="F24" s="1253"/>
      <c r="G24" s="1253"/>
      <c r="H24" s="1253"/>
      <c r="I24" s="1253"/>
      <c r="J24" s="1253"/>
      <c r="K24" s="1253"/>
      <c r="L24" s="1253"/>
      <c r="M24" s="1255">
        <f>ROUND(M23*'35% and Above Low-Income'!T53,2)</f>
        <v>32324.959999999999</v>
      </c>
      <c r="N24" s="1255"/>
      <c r="O24" s="1255"/>
      <c r="P24" s="1255"/>
      <c r="Q24" s="1255"/>
      <c r="R24" s="399"/>
      <c r="S24" s="399"/>
      <c r="T24" s="399"/>
      <c r="U24" s="326"/>
    </row>
    <row r="25" spans="1:21" s="39" customFormat="1" ht="26.25" customHeight="1" x14ac:dyDescent="0.25">
      <c r="A25" s="326"/>
      <c r="B25" s="342"/>
      <c r="C25" s="1253" t="s">
        <v>1952</v>
      </c>
      <c r="D25" s="1253"/>
      <c r="E25" s="1253"/>
      <c r="F25" s="1253"/>
      <c r="G25" s="1253"/>
      <c r="H25" s="1253"/>
      <c r="I25" s="1253"/>
      <c r="J25" s="1253"/>
      <c r="K25" s="1253"/>
      <c r="L25" s="1253"/>
      <c r="M25" s="1254">
        <f>ROUND(M23*'Below 35% Low-Income'!T53,2)</f>
        <v>0</v>
      </c>
      <c r="N25" s="1254"/>
      <c r="O25" s="1254"/>
      <c r="P25" s="1254"/>
      <c r="Q25" s="1254"/>
      <c r="R25" s="400"/>
      <c r="S25" s="400"/>
      <c r="T25" s="400"/>
      <c r="U25" s="326"/>
    </row>
    <row r="26" spans="1:21" s="39" customFormat="1" ht="26.25" customHeight="1" x14ac:dyDescent="0.25">
      <c r="A26" s="326"/>
      <c r="B26" s="342"/>
      <c r="C26" s="1253" t="s">
        <v>1953</v>
      </c>
      <c r="D26" s="1253"/>
      <c r="E26" s="1253"/>
      <c r="F26" s="1253"/>
      <c r="G26" s="1253"/>
      <c r="H26" s="1253"/>
      <c r="I26" s="1253"/>
      <c r="J26" s="1253"/>
      <c r="K26" s="1253"/>
      <c r="L26" s="1253"/>
      <c r="M26" s="1254">
        <f>(M23*0.01)*'35% and Above Low-Income'!T53</f>
        <v>323.24964088103854</v>
      </c>
      <c r="N26" s="1254"/>
      <c r="O26" s="1254"/>
      <c r="P26" s="1254"/>
      <c r="Q26" s="1254"/>
      <c r="R26" s="400"/>
      <c r="S26" s="400"/>
      <c r="T26" s="400"/>
      <c r="U26" s="326"/>
    </row>
    <row r="27" spans="1:21" s="39" customFormat="1" ht="26.25" customHeight="1" x14ac:dyDescent="0.25">
      <c r="A27" s="326"/>
      <c r="B27" s="342"/>
      <c r="C27" s="1253" t="s">
        <v>1954</v>
      </c>
      <c r="D27" s="1253"/>
      <c r="E27" s="1253"/>
      <c r="F27" s="1253"/>
      <c r="G27" s="1253"/>
      <c r="H27" s="1253"/>
      <c r="I27" s="1253"/>
      <c r="J27" s="1253"/>
      <c r="K27" s="1253"/>
      <c r="L27" s="1253"/>
      <c r="M27" s="1254">
        <f>(M23*0.01)*'Below 35% Low-Income'!T53</f>
        <v>0</v>
      </c>
      <c r="N27" s="1254"/>
      <c r="O27" s="1254"/>
      <c r="P27" s="1254"/>
      <c r="Q27" s="1254"/>
      <c r="R27" s="400"/>
      <c r="S27" s="400"/>
      <c r="T27" s="400"/>
      <c r="U27" s="326"/>
    </row>
    <row r="28" spans="1:21" s="39" customFormat="1" ht="15" customHeight="1" x14ac:dyDescent="0.25">
      <c r="A28" s="326"/>
      <c r="B28" s="397"/>
      <c r="C28" s="1253" t="s">
        <v>1931</v>
      </c>
      <c r="D28" s="1253"/>
      <c r="E28" s="1253"/>
      <c r="F28" s="1253"/>
      <c r="G28" s="1253"/>
      <c r="H28" s="1253"/>
      <c r="I28" s="1253"/>
      <c r="J28" s="1253"/>
      <c r="K28" s="1253"/>
      <c r="L28" s="1253"/>
      <c r="M28" s="1252"/>
      <c r="N28" s="1252"/>
      <c r="O28" s="1252"/>
      <c r="P28" s="1252"/>
      <c r="Q28" s="1252"/>
      <c r="R28" s="401"/>
      <c r="S28" s="401"/>
      <c r="T28" s="401"/>
      <c r="U28" s="326"/>
    </row>
    <row r="29" spans="1:21" s="39" customFormat="1" ht="15" customHeight="1" x14ac:dyDescent="0.25">
      <c r="A29" s="326"/>
      <c r="B29" s="398"/>
      <c r="C29" s="1253" t="s">
        <v>1955</v>
      </c>
      <c r="D29" s="1253"/>
      <c r="E29" s="1253"/>
      <c r="F29" s="1253"/>
      <c r="G29" s="1253"/>
      <c r="H29" s="1253"/>
      <c r="I29" s="1253"/>
      <c r="J29" s="1253"/>
      <c r="K29" s="1253"/>
      <c r="L29" s="1253"/>
      <c r="M29" s="1251">
        <f>IF(M24&gt;0,M24-M28,0)</f>
        <v>32324.959999999999</v>
      </c>
      <c r="N29" s="1251"/>
      <c r="O29" s="1251"/>
      <c r="P29" s="1251"/>
      <c r="Q29" s="1251"/>
      <c r="R29" s="402"/>
      <c r="S29" s="402"/>
      <c r="T29" s="402"/>
      <c r="U29" s="326"/>
    </row>
    <row r="30" spans="1:21" s="39" customFormat="1" ht="15" customHeight="1" x14ac:dyDescent="0.25">
      <c r="A30" s="326"/>
      <c r="B30" s="398"/>
      <c r="C30" s="1253" t="s">
        <v>1956</v>
      </c>
      <c r="D30" s="1253"/>
      <c r="E30" s="1253"/>
      <c r="F30" s="1253"/>
      <c r="G30" s="1253"/>
      <c r="H30" s="1253"/>
      <c r="I30" s="1253"/>
      <c r="J30" s="1253"/>
      <c r="K30" s="1253"/>
      <c r="L30" s="1253"/>
      <c r="M30" s="1251">
        <f>IF(M25&gt;0,M25-M28,0)</f>
        <v>0</v>
      </c>
      <c r="N30" s="1251"/>
      <c r="O30" s="1251"/>
      <c r="P30" s="1251"/>
      <c r="Q30" s="1251"/>
      <c r="R30" s="402"/>
      <c r="S30" s="402"/>
      <c r="T30" s="402"/>
      <c r="U30" s="326"/>
    </row>
    <row r="31" spans="1:21" s="39" customFormat="1" ht="15" customHeight="1" x14ac:dyDescent="0.25">
      <c r="A31" s="326"/>
      <c r="B31" s="342"/>
      <c r="C31" s="1253" t="s">
        <v>2193</v>
      </c>
      <c r="D31" s="1253"/>
      <c r="E31" s="1253"/>
      <c r="F31" s="1253"/>
      <c r="G31" s="1253"/>
      <c r="H31" s="1253"/>
      <c r="I31" s="1253"/>
      <c r="J31" s="1253"/>
      <c r="K31" s="1253"/>
      <c r="L31" s="1253"/>
      <c r="M31" s="1250" t="str">
        <f ca="1">IF(SUM(Budget!H46)&gt;=SUM(M24),"Yes","No - please review your entries.")</f>
        <v>Yes</v>
      </c>
      <c r="N31" s="1250"/>
      <c r="O31" s="1250"/>
      <c r="P31" s="1250"/>
      <c r="Q31" s="1250"/>
      <c r="R31" s="403"/>
      <c r="S31" s="403"/>
      <c r="T31" s="403"/>
      <c r="U31" s="326"/>
    </row>
    <row r="32" spans="1:21" s="39" customFormat="1" ht="15" customHeight="1" x14ac:dyDescent="0.25">
      <c r="A32" s="326"/>
      <c r="B32" s="398"/>
      <c r="C32" s="1253" t="s">
        <v>2194</v>
      </c>
      <c r="D32" s="1253"/>
      <c r="E32" s="1253"/>
      <c r="F32" s="1253"/>
      <c r="G32" s="1253"/>
      <c r="H32" s="1253"/>
      <c r="I32" s="1253"/>
      <c r="J32" s="1253"/>
      <c r="K32" s="1253"/>
      <c r="L32" s="1253"/>
      <c r="M32" s="1250" t="str">
        <f ca="1">IF(SUM(Budget!H46)&gt;=SUM(M25),"Yes","No - please review your entries.")</f>
        <v>Yes</v>
      </c>
      <c r="N32" s="1250"/>
      <c r="O32" s="1250"/>
      <c r="P32" s="1250"/>
      <c r="Q32" s="1250"/>
      <c r="R32" s="403"/>
      <c r="S32" s="403"/>
      <c r="T32" s="403"/>
      <c r="U32" s="326"/>
    </row>
    <row r="33" spans="1:21" s="39" customFormat="1" ht="7.5" customHeight="1" x14ac:dyDescent="0.25">
      <c r="A33" s="326"/>
      <c r="B33" s="766"/>
      <c r="C33" s="766"/>
      <c r="D33" s="766"/>
      <c r="E33" s="766"/>
      <c r="F33" s="766"/>
      <c r="G33" s="766"/>
      <c r="H33" s="766"/>
      <c r="I33" s="766"/>
      <c r="J33" s="766"/>
      <c r="K33" s="766"/>
      <c r="L33" s="766"/>
      <c r="M33" s="766"/>
      <c r="N33" s="766"/>
      <c r="O33" s="766"/>
      <c r="P33" s="766"/>
      <c r="Q33" s="766"/>
      <c r="R33" s="766"/>
      <c r="S33" s="766"/>
      <c r="T33" s="766"/>
      <c r="U33" s="326"/>
    </row>
    <row r="34" spans="1:21" s="38" customFormat="1" x14ac:dyDescent="0.2">
      <c r="A34" s="326"/>
      <c r="B34" s="395" t="s">
        <v>1834</v>
      </c>
      <c r="C34" s="1030" t="s">
        <v>2299</v>
      </c>
      <c r="D34" s="1030"/>
      <c r="E34" s="1030"/>
      <c r="F34" s="1030"/>
      <c r="G34" s="1030"/>
      <c r="H34" s="1030"/>
      <c r="I34" s="1030"/>
      <c r="J34" s="1030"/>
      <c r="K34" s="1030"/>
      <c r="L34" s="1030"/>
      <c r="M34" s="1030"/>
      <c r="N34" s="1030"/>
      <c r="O34" s="1030"/>
      <c r="P34" s="1030"/>
      <c r="Q34" s="1030"/>
      <c r="R34" s="1030"/>
      <c r="S34" s="1030"/>
      <c r="T34" s="381"/>
      <c r="U34" s="326"/>
    </row>
    <row r="35" spans="1:21" s="39" customFormat="1" ht="15" customHeight="1" x14ac:dyDescent="0.25">
      <c r="A35" s="326"/>
      <c r="B35" s="396"/>
      <c r="C35" s="1260" t="s">
        <v>1999</v>
      </c>
      <c r="D35" s="1260"/>
      <c r="E35" s="1260"/>
      <c r="F35" s="1260"/>
      <c r="G35" s="1260"/>
      <c r="H35" s="1260"/>
      <c r="I35" s="1260"/>
      <c r="J35" s="1260"/>
      <c r="K35" s="1260"/>
      <c r="L35" s="1260"/>
      <c r="M35" s="1249">
        <f>Transferability!H9+Transferability!L9</f>
        <v>141734.62</v>
      </c>
      <c r="N35" s="1249"/>
      <c r="O35" s="1249"/>
      <c r="P35" s="1249"/>
      <c r="Q35" s="1249"/>
      <c r="R35" s="399"/>
      <c r="S35" s="399"/>
      <c r="T35" s="399"/>
      <c r="U35" s="326"/>
    </row>
    <row r="36" spans="1:21" s="39" customFormat="1" ht="26.25" customHeight="1" x14ac:dyDescent="0.25">
      <c r="A36" s="326"/>
      <c r="B36" s="396"/>
      <c r="C36" s="1260" t="s">
        <v>1951</v>
      </c>
      <c r="D36" s="1260"/>
      <c r="E36" s="1260"/>
      <c r="F36" s="1260"/>
      <c r="G36" s="1260"/>
      <c r="H36" s="1260"/>
      <c r="I36" s="1260"/>
      <c r="J36" s="1260"/>
      <c r="K36" s="1260"/>
      <c r="L36" s="1260"/>
      <c r="M36" s="1248">
        <f>ROUND(M35*'35% and Above Low-Income'!T53,2)</f>
        <v>2262.1999999999998</v>
      </c>
      <c r="N36" s="1248"/>
      <c r="O36" s="1248"/>
      <c r="P36" s="1248"/>
      <c r="Q36" s="1248"/>
      <c r="R36" s="400"/>
      <c r="S36" s="400"/>
      <c r="T36" s="400"/>
      <c r="U36" s="326"/>
    </row>
    <row r="37" spans="1:21" s="39" customFormat="1" ht="26.25" customHeight="1" x14ac:dyDescent="0.25">
      <c r="A37" s="326"/>
      <c r="B37" s="342"/>
      <c r="C37" s="1260" t="s">
        <v>1952</v>
      </c>
      <c r="D37" s="1260"/>
      <c r="E37" s="1260"/>
      <c r="F37" s="1260"/>
      <c r="G37" s="1260"/>
      <c r="H37" s="1260"/>
      <c r="I37" s="1260"/>
      <c r="J37" s="1260"/>
      <c r="K37" s="1260"/>
      <c r="L37" s="1260"/>
      <c r="M37" s="1248">
        <f>ROUND(M35*'Below 35% Low-Income'!T53,2)</f>
        <v>0</v>
      </c>
      <c r="N37" s="1248"/>
      <c r="O37" s="1248"/>
      <c r="P37" s="1248"/>
      <c r="Q37" s="1248"/>
      <c r="R37" s="400"/>
      <c r="S37" s="400"/>
      <c r="T37" s="400"/>
      <c r="U37" s="326"/>
    </row>
    <row r="38" spans="1:21" s="39" customFormat="1" ht="26.25" customHeight="1" x14ac:dyDescent="0.25">
      <c r="A38" s="326"/>
      <c r="B38" s="342"/>
      <c r="C38" s="1260" t="s">
        <v>1953</v>
      </c>
      <c r="D38" s="1260"/>
      <c r="E38" s="1260"/>
      <c r="F38" s="1260"/>
      <c r="G38" s="1260"/>
      <c r="H38" s="1260"/>
      <c r="I38" s="1260"/>
      <c r="J38" s="1260"/>
      <c r="K38" s="1260"/>
      <c r="L38" s="1260"/>
      <c r="M38" s="1248">
        <f>(M35*0.01)*'35% and Above Low-Income'!T53</f>
        <v>22.622039795701216</v>
      </c>
      <c r="N38" s="1248"/>
      <c r="O38" s="1248"/>
      <c r="P38" s="1248"/>
      <c r="Q38" s="1248"/>
      <c r="R38" s="400"/>
      <c r="S38" s="400"/>
      <c r="T38" s="400"/>
      <c r="U38" s="326"/>
    </row>
    <row r="39" spans="1:21" s="39" customFormat="1" ht="26.25" customHeight="1" x14ac:dyDescent="0.25">
      <c r="A39" s="326"/>
      <c r="B39" s="342"/>
      <c r="C39" s="1260" t="s">
        <v>1954</v>
      </c>
      <c r="D39" s="1260"/>
      <c r="E39" s="1260"/>
      <c r="F39" s="1260"/>
      <c r="G39" s="1260"/>
      <c r="H39" s="1260"/>
      <c r="I39" s="1260"/>
      <c r="J39" s="1260"/>
      <c r="K39" s="1260"/>
      <c r="L39" s="1260"/>
      <c r="M39" s="1248">
        <f>(M35*0.01)*'Below 35% Low-Income'!T53</f>
        <v>0</v>
      </c>
      <c r="N39" s="1248"/>
      <c r="O39" s="1248"/>
      <c r="P39" s="1248"/>
      <c r="Q39" s="1248"/>
      <c r="R39" s="400"/>
      <c r="S39" s="400"/>
      <c r="T39" s="400"/>
      <c r="U39" s="326"/>
    </row>
    <row r="40" spans="1:21" s="39" customFormat="1" ht="15" customHeight="1" x14ac:dyDescent="0.25">
      <c r="A40" s="326"/>
      <c r="B40" s="397"/>
      <c r="C40" s="1260" t="s">
        <v>1931</v>
      </c>
      <c r="D40" s="1260"/>
      <c r="E40" s="1260"/>
      <c r="F40" s="1260"/>
      <c r="G40" s="1260"/>
      <c r="H40" s="1260"/>
      <c r="I40" s="1260"/>
      <c r="J40" s="1260"/>
      <c r="K40" s="1260"/>
      <c r="L40" s="1260"/>
      <c r="M40" s="1252"/>
      <c r="N40" s="1252"/>
      <c r="O40" s="1252"/>
      <c r="P40" s="1252"/>
      <c r="Q40" s="1252"/>
      <c r="R40" s="401"/>
      <c r="S40" s="401"/>
      <c r="T40" s="401"/>
      <c r="U40" s="326"/>
    </row>
    <row r="41" spans="1:21" s="39" customFormat="1" ht="26.25" customHeight="1" x14ac:dyDescent="0.25">
      <c r="A41" s="326"/>
      <c r="B41" s="398"/>
      <c r="C41" s="1260" t="s">
        <v>1955</v>
      </c>
      <c r="D41" s="1260"/>
      <c r="E41" s="1260"/>
      <c r="F41" s="1260"/>
      <c r="G41" s="1260"/>
      <c r="H41" s="1260"/>
      <c r="I41" s="1260"/>
      <c r="J41" s="1260"/>
      <c r="K41" s="1260"/>
      <c r="L41" s="1260"/>
      <c r="M41" s="1265">
        <f>IF(M36&gt;0,M36-M40,0)</f>
        <v>2262.1999999999998</v>
      </c>
      <c r="N41" s="1265"/>
      <c r="O41" s="1265"/>
      <c r="P41" s="1265"/>
      <c r="Q41" s="1265"/>
      <c r="R41" s="402"/>
      <c r="S41" s="402"/>
      <c r="T41" s="402"/>
      <c r="U41" s="326"/>
    </row>
    <row r="42" spans="1:21" s="39" customFormat="1" ht="15" customHeight="1" x14ac:dyDescent="0.25">
      <c r="A42" s="326"/>
      <c r="B42" s="398"/>
      <c r="C42" s="1260" t="s">
        <v>1956</v>
      </c>
      <c r="D42" s="1260"/>
      <c r="E42" s="1260"/>
      <c r="F42" s="1260"/>
      <c r="G42" s="1260"/>
      <c r="H42" s="1260"/>
      <c r="I42" s="1260"/>
      <c r="J42" s="1260"/>
      <c r="K42" s="1260"/>
      <c r="L42" s="1260"/>
      <c r="M42" s="1265">
        <f>IF(M37&gt;0,M37-M40,0)</f>
        <v>0</v>
      </c>
      <c r="N42" s="1265"/>
      <c r="O42" s="1265"/>
      <c r="P42" s="1265"/>
      <c r="Q42" s="1265"/>
      <c r="R42" s="402"/>
      <c r="S42" s="402"/>
      <c r="T42" s="402"/>
      <c r="U42" s="326"/>
    </row>
    <row r="43" spans="1:21" s="39" customFormat="1" ht="15" customHeight="1" x14ac:dyDescent="0.25">
      <c r="A43" s="326"/>
      <c r="B43" s="342"/>
      <c r="C43" s="1260" t="s">
        <v>2193</v>
      </c>
      <c r="D43" s="1260"/>
      <c r="E43" s="1260"/>
      <c r="F43" s="1260"/>
      <c r="G43" s="1260"/>
      <c r="H43" s="1260"/>
      <c r="I43" s="1260"/>
      <c r="J43" s="1260"/>
      <c r="K43" s="1260"/>
      <c r="L43" s="1260"/>
      <c r="M43" s="1250" t="str">
        <f>IF(SUM(Transferability!H48,Transferability!L48)&gt;=SUM(M36),"Yes","No - please review your entries.")</f>
        <v>Yes</v>
      </c>
      <c r="N43" s="1250"/>
      <c r="O43" s="1250"/>
      <c r="P43" s="1250"/>
      <c r="Q43" s="1250"/>
      <c r="R43" s="403"/>
      <c r="S43" s="403"/>
      <c r="T43" s="403"/>
      <c r="U43" s="326"/>
    </row>
    <row r="44" spans="1:21" s="39" customFormat="1" ht="15" customHeight="1" x14ac:dyDescent="0.25">
      <c r="A44" s="326"/>
      <c r="B44" s="398"/>
      <c r="C44" s="1260" t="s">
        <v>2194</v>
      </c>
      <c r="D44" s="1260"/>
      <c r="E44" s="1260"/>
      <c r="F44" s="1260"/>
      <c r="G44" s="1260"/>
      <c r="H44" s="1260"/>
      <c r="I44" s="1260"/>
      <c r="J44" s="1260"/>
      <c r="K44" s="1260"/>
      <c r="L44" s="1260"/>
      <c r="M44" s="1250" t="str">
        <f>IF(SUM(Transferability!H48,Transferability!L48)&gt;=SUM(M37),"Yes","No - please review your entries.")</f>
        <v>Yes</v>
      </c>
      <c r="N44" s="1250"/>
      <c r="O44" s="1250"/>
      <c r="P44" s="1250"/>
      <c r="Q44" s="1250"/>
      <c r="R44" s="403"/>
      <c r="S44" s="403"/>
      <c r="T44" s="403"/>
      <c r="U44" s="326"/>
    </row>
    <row r="45" spans="1:21" s="39" customFormat="1" ht="15" customHeight="1" x14ac:dyDescent="0.25">
      <c r="A45" s="326"/>
      <c r="B45" s="766"/>
      <c r="C45" s="766"/>
      <c r="D45" s="766"/>
      <c r="E45" s="766"/>
      <c r="F45" s="766"/>
      <c r="G45" s="766"/>
      <c r="H45" s="766"/>
      <c r="I45" s="766"/>
      <c r="J45" s="766"/>
      <c r="K45" s="766"/>
      <c r="L45" s="766"/>
      <c r="M45" s="766"/>
      <c r="N45" s="766"/>
      <c r="O45" s="766"/>
      <c r="P45" s="766"/>
      <c r="Q45" s="766"/>
      <c r="R45" s="766"/>
      <c r="S45" s="766"/>
      <c r="T45" s="766"/>
      <c r="U45" s="326"/>
    </row>
    <row r="46" spans="1:21" s="39" customFormat="1" ht="26.25" customHeight="1" x14ac:dyDescent="0.25">
      <c r="A46" s="326"/>
      <c r="B46" s="769" t="s">
        <v>2587</v>
      </c>
      <c r="C46" s="769"/>
      <c r="D46" s="769"/>
      <c r="E46" s="769"/>
      <c r="F46" s="769"/>
      <c r="G46" s="769"/>
      <c r="H46" s="769"/>
      <c r="I46" s="769"/>
      <c r="J46" s="769"/>
      <c r="K46" s="769"/>
      <c r="L46" s="769"/>
      <c r="M46" s="769"/>
      <c r="N46" s="769"/>
      <c r="O46" s="769"/>
      <c r="P46" s="769"/>
      <c r="Q46" s="769"/>
      <c r="R46" s="769"/>
      <c r="S46" s="769"/>
      <c r="T46" s="769"/>
      <c r="U46" s="326"/>
    </row>
    <row r="47" spans="1:21" s="37" customFormat="1" ht="15" customHeight="1" x14ac:dyDescent="0.2">
      <c r="A47" s="326"/>
      <c r="B47" s="387" t="str">
        <f>'Main Page'!$G$9</f>
        <v>2026-2027</v>
      </c>
      <c r="C47" s="326"/>
      <c r="D47" s="326" t="s">
        <v>671</v>
      </c>
      <c r="E47" s="326" t="str">
        <f>'Main Page'!$F$13</f>
        <v>Albemarle County Public Schools</v>
      </c>
      <c r="F47" s="326"/>
      <c r="G47" s="326"/>
      <c r="H47" s="326"/>
      <c r="I47" s="326" t="s">
        <v>670</v>
      </c>
      <c r="J47" s="388">
        <f>'Main Page'!$F$14</f>
        <v>2</v>
      </c>
      <c r="K47" s="326" t="str">
        <f>'Main Page'!$B$6</f>
        <v xml:space="preserve">  Title I, Part A, Improving Basic Programs</v>
      </c>
      <c r="L47" s="326"/>
      <c r="M47" s="326"/>
      <c r="N47" s="326"/>
      <c r="O47" s="326"/>
      <c r="P47" s="326"/>
      <c r="Q47" s="326"/>
      <c r="R47" s="326"/>
      <c r="S47" s="326"/>
      <c r="T47" s="326"/>
      <c r="U47" s="326"/>
    </row>
    <row r="48" spans="1:21" s="39" customFormat="1" ht="20.25" customHeight="1" thickBot="1" x14ac:dyDescent="0.3">
      <c r="A48" s="326"/>
      <c r="B48" s="699" t="s">
        <v>2722</v>
      </c>
      <c r="C48" s="699"/>
      <c r="D48" s="699"/>
      <c r="E48" s="699"/>
      <c r="F48" s="699"/>
      <c r="G48" s="699"/>
      <c r="H48" s="699"/>
      <c r="I48" s="699"/>
      <c r="J48" s="699"/>
      <c r="K48" s="699"/>
      <c r="L48" s="699"/>
      <c r="M48" s="699"/>
      <c r="N48" s="699"/>
      <c r="O48" s="699"/>
      <c r="P48" s="699"/>
      <c r="Q48" s="699"/>
      <c r="R48" s="699"/>
      <c r="S48" s="699"/>
      <c r="T48" s="699"/>
      <c r="U48" s="326"/>
    </row>
    <row r="49" spans="1:25" s="39" customFormat="1" ht="15" customHeight="1" x14ac:dyDescent="0.25">
      <c r="A49" s="326"/>
      <c r="B49" s="1264"/>
      <c r="C49" s="1264"/>
      <c r="D49" s="1264"/>
      <c r="E49" s="1264"/>
      <c r="F49" s="1264"/>
      <c r="G49" s="1264"/>
      <c r="H49" s="1264"/>
      <c r="I49" s="1264"/>
      <c r="J49" s="1264"/>
      <c r="K49" s="1264"/>
      <c r="L49" s="1264"/>
      <c r="M49" s="1264"/>
      <c r="N49" s="1264"/>
      <c r="O49" s="1264"/>
      <c r="P49" s="1264"/>
      <c r="Q49" s="1264"/>
      <c r="R49" s="1264"/>
      <c r="S49" s="1264"/>
      <c r="T49" s="1264"/>
      <c r="U49" s="326"/>
    </row>
    <row r="50" spans="1:25" s="39" customFormat="1" ht="167.25" customHeight="1" x14ac:dyDescent="0.25">
      <c r="A50" s="326"/>
      <c r="B50" s="389" t="s">
        <v>1835</v>
      </c>
      <c r="C50" s="678" t="s">
        <v>2753</v>
      </c>
      <c r="D50" s="678"/>
      <c r="E50" s="678"/>
      <c r="F50" s="678"/>
      <c r="G50" s="678"/>
      <c r="H50" s="678"/>
      <c r="I50" s="678"/>
      <c r="J50" s="678"/>
      <c r="K50" s="678"/>
      <c r="L50" s="678"/>
      <c r="M50" s="678"/>
      <c r="N50" s="678"/>
      <c r="O50" s="678"/>
      <c r="P50" s="678"/>
      <c r="Q50" s="678"/>
      <c r="R50" s="678"/>
      <c r="S50" s="678"/>
      <c r="T50" s="678"/>
      <c r="U50" s="326"/>
      <c r="V50" s="40"/>
      <c r="W50" s="40"/>
      <c r="X50" s="40"/>
      <c r="Y50" s="40"/>
    </row>
    <row r="51" spans="1:25" s="39" customFormat="1" ht="9" customHeight="1" x14ac:dyDescent="0.25">
      <c r="A51" s="326"/>
      <c r="B51" s="1043"/>
      <c r="C51" s="1043"/>
      <c r="D51" s="1043"/>
      <c r="E51" s="1043"/>
      <c r="F51" s="1043"/>
      <c r="G51" s="1043"/>
      <c r="H51" s="1043"/>
      <c r="I51" s="1043"/>
      <c r="J51" s="1043"/>
      <c r="K51" s="1043"/>
      <c r="L51" s="1043"/>
      <c r="M51" s="1043"/>
      <c r="N51" s="1043"/>
      <c r="O51" s="1043"/>
      <c r="P51" s="1043"/>
      <c r="Q51" s="1043"/>
      <c r="R51" s="1043"/>
      <c r="S51" s="1043"/>
      <c r="T51" s="1043"/>
      <c r="U51" s="326"/>
      <c r="V51" s="41"/>
      <c r="W51" s="42"/>
      <c r="X51" s="42"/>
      <c r="Y51" s="42"/>
    </row>
    <row r="52" spans="1:25" s="38" customFormat="1" x14ac:dyDescent="0.2">
      <c r="A52" s="326"/>
      <c r="B52" s="573" t="s">
        <v>1836</v>
      </c>
      <c r="C52" s="751" t="s">
        <v>2754</v>
      </c>
      <c r="D52" s="752"/>
      <c r="E52" s="752"/>
      <c r="F52" s="752"/>
      <c r="G52" s="752"/>
      <c r="H52" s="752"/>
      <c r="I52" s="752"/>
      <c r="J52" s="752"/>
      <c r="K52" s="752"/>
      <c r="L52" s="752"/>
      <c r="M52" s="752"/>
      <c r="N52" s="752"/>
      <c r="O52" s="752"/>
      <c r="P52" s="752"/>
      <c r="Q52" s="752"/>
      <c r="R52" s="752"/>
      <c r="S52" s="752"/>
      <c r="T52" s="753"/>
      <c r="U52" s="326"/>
      <c r="V52" s="46"/>
      <c r="W52" s="46"/>
      <c r="X52" s="46"/>
      <c r="Y52" s="46"/>
    </row>
    <row r="53" spans="1:25" s="38" customFormat="1" ht="75" customHeight="1" x14ac:dyDescent="0.2">
      <c r="A53" s="326"/>
      <c r="B53" s="754" t="s">
        <v>2942</v>
      </c>
      <c r="C53" s="755"/>
      <c r="D53" s="755"/>
      <c r="E53" s="755"/>
      <c r="F53" s="755"/>
      <c r="G53" s="755"/>
      <c r="H53" s="755"/>
      <c r="I53" s="755"/>
      <c r="J53" s="755"/>
      <c r="K53" s="755"/>
      <c r="L53" s="755"/>
      <c r="M53" s="755"/>
      <c r="N53" s="755"/>
      <c r="O53" s="755"/>
      <c r="P53" s="755"/>
      <c r="Q53" s="755"/>
      <c r="R53" s="755"/>
      <c r="S53" s="755"/>
      <c r="T53" s="756"/>
      <c r="U53" s="326"/>
    </row>
    <row r="54" spans="1:25" s="38" customFormat="1" ht="75" customHeight="1" x14ac:dyDescent="0.2">
      <c r="A54" s="326"/>
      <c r="B54" s="763"/>
      <c r="C54" s="764"/>
      <c r="D54" s="764"/>
      <c r="E54" s="764"/>
      <c r="F54" s="764"/>
      <c r="G54" s="764"/>
      <c r="H54" s="764"/>
      <c r="I54" s="764"/>
      <c r="J54" s="764"/>
      <c r="K54" s="764"/>
      <c r="L54" s="764"/>
      <c r="M54" s="764"/>
      <c r="N54" s="764"/>
      <c r="O54" s="764"/>
      <c r="P54" s="764"/>
      <c r="Q54" s="764"/>
      <c r="R54" s="764"/>
      <c r="S54" s="764"/>
      <c r="T54" s="765"/>
      <c r="U54" s="326"/>
    </row>
    <row r="55" spans="1:25" s="38" customFormat="1" ht="12.75" customHeight="1" x14ac:dyDescent="0.2">
      <c r="A55" s="326"/>
      <c r="B55" s="643"/>
      <c r="C55" s="643"/>
      <c r="D55" s="643"/>
      <c r="E55" s="643"/>
      <c r="F55" s="643"/>
      <c r="G55" s="643"/>
      <c r="H55" s="643"/>
      <c r="I55" s="643"/>
      <c r="J55" s="643"/>
      <c r="K55" s="643"/>
      <c r="L55" s="643"/>
      <c r="M55" s="643"/>
      <c r="N55" s="643"/>
      <c r="O55" s="643"/>
      <c r="P55" s="643"/>
      <c r="Q55" s="643"/>
      <c r="R55" s="643"/>
      <c r="S55" s="643"/>
      <c r="T55" s="643"/>
      <c r="U55" s="326"/>
    </row>
    <row r="56" spans="1:25" s="44" customFormat="1" ht="18.75" x14ac:dyDescent="0.2">
      <c r="A56" s="326"/>
      <c r="B56" s="1294" t="s">
        <v>474</v>
      </c>
      <c r="C56" s="1294"/>
      <c r="D56" s="1294"/>
      <c r="E56" s="1294"/>
      <c r="F56" s="392" t="s">
        <v>475</v>
      </c>
      <c r="G56" s="1294" t="s">
        <v>1932</v>
      </c>
      <c r="H56" s="1294"/>
      <c r="I56" s="1294" t="s">
        <v>1933</v>
      </c>
      <c r="J56" s="1294"/>
      <c r="K56" s="1294" t="s">
        <v>2646</v>
      </c>
      <c r="L56" s="1294"/>
      <c r="M56" s="1294"/>
      <c r="N56" s="1294"/>
      <c r="O56" s="1294" t="s">
        <v>2644</v>
      </c>
      <c r="P56" s="1294"/>
      <c r="Q56" s="392" t="s">
        <v>2700</v>
      </c>
      <c r="R56" s="392" t="s">
        <v>2701</v>
      </c>
      <c r="S56" s="392" t="s">
        <v>2702</v>
      </c>
      <c r="T56" s="392" t="s">
        <v>2729</v>
      </c>
      <c r="U56" s="326"/>
      <c r="V56" s="43"/>
      <c r="W56" s="1291"/>
      <c r="X56" s="1291"/>
      <c r="Y56" s="1291"/>
    </row>
    <row r="57" spans="1:25" s="45" customFormat="1" ht="99" customHeight="1" x14ac:dyDescent="0.2">
      <c r="A57" s="326"/>
      <c r="B57" s="998" t="s">
        <v>1934</v>
      </c>
      <c r="C57" s="998"/>
      <c r="D57" s="998"/>
      <c r="E57" s="998"/>
      <c r="F57" s="393" t="str">
        <f>"Participation Status for " &amp;  'Main Page'!$G$9 &amp; " Award Year?
(Yes/No) "</f>
        <v xml:space="preserve">Participation Status for 2026-2027 Award Year?
(Yes/No) </v>
      </c>
      <c r="G57" s="998" t="s">
        <v>2647</v>
      </c>
      <c r="H57" s="998"/>
      <c r="I57" s="1296" t="s">
        <v>2648</v>
      </c>
      <c r="J57" s="1296"/>
      <c r="K57" s="1295" t="s">
        <v>1935</v>
      </c>
      <c r="L57" s="1295"/>
      <c r="M57" s="1295"/>
      <c r="N57" s="1295"/>
      <c r="O57" s="1295" t="s">
        <v>2645</v>
      </c>
      <c r="P57" s="1295"/>
      <c r="Q57" s="394" t="s">
        <v>2698</v>
      </c>
      <c r="R57" s="394" t="s">
        <v>2699</v>
      </c>
      <c r="S57" s="394" t="str">
        <f>"New Set Aside Amount from the "&amp;'Main Page'!$G$9&amp;" Budget"</f>
        <v>New Set Aside Amount from the 2026-2027 Budget</v>
      </c>
      <c r="T57" s="394" t="s">
        <v>2732</v>
      </c>
      <c r="U57" s="326"/>
      <c r="V57" s="47"/>
      <c r="W57" s="1292"/>
      <c r="X57" s="1292"/>
      <c r="Y57" s="1292"/>
    </row>
    <row r="58" spans="1:25" s="39" customFormat="1" ht="12" customHeight="1" x14ac:dyDescent="0.25">
      <c r="A58" s="326"/>
      <c r="B58" s="1261" t="s">
        <v>2846</v>
      </c>
      <c r="C58" s="672"/>
      <c r="D58" s="672"/>
      <c r="E58" s="1262"/>
      <c r="F58" s="255" t="s">
        <v>627</v>
      </c>
      <c r="G58" s="1274"/>
      <c r="H58" s="1275"/>
      <c r="I58" s="1276"/>
      <c r="J58" s="1277"/>
      <c r="K58" s="1278"/>
      <c r="L58" s="1279"/>
      <c r="M58" s="1279"/>
      <c r="N58" s="1280"/>
      <c r="O58" s="1281"/>
      <c r="P58" s="1282"/>
      <c r="Q58" s="276"/>
      <c r="R58" s="276"/>
      <c r="S58" s="391" t="str">
        <f>IF(Q58="Yes", O58-R58, " ")</f>
        <v xml:space="preserve"> </v>
      </c>
      <c r="T58" s="319"/>
      <c r="U58" s="326"/>
      <c r="V58" s="48"/>
      <c r="W58" s="1288"/>
      <c r="X58" s="1288"/>
      <c r="Y58" s="1288"/>
    </row>
    <row r="59" spans="1:25" s="39" customFormat="1" ht="12" customHeight="1" x14ac:dyDescent="0.25">
      <c r="A59" s="326"/>
      <c r="B59" s="1261" t="s">
        <v>2847</v>
      </c>
      <c r="C59" s="672"/>
      <c r="D59" s="672"/>
      <c r="E59" s="1262"/>
      <c r="F59" s="255" t="s">
        <v>627</v>
      </c>
      <c r="G59" s="1274"/>
      <c r="H59" s="1275"/>
      <c r="I59" s="1276"/>
      <c r="J59" s="1277"/>
      <c r="K59" s="1278"/>
      <c r="L59" s="1279"/>
      <c r="M59" s="1279"/>
      <c r="N59" s="1280"/>
      <c r="O59" s="1281"/>
      <c r="P59" s="1282"/>
      <c r="Q59" s="276"/>
      <c r="R59" s="276"/>
      <c r="S59" s="391" t="str">
        <f t="shared" ref="S59:S103" si="0">IF(Q59="Yes", O59-R59, " ")</f>
        <v xml:space="preserve"> </v>
      </c>
      <c r="T59" s="319"/>
      <c r="U59" s="326"/>
      <c r="V59" s="48"/>
      <c r="W59" s="1288"/>
      <c r="X59" s="1288"/>
      <c r="Y59" s="1288"/>
    </row>
    <row r="60" spans="1:25" s="39" customFormat="1" ht="12" customHeight="1" x14ac:dyDescent="0.25">
      <c r="A60" s="326"/>
      <c r="B60" s="1261" t="s">
        <v>2848</v>
      </c>
      <c r="C60" s="672"/>
      <c r="D60" s="672"/>
      <c r="E60" s="1262"/>
      <c r="F60" s="255" t="s">
        <v>626</v>
      </c>
      <c r="G60" s="1274">
        <v>17</v>
      </c>
      <c r="H60" s="1275"/>
      <c r="I60" s="1276">
        <v>4</v>
      </c>
      <c r="J60" s="1277"/>
      <c r="K60" s="1278" t="s">
        <v>2943</v>
      </c>
      <c r="L60" s="1279"/>
      <c r="M60" s="1279"/>
      <c r="N60" s="1280"/>
      <c r="O60" s="1281">
        <v>19559.400000000001</v>
      </c>
      <c r="P60" s="1282"/>
      <c r="Q60" s="276"/>
      <c r="R60" s="276"/>
      <c r="S60" s="391" t="str">
        <f t="shared" si="0"/>
        <v xml:space="preserve"> </v>
      </c>
      <c r="T60" s="319"/>
      <c r="U60" s="326"/>
      <c r="V60" s="48"/>
      <c r="W60" s="1288"/>
      <c r="X60" s="1288"/>
      <c r="Y60" s="1288"/>
    </row>
    <row r="61" spans="1:25" s="39" customFormat="1" ht="12" customHeight="1" x14ac:dyDescent="0.25">
      <c r="A61" s="326"/>
      <c r="B61" s="1261" t="s">
        <v>2849</v>
      </c>
      <c r="C61" s="672"/>
      <c r="D61" s="672"/>
      <c r="E61" s="1262"/>
      <c r="F61" s="255" t="s">
        <v>627</v>
      </c>
      <c r="G61" s="1274"/>
      <c r="H61" s="1275"/>
      <c r="I61" s="1276"/>
      <c r="J61" s="1277"/>
      <c r="K61" s="1278"/>
      <c r="L61" s="1279"/>
      <c r="M61" s="1279"/>
      <c r="N61" s="1280"/>
      <c r="O61" s="1281"/>
      <c r="P61" s="1282"/>
      <c r="Q61" s="276"/>
      <c r="R61" s="276"/>
      <c r="S61" s="391" t="str">
        <f t="shared" si="0"/>
        <v xml:space="preserve"> </v>
      </c>
      <c r="T61" s="319"/>
      <c r="U61" s="326"/>
      <c r="V61" s="48"/>
      <c r="W61" s="1288"/>
      <c r="X61" s="1288"/>
      <c r="Y61" s="1288"/>
    </row>
    <row r="62" spans="1:25" s="39" customFormat="1" ht="12" customHeight="1" x14ac:dyDescent="0.25">
      <c r="A62" s="326"/>
      <c r="B62" s="1261" t="s">
        <v>2850</v>
      </c>
      <c r="C62" s="672"/>
      <c r="D62" s="672"/>
      <c r="E62" s="1262"/>
      <c r="F62" s="255" t="s">
        <v>627</v>
      </c>
      <c r="G62" s="1274"/>
      <c r="H62" s="1275"/>
      <c r="I62" s="1276"/>
      <c r="J62" s="1277"/>
      <c r="K62" s="1278"/>
      <c r="L62" s="1279"/>
      <c r="M62" s="1279"/>
      <c r="N62" s="1280"/>
      <c r="O62" s="1281"/>
      <c r="P62" s="1282"/>
      <c r="Q62" s="276"/>
      <c r="R62" s="276"/>
      <c r="S62" s="391" t="str">
        <f t="shared" si="0"/>
        <v xml:space="preserve"> </v>
      </c>
      <c r="T62" s="319"/>
      <c r="U62" s="326"/>
      <c r="V62" s="48"/>
      <c r="W62" s="1288"/>
      <c r="X62" s="1288"/>
      <c r="Y62" s="1288"/>
    </row>
    <row r="63" spans="1:25" s="39" customFormat="1" ht="12" customHeight="1" x14ac:dyDescent="0.25">
      <c r="A63" s="326"/>
      <c r="B63" s="1261" t="s">
        <v>2851</v>
      </c>
      <c r="C63" s="672"/>
      <c r="D63" s="672"/>
      <c r="E63" s="1262"/>
      <c r="F63" s="255" t="s">
        <v>627</v>
      </c>
      <c r="G63" s="1274"/>
      <c r="H63" s="1275"/>
      <c r="I63" s="1276"/>
      <c r="J63" s="1277"/>
      <c r="K63" s="1278"/>
      <c r="L63" s="1279"/>
      <c r="M63" s="1279"/>
      <c r="N63" s="1280"/>
      <c r="O63" s="1281"/>
      <c r="P63" s="1282"/>
      <c r="Q63" s="276"/>
      <c r="R63" s="276"/>
      <c r="S63" s="391" t="str">
        <f t="shared" si="0"/>
        <v xml:space="preserve"> </v>
      </c>
      <c r="T63" s="319"/>
      <c r="U63" s="326"/>
      <c r="V63" s="48"/>
      <c r="W63" s="1288"/>
      <c r="X63" s="1288"/>
      <c r="Y63" s="1288"/>
    </row>
    <row r="64" spans="1:25" s="39" customFormat="1" ht="12" customHeight="1" x14ac:dyDescent="0.25">
      <c r="A64" s="326"/>
      <c r="B64" s="1261" t="s">
        <v>2852</v>
      </c>
      <c r="C64" s="672"/>
      <c r="D64" s="672"/>
      <c r="E64" s="1262"/>
      <c r="F64" s="255" t="s">
        <v>627</v>
      </c>
      <c r="G64" s="1274"/>
      <c r="H64" s="1275"/>
      <c r="I64" s="1276"/>
      <c r="J64" s="1277"/>
      <c r="K64" s="1278"/>
      <c r="L64" s="1279"/>
      <c r="M64" s="1279"/>
      <c r="N64" s="1280"/>
      <c r="O64" s="1281"/>
      <c r="P64" s="1282"/>
      <c r="Q64" s="276"/>
      <c r="R64" s="276"/>
      <c r="S64" s="391" t="str">
        <f t="shared" si="0"/>
        <v xml:space="preserve"> </v>
      </c>
      <c r="T64" s="319"/>
      <c r="U64" s="326"/>
      <c r="V64" s="48"/>
      <c r="W64" s="1288"/>
      <c r="X64" s="1288"/>
      <c r="Y64" s="1288"/>
    </row>
    <row r="65" spans="1:25" s="39" customFormat="1" ht="12" customHeight="1" x14ac:dyDescent="0.25">
      <c r="A65" s="326"/>
      <c r="B65" s="1261" t="s">
        <v>2853</v>
      </c>
      <c r="C65" s="672"/>
      <c r="D65" s="672"/>
      <c r="E65" s="1262"/>
      <c r="F65" s="255" t="s">
        <v>626</v>
      </c>
      <c r="G65" s="1274">
        <v>2</v>
      </c>
      <c r="H65" s="1275"/>
      <c r="I65" s="1276"/>
      <c r="J65" s="1277"/>
      <c r="K65" s="1278" t="s">
        <v>2943</v>
      </c>
      <c r="L65" s="1279"/>
      <c r="M65" s="1279"/>
      <c r="N65" s="1280"/>
      <c r="O65" s="1281">
        <v>2305.81</v>
      </c>
      <c r="P65" s="1282"/>
      <c r="Q65" s="276"/>
      <c r="R65" s="276"/>
      <c r="S65" s="391" t="str">
        <f t="shared" si="0"/>
        <v xml:space="preserve"> </v>
      </c>
      <c r="T65" s="319"/>
      <c r="U65" s="326"/>
      <c r="V65" s="48"/>
      <c r="W65" s="1288"/>
      <c r="X65" s="1288"/>
      <c r="Y65" s="1288"/>
    </row>
    <row r="66" spans="1:25" s="39" customFormat="1" ht="12" customHeight="1" x14ac:dyDescent="0.25">
      <c r="A66" s="326"/>
      <c r="B66" s="1261" t="s">
        <v>2854</v>
      </c>
      <c r="C66" s="672"/>
      <c r="D66" s="672"/>
      <c r="E66" s="1262"/>
      <c r="F66" s="255" t="s">
        <v>627</v>
      </c>
      <c r="G66" s="1274"/>
      <c r="H66" s="1275"/>
      <c r="I66" s="1276"/>
      <c r="J66" s="1277"/>
      <c r="K66" s="1278"/>
      <c r="L66" s="1279"/>
      <c r="M66" s="1279"/>
      <c r="N66" s="1280"/>
      <c r="O66" s="1281"/>
      <c r="P66" s="1282"/>
      <c r="Q66" s="276"/>
      <c r="R66" s="276"/>
      <c r="S66" s="391" t="str">
        <f t="shared" si="0"/>
        <v xml:space="preserve"> </v>
      </c>
      <c r="T66" s="319"/>
      <c r="U66" s="326"/>
      <c r="V66" s="48"/>
      <c r="W66" s="1288"/>
      <c r="X66" s="1288"/>
      <c r="Y66" s="1288"/>
    </row>
    <row r="67" spans="1:25" s="39" customFormat="1" ht="12" customHeight="1" x14ac:dyDescent="0.25">
      <c r="A67" s="326"/>
      <c r="B67" s="1261" t="s">
        <v>2855</v>
      </c>
      <c r="C67" s="672"/>
      <c r="D67" s="672"/>
      <c r="E67" s="1262"/>
      <c r="F67" s="255" t="s">
        <v>627</v>
      </c>
      <c r="G67" s="1274"/>
      <c r="H67" s="1275"/>
      <c r="I67" s="1276"/>
      <c r="J67" s="1277"/>
      <c r="K67" s="1278"/>
      <c r="L67" s="1279"/>
      <c r="M67" s="1279"/>
      <c r="N67" s="1280"/>
      <c r="O67" s="1281"/>
      <c r="P67" s="1282"/>
      <c r="Q67" s="276"/>
      <c r="R67" s="276"/>
      <c r="S67" s="391" t="str">
        <f t="shared" si="0"/>
        <v xml:space="preserve"> </v>
      </c>
      <c r="T67" s="319"/>
      <c r="U67" s="326"/>
      <c r="V67" s="48"/>
      <c r="W67" s="1288"/>
      <c r="X67" s="1288"/>
      <c r="Y67" s="1288"/>
    </row>
    <row r="68" spans="1:25" s="39" customFormat="1" ht="12" customHeight="1" x14ac:dyDescent="0.25">
      <c r="A68" s="326"/>
      <c r="B68" s="1261" t="s">
        <v>2856</v>
      </c>
      <c r="C68" s="672"/>
      <c r="D68" s="672"/>
      <c r="E68" s="1262"/>
      <c r="F68" s="255" t="s">
        <v>626</v>
      </c>
      <c r="G68" s="1274">
        <v>11</v>
      </c>
      <c r="H68" s="1275"/>
      <c r="I68" s="1276"/>
      <c r="J68" s="1277"/>
      <c r="K68" s="1278" t="s">
        <v>2943</v>
      </c>
      <c r="L68" s="1279"/>
      <c r="M68" s="1279"/>
      <c r="N68" s="1280"/>
      <c r="O68" s="1281">
        <v>12681.96</v>
      </c>
      <c r="P68" s="1282"/>
      <c r="Q68" s="276"/>
      <c r="R68" s="276"/>
      <c r="S68" s="391" t="str">
        <f t="shared" si="0"/>
        <v xml:space="preserve"> </v>
      </c>
      <c r="T68" s="319"/>
      <c r="U68" s="326"/>
      <c r="V68" s="48"/>
      <c r="W68" s="1288"/>
      <c r="X68" s="1288"/>
      <c r="Y68" s="1288"/>
    </row>
    <row r="69" spans="1:25" s="39" customFormat="1" ht="12" customHeight="1" x14ac:dyDescent="0.25">
      <c r="A69" s="326"/>
      <c r="B69" s="1261" t="s">
        <v>2857</v>
      </c>
      <c r="C69" s="672"/>
      <c r="D69" s="672"/>
      <c r="E69" s="1262"/>
      <c r="F69" s="255" t="s">
        <v>627</v>
      </c>
      <c r="G69" s="1274"/>
      <c r="H69" s="1275"/>
      <c r="I69" s="1276"/>
      <c r="J69" s="1277"/>
      <c r="K69" s="1278"/>
      <c r="L69" s="1279"/>
      <c r="M69" s="1279"/>
      <c r="N69" s="1280"/>
      <c r="O69" s="1281"/>
      <c r="P69" s="1282"/>
      <c r="Q69" s="276"/>
      <c r="R69" s="276"/>
      <c r="S69" s="391" t="str">
        <f t="shared" si="0"/>
        <v xml:space="preserve"> </v>
      </c>
      <c r="T69" s="319"/>
      <c r="U69" s="326"/>
      <c r="V69" s="48"/>
      <c r="W69" s="1288"/>
      <c r="X69" s="1288"/>
      <c r="Y69" s="1288"/>
    </row>
    <row r="70" spans="1:25" s="39" customFormat="1" ht="12" customHeight="1" x14ac:dyDescent="0.25">
      <c r="A70" s="326"/>
      <c r="B70" s="1261" t="s">
        <v>2858</v>
      </c>
      <c r="C70" s="672"/>
      <c r="D70" s="672"/>
      <c r="E70" s="1262"/>
      <c r="F70" s="255" t="s">
        <v>627</v>
      </c>
      <c r="G70" s="1274"/>
      <c r="H70" s="1275"/>
      <c r="I70" s="1276"/>
      <c r="J70" s="1277"/>
      <c r="K70" s="1278"/>
      <c r="L70" s="1279"/>
      <c r="M70" s="1279"/>
      <c r="N70" s="1280"/>
      <c r="O70" s="1281"/>
      <c r="P70" s="1282"/>
      <c r="Q70" s="276"/>
      <c r="R70" s="276"/>
      <c r="S70" s="391" t="str">
        <f t="shared" si="0"/>
        <v xml:space="preserve"> </v>
      </c>
      <c r="T70" s="319"/>
      <c r="U70" s="326"/>
      <c r="V70" s="48"/>
      <c r="W70" s="1288"/>
      <c r="X70" s="1288"/>
      <c r="Y70" s="1288"/>
    </row>
    <row r="71" spans="1:25" s="39" customFormat="1" ht="12" customHeight="1" x14ac:dyDescent="0.25">
      <c r="A71" s="326"/>
      <c r="B71" s="1261" t="s">
        <v>2859</v>
      </c>
      <c r="C71" s="672"/>
      <c r="D71" s="672"/>
      <c r="E71" s="1262"/>
      <c r="F71" s="255" t="s">
        <v>627</v>
      </c>
      <c r="G71" s="1274"/>
      <c r="H71" s="1275"/>
      <c r="I71" s="1276"/>
      <c r="J71" s="1277"/>
      <c r="K71" s="1278"/>
      <c r="L71" s="1279"/>
      <c r="M71" s="1279"/>
      <c r="N71" s="1280"/>
      <c r="O71" s="1281"/>
      <c r="P71" s="1282"/>
      <c r="Q71" s="276"/>
      <c r="R71" s="276"/>
      <c r="S71" s="391" t="str">
        <f t="shared" si="0"/>
        <v xml:space="preserve"> </v>
      </c>
      <c r="T71" s="319"/>
      <c r="U71" s="326"/>
      <c r="V71" s="48"/>
      <c r="W71" s="1288"/>
      <c r="X71" s="1288"/>
      <c r="Y71" s="1288"/>
    </row>
    <row r="72" spans="1:25" s="39" customFormat="1" ht="12" customHeight="1" x14ac:dyDescent="0.25">
      <c r="A72" s="326"/>
      <c r="B72" s="1261"/>
      <c r="C72" s="672"/>
      <c r="D72" s="672"/>
      <c r="E72" s="1262"/>
      <c r="F72" s="255"/>
      <c r="G72" s="1274"/>
      <c r="H72" s="1275"/>
      <c r="I72" s="1276"/>
      <c r="J72" s="1277"/>
      <c r="K72" s="1278"/>
      <c r="L72" s="1279"/>
      <c r="M72" s="1279"/>
      <c r="N72" s="1280"/>
      <c r="O72" s="1281"/>
      <c r="P72" s="1282"/>
      <c r="Q72" s="276"/>
      <c r="R72" s="276"/>
      <c r="S72" s="391" t="str">
        <f t="shared" si="0"/>
        <v xml:space="preserve"> </v>
      </c>
      <c r="T72" s="319"/>
      <c r="U72" s="326"/>
      <c r="V72" s="48"/>
      <c r="W72" s="1288"/>
      <c r="X72" s="1288"/>
      <c r="Y72" s="1288"/>
    </row>
    <row r="73" spans="1:25" s="39" customFormat="1" ht="12" customHeight="1" x14ac:dyDescent="0.25">
      <c r="A73" s="326"/>
      <c r="B73" s="1261"/>
      <c r="C73" s="672"/>
      <c r="D73" s="672"/>
      <c r="E73" s="1262"/>
      <c r="F73" s="255"/>
      <c r="G73" s="1274"/>
      <c r="H73" s="1275"/>
      <c r="I73" s="1276"/>
      <c r="J73" s="1277"/>
      <c r="K73" s="1278"/>
      <c r="L73" s="1279"/>
      <c r="M73" s="1279"/>
      <c r="N73" s="1280"/>
      <c r="O73" s="1281"/>
      <c r="P73" s="1282"/>
      <c r="Q73" s="276"/>
      <c r="R73" s="276"/>
      <c r="S73" s="391" t="str">
        <f t="shared" si="0"/>
        <v xml:space="preserve"> </v>
      </c>
      <c r="T73" s="319"/>
      <c r="U73" s="326"/>
      <c r="V73" s="48"/>
      <c r="W73" s="1288"/>
      <c r="X73" s="1288"/>
      <c r="Y73" s="1288"/>
    </row>
    <row r="74" spans="1:25" s="39" customFormat="1" ht="12" customHeight="1" x14ac:dyDescent="0.25">
      <c r="A74" s="326"/>
      <c r="B74" s="1261"/>
      <c r="C74" s="672"/>
      <c r="D74" s="672"/>
      <c r="E74" s="1262"/>
      <c r="F74" s="255"/>
      <c r="G74" s="1274"/>
      <c r="H74" s="1275"/>
      <c r="I74" s="1276"/>
      <c r="J74" s="1277"/>
      <c r="K74" s="1278"/>
      <c r="L74" s="1279"/>
      <c r="M74" s="1279"/>
      <c r="N74" s="1280"/>
      <c r="O74" s="1281"/>
      <c r="P74" s="1282"/>
      <c r="Q74" s="276"/>
      <c r="R74" s="276"/>
      <c r="S74" s="391" t="str">
        <f t="shared" si="0"/>
        <v xml:space="preserve"> </v>
      </c>
      <c r="T74" s="319"/>
      <c r="U74" s="326"/>
      <c r="V74" s="48"/>
      <c r="W74" s="1288"/>
      <c r="X74" s="1288"/>
      <c r="Y74" s="1288"/>
    </row>
    <row r="75" spans="1:25" s="39" customFormat="1" ht="12" customHeight="1" x14ac:dyDescent="0.25">
      <c r="A75" s="326"/>
      <c r="B75" s="1261"/>
      <c r="C75" s="672"/>
      <c r="D75" s="672"/>
      <c r="E75" s="1262"/>
      <c r="F75" s="255"/>
      <c r="G75" s="1274"/>
      <c r="H75" s="1275"/>
      <c r="I75" s="1276"/>
      <c r="J75" s="1277"/>
      <c r="K75" s="1278"/>
      <c r="L75" s="1279"/>
      <c r="M75" s="1279"/>
      <c r="N75" s="1280"/>
      <c r="O75" s="1281"/>
      <c r="P75" s="1282"/>
      <c r="Q75" s="276"/>
      <c r="R75" s="276"/>
      <c r="S75" s="391" t="str">
        <f t="shared" si="0"/>
        <v xml:space="preserve"> </v>
      </c>
      <c r="T75" s="319"/>
      <c r="U75" s="326"/>
      <c r="V75" s="48"/>
      <c r="W75" s="1288"/>
      <c r="X75" s="1288"/>
      <c r="Y75" s="1288"/>
    </row>
    <row r="76" spans="1:25" s="39" customFormat="1" ht="12" customHeight="1" x14ac:dyDescent="0.25">
      <c r="A76" s="326"/>
      <c r="B76" s="1261"/>
      <c r="C76" s="672"/>
      <c r="D76" s="672"/>
      <c r="E76" s="1262"/>
      <c r="F76" s="255"/>
      <c r="G76" s="1274"/>
      <c r="H76" s="1275"/>
      <c r="I76" s="1276"/>
      <c r="J76" s="1277"/>
      <c r="K76" s="1278"/>
      <c r="L76" s="1279"/>
      <c r="M76" s="1279"/>
      <c r="N76" s="1280"/>
      <c r="O76" s="1281"/>
      <c r="P76" s="1282"/>
      <c r="Q76" s="276"/>
      <c r="R76" s="276"/>
      <c r="S76" s="391" t="str">
        <f t="shared" si="0"/>
        <v xml:space="preserve"> </v>
      </c>
      <c r="T76" s="319"/>
      <c r="U76" s="326"/>
      <c r="V76" s="48"/>
      <c r="W76" s="1288"/>
      <c r="X76" s="1288"/>
      <c r="Y76" s="1288"/>
    </row>
    <row r="77" spans="1:25" s="39" customFormat="1" ht="12" customHeight="1" x14ac:dyDescent="0.25">
      <c r="A77" s="326"/>
      <c r="B77" s="1261"/>
      <c r="C77" s="672"/>
      <c r="D77" s="672"/>
      <c r="E77" s="1262"/>
      <c r="F77" s="255"/>
      <c r="G77" s="1274"/>
      <c r="H77" s="1275"/>
      <c r="I77" s="1276"/>
      <c r="J77" s="1277"/>
      <c r="K77" s="1278"/>
      <c r="L77" s="1279"/>
      <c r="M77" s="1279"/>
      <c r="N77" s="1280"/>
      <c r="O77" s="1281"/>
      <c r="P77" s="1282"/>
      <c r="Q77" s="276"/>
      <c r="R77" s="276"/>
      <c r="S77" s="391" t="str">
        <f t="shared" si="0"/>
        <v xml:space="preserve"> </v>
      </c>
      <c r="T77" s="319"/>
      <c r="U77" s="326"/>
      <c r="V77" s="48"/>
      <c r="W77" s="1288"/>
      <c r="X77" s="1288"/>
      <c r="Y77" s="1288"/>
    </row>
    <row r="78" spans="1:25" s="39" customFormat="1" ht="12" customHeight="1" x14ac:dyDescent="0.25">
      <c r="A78" s="326"/>
      <c r="B78" s="1261"/>
      <c r="C78" s="672"/>
      <c r="D78" s="672"/>
      <c r="E78" s="1262"/>
      <c r="F78" s="255"/>
      <c r="G78" s="1274"/>
      <c r="H78" s="1275"/>
      <c r="I78" s="1276"/>
      <c r="J78" s="1277"/>
      <c r="K78" s="1278"/>
      <c r="L78" s="1279"/>
      <c r="M78" s="1279"/>
      <c r="N78" s="1280"/>
      <c r="O78" s="1281"/>
      <c r="P78" s="1282"/>
      <c r="Q78" s="276"/>
      <c r="R78" s="276"/>
      <c r="S78" s="391" t="str">
        <f t="shared" si="0"/>
        <v xml:space="preserve"> </v>
      </c>
      <c r="T78" s="319"/>
      <c r="U78" s="326"/>
      <c r="V78" s="48"/>
      <c r="W78" s="1288"/>
      <c r="X78" s="1288"/>
      <c r="Y78" s="1288"/>
    </row>
    <row r="79" spans="1:25" s="39" customFormat="1" ht="12" customHeight="1" x14ac:dyDescent="0.25">
      <c r="A79" s="326"/>
      <c r="B79" s="1261"/>
      <c r="C79" s="672"/>
      <c r="D79" s="672"/>
      <c r="E79" s="1262"/>
      <c r="F79" s="255"/>
      <c r="G79" s="1274"/>
      <c r="H79" s="1275"/>
      <c r="I79" s="1276"/>
      <c r="J79" s="1277"/>
      <c r="K79" s="1278"/>
      <c r="L79" s="1279"/>
      <c r="M79" s="1279"/>
      <c r="N79" s="1280"/>
      <c r="O79" s="1281"/>
      <c r="P79" s="1282"/>
      <c r="Q79" s="276"/>
      <c r="R79" s="276"/>
      <c r="S79" s="391" t="str">
        <f t="shared" si="0"/>
        <v xml:space="preserve"> </v>
      </c>
      <c r="T79" s="319"/>
      <c r="U79" s="326"/>
      <c r="V79" s="48"/>
      <c r="W79" s="1288"/>
      <c r="X79" s="1288"/>
      <c r="Y79" s="1288"/>
    </row>
    <row r="80" spans="1:25" s="39" customFormat="1" ht="12" customHeight="1" x14ac:dyDescent="0.25">
      <c r="A80" s="326"/>
      <c r="B80" s="1261"/>
      <c r="C80" s="672"/>
      <c r="D80" s="672"/>
      <c r="E80" s="1262"/>
      <c r="F80" s="255"/>
      <c r="G80" s="1274"/>
      <c r="H80" s="1275"/>
      <c r="I80" s="1276"/>
      <c r="J80" s="1277"/>
      <c r="K80" s="1278"/>
      <c r="L80" s="1279"/>
      <c r="M80" s="1279"/>
      <c r="N80" s="1280"/>
      <c r="O80" s="1281"/>
      <c r="P80" s="1282"/>
      <c r="Q80" s="276"/>
      <c r="R80" s="276"/>
      <c r="S80" s="391" t="str">
        <f t="shared" si="0"/>
        <v xml:space="preserve"> </v>
      </c>
      <c r="T80" s="319"/>
      <c r="U80" s="326"/>
      <c r="V80" s="48"/>
      <c r="W80" s="1288"/>
      <c r="X80" s="1288"/>
      <c r="Y80" s="1288"/>
    </row>
    <row r="81" spans="1:25" s="39" customFormat="1" ht="12" customHeight="1" x14ac:dyDescent="0.25">
      <c r="A81" s="326"/>
      <c r="B81" s="1261"/>
      <c r="C81" s="672"/>
      <c r="D81" s="672"/>
      <c r="E81" s="1262"/>
      <c r="F81" s="255"/>
      <c r="G81" s="1274"/>
      <c r="H81" s="1275"/>
      <c r="I81" s="1276"/>
      <c r="J81" s="1277"/>
      <c r="K81" s="1278"/>
      <c r="L81" s="1279"/>
      <c r="M81" s="1279"/>
      <c r="N81" s="1280"/>
      <c r="O81" s="1281"/>
      <c r="P81" s="1282"/>
      <c r="Q81" s="276"/>
      <c r="R81" s="276"/>
      <c r="S81" s="391" t="str">
        <f t="shared" si="0"/>
        <v xml:space="preserve"> </v>
      </c>
      <c r="T81" s="319"/>
      <c r="U81" s="326"/>
      <c r="V81" s="48"/>
      <c r="W81" s="1288"/>
      <c r="X81" s="1288"/>
      <c r="Y81" s="1288"/>
    </row>
    <row r="82" spans="1:25" s="39" customFormat="1" ht="12" customHeight="1" x14ac:dyDescent="0.25">
      <c r="A82" s="326"/>
      <c r="B82" s="1261"/>
      <c r="C82" s="672"/>
      <c r="D82" s="672"/>
      <c r="E82" s="1262"/>
      <c r="F82" s="255"/>
      <c r="G82" s="1274"/>
      <c r="H82" s="1275"/>
      <c r="I82" s="1276"/>
      <c r="J82" s="1277"/>
      <c r="K82" s="1278"/>
      <c r="L82" s="1279"/>
      <c r="M82" s="1279"/>
      <c r="N82" s="1280"/>
      <c r="O82" s="1281"/>
      <c r="P82" s="1282"/>
      <c r="Q82" s="276"/>
      <c r="R82" s="276"/>
      <c r="S82" s="391" t="str">
        <f t="shared" si="0"/>
        <v xml:space="preserve"> </v>
      </c>
      <c r="T82" s="319"/>
      <c r="U82" s="326"/>
      <c r="V82" s="48"/>
      <c r="W82" s="1288"/>
      <c r="X82" s="1288"/>
      <c r="Y82" s="1288"/>
    </row>
    <row r="83" spans="1:25" s="39" customFormat="1" ht="12" customHeight="1" x14ac:dyDescent="0.25">
      <c r="A83" s="326"/>
      <c r="B83" s="1261"/>
      <c r="C83" s="672"/>
      <c r="D83" s="672"/>
      <c r="E83" s="1262"/>
      <c r="F83" s="255"/>
      <c r="G83" s="1274"/>
      <c r="H83" s="1275"/>
      <c r="I83" s="1276"/>
      <c r="J83" s="1277"/>
      <c r="K83" s="1278"/>
      <c r="L83" s="1279"/>
      <c r="M83" s="1279"/>
      <c r="N83" s="1280"/>
      <c r="O83" s="1281"/>
      <c r="P83" s="1282"/>
      <c r="Q83" s="276"/>
      <c r="R83" s="276"/>
      <c r="S83" s="391" t="str">
        <f t="shared" si="0"/>
        <v xml:space="preserve"> </v>
      </c>
      <c r="T83" s="319"/>
      <c r="U83" s="326"/>
      <c r="V83" s="48"/>
      <c r="W83" s="1288"/>
      <c r="X83" s="1288"/>
      <c r="Y83" s="1288"/>
    </row>
    <row r="84" spans="1:25" s="39" customFormat="1" ht="12" customHeight="1" x14ac:dyDescent="0.25">
      <c r="A84" s="326"/>
      <c r="B84" s="1261"/>
      <c r="C84" s="672"/>
      <c r="D84" s="672"/>
      <c r="E84" s="1262"/>
      <c r="F84" s="255"/>
      <c r="G84" s="1274"/>
      <c r="H84" s="1275"/>
      <c r="I84" s="1276"/>
      <c r="J84" s="1277"/>
      <c r="K84" s="1278"/>
      <c r="L84" s="1279"/>
      <c r="M84" s="1279"/>
      <c r="N84" s="1280"/>
      <c r="O84" s="1281"/>
      <c r="P84" s="1282"/>
      <c r="Q84" s="276"/>
      <c r="R84" s="276"/>
      <c r="S84" s="391" t="str">
        <f t="shared" si="0"/>
        <v xml:space="preserve"> </v>
      </c>
      <c r="T84" s="319"/>
      <c r="U84" s="326"/>
      <c r="V84" s="48"/>
      <c r="W84" s="1288"/>
      <c r="X84" s="1288"/>
      <c r="Y84" s="1288"/>
    </row>
    <row r="85" spans="1:25" s="39" customFormat="1" ht="12" customHeight="1" x14ac:dyDescent="0.25">
      <c r="A85" s="326"/>
      <c r="B85" s="1261"/>
      <c r="C85" s="672"/>
      <c r="D85" s="672"/>
      <c r="E85" s="1262"/>
      <c r="F85" s="255"/>
      <c r="G85" s="1274"/>
      <c r="H85" s="1275"/>
      <c r="I85" s="1276"/>
      <c r="J85" s="1277"/>
      <c r="K85" s="1278"/>
      <c r="L85" s="1279"/>
      <c r="M85" s="1279"/>
      <c r="N85" s="1280"/>
      <c r="O85" s="1281"/>
      <c r="P85" s="1282"/>
      <c r="Q85" s="276"/>
      <c r="R85" s="276"/>
      <c r="S85" s="391" t="str">
        <f t="shared" si="0"/>
        <v xml:space="preserve"> </v>
      </c>
      <c r="T85" s="319"/>
      <c r="U85" s="326"/>
      <c r="V85" s="48"/>
      <c r="W85" s="1288"/>
      <c r="X85" s="1288"/>
      <c r="Y85" s="1288"/>
    </row>
    <row r="86" spans="1:25" s="39" customFormat="1" ht="12" customHeight="1" x14ac:dyDescent="0.25">
      <c r="A86" s="326"/>
      <c r="B86" s="1261"/>
      <c r="C86" s="672"/>
      <c r="D86" s="672"/>
      <c r="E86" s="1262"/>
      <c r="F86" s="255"/>
      <c r="G86" s="1274"/>
      <c r="H86" s="1275"/>
      <c r="I86" s="1276"/>
      <c r="J86" s="1277"/>
      <c r="K86" s="1278"/>
      <c r="L86" s="1279"/>
      <c r="M86" s="1279"/>
      <c r="N86" s="1280"/>
      <c r="O86" s="1281"/>
      <c r="P86" s="1282"/>
      <c r="Q86" s="276"/>
      <c r="R86" s="276"/>
      <c r="S86" s="391" t="str">
        <f t="shared" si="0"/>
        <v xml:space="preserve"> </v>
      </c>
      <c r="T86" s="319"/>
      <c r="U86" s="326"/>
      <c r="V86" s="48"/>
      <c r="W86" s="1288"/>
      <c r="X86" s="1288"/>
      <c r="Y86" s="1288"/>
    </row>
    <row r="87" spans="1:25" s="39" customFormat="1" ht="12" customHeight="1" x14ac:dyDescent="0.25">
      <c r="A87" s="326"/>
      <c r="B87" s="1261"/>
      <c r="C87" s="672"/>
      <c r="D87" s="672"/>
      <c r="E87" s="1262"/>
      <c r="F87" s="255"/>
      <c r="G87" s="1274"/>
      <c r="H87" s="1275"/>
      <c r="I87" s="1276"/>
      <c r="J87" s="1277"/>
      <c r="K87" s="1278"/>
      <c r="L87" s="1279"/>
      <c r="M87" s="1279"/>
      <c r="N87" s="1280"/>
      <c r="O87" s="1281"/>
      <c r="P87" s="1282"/>
      <c r="Q87" s="276"/>
      <c r="R87" s="276"/>
      <c r="S87" s="391" t="str">
        <f t="shared" si="0"/>
        <v xml:space="preserve"> </v>
      </c>
      <c r="T87" s="319"/>
      <c r="U87" s="326"/>
      <c r="V87" s="48"/>
      <c r="W87" s="1288"/>
      <c r="X87" s="1288"/>
      <c r="Y87" s="1288"/>
    </row>
    <row r="88" spans="1:25" s="38" customFormat="1" ht="12" customHeight="1" x14ac:dyDescent="0.2">
      <c r="A88" s="326"/>
      <c r="B88" s="1261"/>
      <c r="C88" s="672"/>
      <c r="D88" s="672"/>
      <c r="E88" s="1262"/>
      <c r="F88" s="255"/>
      <c r="G88" s="1274"/>
      <c r="H88" s="1275"/>
      <c r="I88" s="1276"/>
      <c r="J88" s="1277"/>
      <c r="K88" s="1278"/>
      <c r="L88" s="1279"/>
      <c r="M88" s="1279"/>
      <c r="N88" s="1280"/>
      <c r="O88" s="1281"/>
      <c r="P88" s="1282"/>
      <c r="Q88" s="276"/>
      <c r="R88" s="276"/>
      <c r="S88" s="391" t="str">
        <f t="shared" si="0"/>
        <v xml:space="preserve"> </v>
      </c>
      <c r="T88" s="319"/>
      <c r="U88" s="326"/>
      <c r="V88" s="48"/>
      <c r="W88" s="1288"/>
      <c r="X88" s="1288"/>
      <c r="Y88" s="1288"/>
    </row>
    <row r="89" spans="1:25" s="39" customFormat="1" ht="12" customHeight="1" x14ac:dyDescent="0.25">
      <c r="A89" s="326"/>
      <c r="B89" s="1261"/>
      <c r="C89" s="672"/>
      <c r="D89" s="672"/>
      <c r="E89" s="1262"/>
      <c r="F89" s="255"/>
      <c r="G89" s="1274"/>
      <c r="H89" s="1275"/>
      <c r="I89" s="1276"/>
      <c r="J89" s="1277"/>
      <c r="K89" s="1278"/>
      <c r="L89" s="1279"/>
      <c r="M89" s="1279"/>
      <c r="N89" s="1280"/>
      <c r="O89" s="1281"/>
      <c r="P89" s="1282"/>
      <c r="Q89" s="276"/>
      <c r="R89" s="276"/>
      <c r="S89" s="391" t="str">
        <f t="shared" si="0"/>
        <v xml:space="preserve"> </v>
      </c>
      <c r="T89" s="319"/>
      <c r="U89" s="326"/>
      <c r="V89" s="48"/>
      <c r="W89" s="1288"/>
      <c r="X89" s="1288"/>
      <c r="Y89" s="1288"/>
    </row>
    <row r="90" spans="1:25" s="39" customFormat="1" ht="12" customHeight="1" x14ac:dyDescent="0.25">
      <c r="A90" s="326"/>
      <c r="B90" s="1261"/>
      <c r="C90" s="672"/>
      <c r="D90" s="672"/>
      <c r="E90" s="1262"/>
      <c r="F90" s="255"/>
      <c r="G90" s="1274"/>
      <c r="H90" s="1275"/>
      <c r="I90" s="1276"/>
      <c r="J90" s="1277"/>
      <c r="K90" s="1278"/>
      <c r="L90" s="1279"/>
      <c r="M90" s="1279"/>
      <c r="N90" s="1280"/>
      <c r="O90" s="1281"/>
      <c r="P90" s="1282"/>
      <c r="Q90" s="276"/>
      <c r="R90" s="276"/>
      <c r="S90" s="391" t="str">
        <f t="shared" si="0"/>
        <v xml:space="preserve"> </v>
      </c>
      <c r="T90" s="319"/>
      <c r="U90" s="326"/>
      <c r="V90" s="48"/>
      <c r="W90" s="1288"/>
      <c r="X90" s="1288"/>
      <c r="Y90" s="1288"/>
    </row>
    <row r="91" spans="1:25" s="39" customFormat="1" ht="12" customHeight="1" x14ac:dyDescent="0.25">
      <c r="A91" s="326"/>
      <c r="B91" s="1261"/>
      <c r="C91" s="672"/>
      <c r="D91" s="672"/>
      <c r="E91" s="1262"/>
      <c r="F91" s="255"/>
      <c r="G91" s="1274"/>
      <c r="H91" s="1275"/>
      <c r="I91" s="1276"/>
      <c r="J91" s="1277"/>
      <c r="K91" s="1278"/>
      <c r="L91" s="1279"/>
      <c r="M91" s="1279"/>
      <c r="N91" s="1280"/>
      <c r="O91" s="1281"/>
      <c r="P91" s="1282"/>
      <c r="Q91" s="276"/>
      <c r="R91" s="276"/>
      <c r="S91" s="391" t="str">
        <f t="shared" si="0"/>
        <v xml:space="preserve"> </v>
      </c>
      <c r="T91" s="319"/>
      <c r="U91" s="326"/>
      <c r="V91" s="48"/>
      <c r="W91" s="1288"/>
      <c r="X91" s="1288"/>
      <c r="Y91" s="1288"/>
    </row>
    <row r="92" spans="1:25" s="39" customFormat="1" ht="12" customHeight="1" x14ac:dyDescent="0.25">
      <c r="A92" s="326"/>
      <c r="B92" s="1261"/>
      <c r="C92" s="672"/>
      <c r="D92" s="672"/>
      <c r="E92" s="1262"/>
      <c r="F92" s="255"/>
      <c r="G92" s="1274"/>
      <c r="H92" s="1275"/>
      <c r="I92" s="1276"/>
      <c r="J92" s="1277"/>
      <c r="K92" s="1278"/>
      <c r="L92" s="1279"/>
      <c r="M92" s="1279"/>
      <c r="N92" s="1280"/>
      <c r="O92" s="1281"/>
      <c r="P92" s="1282"/>
      <c r="Q92" s="276"/>
      <c r="R92" s="276"/>
      <c r="S92" s="391" t="str">
        <f t="shared" si="0"/>
        <v xml:space="preserve"> </v>
      </c>
      <c r="T92" s="319"/>
      <c r="U92" s="326"/>
      <c r="V92" s="48"/>
      <c r="W92" s="1288"/>
      <c r="X92" s="1288"/>
      <c r="Y92" s="1288"/>
    </row>
    <row r="93" spans="1:25" s="39" customFormat="1" ht="12" customHeight="1" x14ac:dyDescent="0.25">
      <c r="A93" s="326"/>
      <c r="B93" s="1261"/>
      <c r="C93" s="672"/>
      <c r="D93" s="672"/>
      <c r="E93" s="1262"/>
      <c r="F93" s="255"/>
      <c r="G93" s="1274"/>
      <c r="H93" s="1275"/>
      <c r="I93" s="1276"/>
      <c r="J93" s="1277"/>
      <c r="K93" s="1278"/>
      <c r="L93" s="1279"/>
      <c r="M93" s="1279"/>
      <c r="N93" s="1280"/>
      <c r="O93" s="1281"/>
      <c r="P93" s="1282"/>
      <c r="Q93" s="276"/>
      <c r="R93" s="276"/>
      <c r="S93" s="391" t="str">
        <f t="shared" si="0"/>
        <v xml:space="preserve"> </v>
      </c>
      <c r="T93" s="319"/>
      <c r="U93" s="326"/>
      <c r="V93" s="48"/>
      <c r="W93" s="1288"/>
      <c r="X93" s="1288"/>
      <c r="Y93" s="1288"/>
    </row>
    <row r="94" spans="1:25" s="39" customFormat="1" ht="12" customHeight="1" x14ac:dyDescent="0.25">
      <c r="A94" s="326"/>
      <c r="B94" s="1261"/>
      <c r="C94" s="672"/>
      <c r="D94" s="672"/>
      <c r="E94" s="1262"/>
      <c r="F94" s="255"/>
      <c r="G94" s="1274"/>
      <c r="H94" s="1275"/>
      <c r="I94" s="1276"/>
      <c r="J94" s="1277"/>
      <c r="K94" s="1278"/>
      <c r="L94" s="1279"/>
      <c r="M94" s="1279"/>
      <c r="N94" s="1280"/>
      <c r="O94" s="1281"/>
      <c r="P94" s="1282"/>
      <c r="Q94" s="276"/>
      <c r="R94" s="276"/>
      <c r="S94" s="391" t="str">
        <f t="shared" si="0"/>
        <v xml:space="preserve"> </v>
      </c>
      <c r="T94" s="319"/>
      <c r="U94" s="326"/>
      <c r="V94" s="48"/>
      <c r="W94" s="1288"/>
      <c r="X94" s="1288"/>
      <c r="Y94" s="1288"/>
    </row>
    <row r="95" spans="1:25" s="39" customFormat="1" ht="12" customHeight="1" x14ac:dyDescent="0.25">
      <c r="A95" s="326"/>
      <c r="B95" s="1261"/>
      <c r="C95" s="672"/>
      <c r="D95" s="672"/>
      <c r="E95" s="1262"/>
      <c r="F95" s="255"/>
      <c r="G95" s="1274"/>
      <c r="H95" s="1275"/>
      <c r="I95" s="1276"/>
      <c r="J95" s="1277"/>
      <c r="K95" s="1278"/>
      <c r="L95" s="1279"/>
      <c r="M95" s="1279"/>
      <c r="N95" s="1280"/>
      <c r="O95" s="1281"/>
      <c r="P95" s="1282"/>
      <c r="Q95" s="276"/>
      <c r="R95" s="276"/>
      <c r="S95" s="391" t="str">
        <f t="shared" si="0"/>
        <v xml:space="preserve"> </v>
      </c>
      <c r="T95" s="319"/>
      <c r="U95" s="326"/>
      <c r="V95" s="48"/>
      <c r="W95" s="1288"/>
      <c r="X95" s="1288"/>
      <c r="Y95" s="1288"/>
    </row>
    <row r="96" spans="1:25" s="39" customFormat="1" ht="12" customHeight="1" x14ac:dyDescent="0.25">
      <c r="A96" s="326"/>
      <c r="B96" s="1261"/>
      <c r="C96" s="672"/>
      <c r="D96" s="672"/>
      <c r="E96" s="1262"/>
      <c r="F96" s="255"/>
      <c r="G96" s="1274"/>
      <c r="H96" s="1275"/>
      <c r="I96" s="1276"/>
      <c r="J96" s="1277"/>
      <c r="K96" s="1278"/>
      <c r="L96" s="1279"/>
      <c r="M96" s="1279"/>
      <c r="N96" s="1280"/>
      <c r="O96" s="1281"/>
      <c r="P96" s="1282"/>
      <c r="Q96" s="276"/>
      <c r="R96" s="276"/>
      <c r="S96" s="391" t="str">
        <f t="shared" si="0"/>
        <v xml:space="preserve"> </v>
      </c>
      <c r="T96" s="319"/>
      <c r="U96" s="326"/>
      <c r="V96" s="48"/>
      <c r="W96" s="1288"/>
      <c r="X96" s="1288"/>
      <c r="Y96" s="1288"/>
    </row>
    <row r="97" spans="1:25" s="39" customFormat="1" ht="12" customHeight="1" x14ac:dyDescent="0.25">
      <c r="A97" s="326"/>
      <c r="B97" s="1261"/>
      <c r="C97" s="672"/>
      <c r="D97" s="672"/>
      <c r="E97" s="1262"/>
      <c r="F97" s="255"/>
      <c r="G97" s="1274"/>
      <c r="H97" s="1275"/>
      <c r="I97" s="1276"/>
      <c r="J97" s="1277"/>
      <c r="K97" s="1278"/>
      <c r="L97" s="1279"/>
      <c r="M97" s="1279"/>
      <c r="N97" s="1280"/>
      <c r="O97" s="1281"/>
      <c r="P97" s="1282"/>
      <c r="Q97" s="276"/>
      <c r="R97" s="276"/>
      <c r="S97" s="391" t="str">
        <f t="shared" si="0"/>
        <v xml:space="preserve"> </v>
      </c>
      <c r="T97" s="319"/>
      <c r="U97" s="326"/>
      <c r="V97" s="48"/>
      <c r="W97" s="1288"/>
      <c r="X97" s="1288"/>
      <c r="Y97" s="1288"/>
    </row>
    <row r="98" spans="1:25" s="39" customFormat="1" ht="12" customHeight="1" x14ac:dyDescent="0.25">
      <c r="A98" s="326"/>
      <c r="B98" s="1261"/>
      <c r="C98" s="672"/>
      <c r="D98" s="672"/>
      <c r="E98" s="1262"/>
      <c r="F98" s="255"/>
      <c r="G98" s="1274"/>
      <c r="H98" s="1275"/>
      <c r="I98" s="1276"/>
      <c r="J98" s="1277"/>
      <c r="K98" s="1278"/>
      <c r="L98" s="1279"/>
      <c r="M98" s="1279"/>
      <c r="N98" s="1280"/>
      <c r="O98" s="1281"/>
      <c r="P98" s="1282"/>
      <c r="Q98" s="276"/>
      <c r="R98" s="276"/>
      <c r="S98" s="391" t="str">
        <f t="shared" si="0"/>
        <v xml:space="preserve"> </v>
      </c>
      <c r="T98" s="319"/>
      <c r="U98" s="326"/>
      <c r="V98" s="48"/>
      <c r="W98" s="1288"/>
      <c r="X98" s="1288"/>
      <c r="Y98" s="1288"/>
    </row>
    <row r="99" spans="1:25" s="39" customFormat="1" ht="12" customHeight="1" x14ac:dyDescent="0.25">
      <c r="A99" s="326"/>
      <c r="B99" s="1261"/>
      <c r="C99" s="672"/>
      <c r="D99" s="672"/>
      <c r="E99" s="1262"/>
      <c r="F99" s="255"/>
      <c r="G99" s="1274"/>
      <c r="H99" s="1275"/>
      <c r="I99" s="1276"/>
      <c r="J99" s="1277"/>
      <c r="K99" s="1278"/>
      <c r="L99" s="1279"/>
      <c r="M99" s="1279"/>
      <c r="N99" s="1280"/>
      <c r="O99" s="1281"/>
      <c r="P99" s="1282"/>
      <c r="Q99" s="276"/>
      <c r="R99" s="276"/>
      <c r="S99" s="391" t="str">
        <f t="shared" si="0"/>
        <v xml:space="preserve"> </v>
      </c>
      <c r="T99" s="319"/>
      <c r="U99" s="326"/>
      <c r="V99" s="48"/>
      <c r="W99" s="1288"/>
      <c r="X99" s="1288"/>
      <c r="Y99" s="1288"/>
    </row>
    <row r="100" spans="1:25" s="39" customFormat="1" ht="12" customHeight="1" x14ac:dyDescent="0.25">
      <c r="A100" s="326"/>
      <c r="B100" s="1261"/>
      <c r="C100" s="672"/>
      <c r="D100" s="672"/>
      <c r="E100" s="1262"/>
      <c r="F100" s="255"/>
      <c r="G100" s="1274"/>
      <c r="H100" s="1275"/>
      <c r="I100" s="1276"/>
      <c r="J100" s="1277"/>
      <c r="K100" s="1278"/>
      <c r="L100" s="1279"/>
      <c r="M100" s="1279"/>
      <c r="N100" s="1280"/>
      <c r="O100" s="1281"/>
      <c r="P100" s="1282"/>
      <c r="Q100" s="276"/>
      <c r="R100" s="276"/>
      <c r="S100" s="391" t="str">
        <f t="shared" si="0"/>
        <v xml:space="preserve"> </v>
      </c>
      <c r="T100" s="319"/>
      <c r="U100" s="326"/>
      <c r="V100" s="48"/>
      <c r="W100" s="1288"/>
      <c r="X100" s="1288"/>
      <c r="Y100" s="1288"/>
    </row>
    <row r="101" spans="1:25" s="39" customFormat="1" ht="12" customHeight="1" x14ac:dyDescent="0.25">
      <c r="A101" s="326"/>
      <c r="B101" s="1261"/>
      <c r="C101" s="672"/>
      <c r="D101" s="672"/>
      <c r="E101" s="1262"/>
      <c r="F101" s="255"/>
      <c r="G101" s="1274"/>
      <c r="H101" s="1275"/>
      <c r="I101" s="1276"/>
      <c r="J101" s="1277"/>
      <c r="K101" s="1278"/>
      <c r="L101" s="1279"/>
      <c r="M101" s="1279"/>
      <c r="N101" s="1280"/>
      <c r="O101" s="1281"/>
      <c r="P101" s="1282"/>
      <c r="Q101" s="276"/>
      <c r="R101" s="276"/>
      <c r="S101" s="391" t="str">
        <f t="shared" si="0"/>
        <v xml:space="preserve"> </v>
      </c>
      <c r="T101" s="319"/>
      <c r="U101" s="326"/>
      <c r="V101" s="48"/>
      <c r="W101" s="1288"/>
      <c r="X101" s="1288"/>
      <c r="Y101" s="1288"/>
    </row>
    <row r="102" spans="1:25" s="39" customFormat="1" ht="12" customHeight="1" x14ac:dyDescent="0.25">
      <c r="A102" s="326"/>
      <c r="B102" s="1261"/>
      <c r="C102" s="672"/>
      <c r="D102" s="672"/>
      <c r="E102" s="1262"/>
      <c r="F102" s="255"/>
      <c r="G102" s="1274"/>
      <c r="H102" s="1275"/>
      <c r="I102" s="1276"/>
      <c r="J102" s="1277"/>
      <c r="K102" s="1278"/>
      <c r="L102" s="1279"/>
      <c r="M102" s="1279"/>
      <c r="N102" s="1280"/>
      <c r="O102" s="1281"/>
      <c r="P102" s="1282"/>
      <c r="Q102" s="276"/>
      <c r="R102" s="276"/>
      <c r="S102" s="391" t="str">
        <f t="shared" si="0"/>
        <v xml:space="preserve"> </v>
      </c>
      <c r="T102" s="319"/>
      <c r="U102" s="326"/>
      <c r="V102" s="48"/>
      <c r="W102" s="1288"/>
      <c r="X102" s="1288"/>
      <c r="Y102" s="1288"/>
    </row>
    <row r="103" spans="1:25" s="38" customFormat="1" ht="12" customHeight="1" x14ac:dyDescent="0.2">
      <c r="A103" s="326"/>
      <c r="B103" s="1261"/>
      <c r="C103" s="672"/>
      <c r="D103" s="672"/>
      <c r="E103" s="1262"/>
      <c r="F103" s="255"/>
      <c r="G103" s="1274"/>
      <c r="H103" s="1275"/>
      <c r="I103" s="1276"/>
      <c r="J103" s="1277"/>
      <c r="K103" s="1283"/>
      <c r="L103" s="1283"/>
      <c r="M103" s="1283"/>
      <c r="N103" s="1283"/>
      <c r="O103" s="1281"/>
      <c r="P103" s="1282"/>
      <c r="Q103" s="276"/>
      <c r="R103" s="276"/>
      <c r="S103" s="391" t="str">
        <f t="shared" si="0"/>
        <v xml:space="preserve"> </v>
      </c>
      <c r="T103" s="319"/>
      <c r="U103" s="326"/>
      <c r="V103" s="48"/>
      <c r="W103" s="1288"/>
      <c r="X103" s="1288"/>
      <c r="Y103" s="1288"/>
    </row>
    <row r="104" spans="1:25" s="38" customFormat="1" ht="11.25" customHeight="1" x14ac:dyDescent="0.2">
      <c r="A104" s="326"/>
      <c r="B104" s="1266" t="s">
        <v>2089</v>
      </c>
      <c r="C104" s="1267"/>
      <c r="D104" s="1267"/>
      <c r="E104" s="1267"/>
      <c r="F104" s="1268"/>
      <c r="G104" s="1269">
        <f>SUM(G58:H103)</f>
        <v>30</v>
      </c>
      <c r="H104" s="1270"/>
      <c r="I104" s="1271">
        <f>SUM(I58:J103)</f>
        <v>4</v>
      </c>
      <c r="J104" s="1271"/>
      <c r="K104" s="1272"/>
      <c r="L104" s="1272"/>
      <c r="M104" s="1272"/>
      <c r="N104" s="1272"/>
      <c r="O104" s="1273">
        <f>SUM(O58:P103)</f>
        <v>34547.17</v>
      </c>
      <c r="P104" s="1273"/>
      <c r="Q104" s="1287" t="s">
        <v>2723</v>
      </c>
      <c r="R104" s="1287"/>
      <c r="S104" s="385">
        <f>SUM(S58:S103)</f>
        <v>0</v>
      </c>
      <c r="T104" s="386"/>
      <c r="U104" s="326"/>
      <c r="V104" s="49"/>
      <c r="W104" s="1289"/>
      <c r="X104" s="1289"/>
      <c r="Y104" s="1289"/>
    </row>
    <row r="105" spans="1:25" s="38" customFormat="1" ht="11.25" customHeight="1" x14ac:dyDescent="0.25">
      <c r="A105" s="326"/>
      <c r="B105" s="1263"/>
      <c r="C105" s="1263"/>
      <c r="D105" s="1263"/>
      <c r="E105" s="1263"/>
      <c r="F105" s="1263"/>
      <c r="G105" s="1263"/>
      <c r="H105" s="1263"/>
      <c r="I105" s="1263"/>
      <c r="J105" s="1263"/>
      <c r="K105" s="1263"/>
      <c r="L105" s="1263"/>
      <c r="M105" s="1263"/>
      <c r="N105" s="1263"/>
      <c r="O105" s="1263"/>
      <c r="P105" s="1263"/>
      <c r="Q105" s="1263"/>
      <c r="R105" s="1263"/>
      <c r="S105" s="1263"/>
      <c r="T105" s="1263"/>
      <c r="U105" s="326"/>
      <c r="W105" s="39"/>
      <c r="X105" s="39"/>
      <c r="Y105" s="39"/>
    </row>
    <row r="106" spans="1:25" s="39" customFormat="1" ht="26.25" customHeight="1" x14ac:dyDescent="0.25">
      <c r="A106" s="326"/>
      <c r="B106" s="769" t="s">
        <v>2332</v>
      </c>
      <c r="C106" s="769"/>
      <c r="D106" s="769"/>
      <c r="E106" s="769"/>
      <c r="F106" s="769"/>
      <c r="G106" s="769"/>
      <c r="H106" s="769"/>
      <c r="I106" s="769"/>
      <c r="J106" s="769"/>
      <c r="K106" s="769"/>
      <c r="L106" s="769"/>
      <c r="M106" s="769"/>
      <c r="N106" s="769"/>
      <c r="O106" s="769"/>
      <c r="P106" s="769"/>
      <c r="Q106" s="769"/>
      <c r="R106" s="769"/>
      <c r="S106" s="769"/>
      <c r="T106" s="769"/>
      <c r="U106" s="326"/>
    </row>
    <row r="107" spans="1:25" s="37" customFormat="1" ht="15" customHeight="1" x14ac:dyDescent="0.2">
      <c r="A107" s="326"/>
      <c r="B107" s="387" t="str">
        <f>'Main Page'!$G$9</f>
        <v>2026-2027</v>
      </c>
      <c r="C107" s="326"/>
      <c r="D107" s="326" t="s">
        <v>671</v>
      </c>
      <c r="E107" s="326" t="str">
        <f>'Main Page'!$F$13</f>
        <v>Albemarle County Public Schools</v>
      </c>
      <c r="F107" s="326"/>
      <c r="G107" s="326"/>
      <c r="H107" s="326"/>
      <c r="I107" s="326" t="s">
        <v>670</v>
      </c>
      <c r="J107" s="388">
        <f>'Main Page'!$F$14</f>
        <v>2</v>
      </c>
      <c r="K107" s="326" t="str">
        <f>'Main Page'!$B$6</f>
        <v xml:space="preserve">  Title I, Part A, Improving Basic Programs</v>
      </c>
      <c r="L107" s="326"/>
      <c r="M107" s="326"/>
      <c r="N107" s="326"/>
      <c r="O107" s="326"/>
      <c r="P107" s="326"/>
      <c r="Q107" s="326"/>
      <c r="R107" s="326"/>
      <c r="S107" s="326"/>
      <c r="T107" s="326"/>
      <c r="U107" s="326"/>
    </row>
    <row r="108" spans="1:25" s="39" customFormat="1" ht="20.25" customHeight="1" thickBot="1" x14ac:dyDescent="0.3">
      <c r="A108" s="326"/>
      <c r="B108" s="699" t="s">
        <v>2730</v>
      </c>
      <c r="C108" s="699"/>
      <c r="D108" s="699"/>
      <c r="E108" s="699"/>
      <c r="F108" s="699"/>
      <c r="G108" s="699"/>
      <c r="H108" s="699"/>
      <c r="I108" s="699"/>
      <c r="J108" s="699"/>
      <c r="K108" s="699"/>
      <c r="L108" s="699"/>
      <c r="M108" s="699"/>
      <c r="N108" s="699"/>
      <c r="O108" s="699"/>
      <c r="P108" s="699"/>
      <c r="Q108" s="699"/>
      <c r="R108" s="699"/>
      <c r="S108" s="699"/>
      <c r="T108" s="699"/>
      <c r="U108" s="326"/>
    </row>
    <row r="109" spans="1:25" s="39" customFormat="1" ht="15" customHeight="1" x14ac:dyDescent="0.25">
      <c r="A109" s="326"/>
      <c r="B109" s="1264"/>
      <c r="C109" s="1264"/>
      <c r="D109" s="1264"/>
      <c r="E109" s="1264"/>
      <c r="F109" s="1264"/>
      <c r="G109" s="1264"/>
      <c r="H109" s="1264"/>
      <c r="I109" s="1264"/>
      <c r="J109" s="1264"/>
      <c r="K109" s="1264"/>
      <c r="L109" s="1264"/>
      <c r="M109" s="1264"/>
      <c r="N109" s="1264"/>
      <c r="O109" s="1264"/>
      <c r="P109" s="1264"/>
      <c r="Q109" s="1264"/>
      <c r="R109" s="1264"/>
      <c r="S109" s="1264"/>
      <c r="T109" s="1264"/>
      <c r="U109" s="326"/>
    </row>
    <row r="110" spans="1:25" s="38" customFormat="1" ht="30" customHeight="1" x14ac:dyDescent="0.2">
      <c r="A110" s="326"/>
      <c r="B110" s="572" t="s">
        <v>1877</v>
      </c>
      <c r="C110" s="1017" t="s">
        <v>2733</v>
      </c>
      <c r="D110" s="1017"/>
      <c r="E110" s="1017"/>
      <c r="F110" s="1017"/>
      <c r="G110" s="1017"/>
      <c r="H110" s="1017"/>
      <c r="I110" s="1017"/>
      <c r="J110" s="1017"/>
      <c r="K110" s="1017"/>
      <c r="L110" s="1017"/>
      <c r="M110" s="1017"/>
      <c r="N110" s="1017"/>
      <c r="O110" s="1017"/>
      <c r="P110" s="1017"/>
      <c r="Q110" s="1017"/>
      <c r="R110" s="1017"/>
      <c r="S110" s="1017"/>
      <c r="T110" s="1017"/>
      <c r="U110" s="326"/>
      <c r="V110" s="46"/>
      <c r="W110" s="46"/>
      <c r="X110" s="46"/>
      <c r="Y110" s="46"/>
    </row>
    <row r="111" spans="1:25" s="38" customFormat="1" ht="75" customHeight="1" x14ac:dyDescent="0.2">
      <c r="A111" s="326"/>
      <c r="B111" s="754" t="s">
        <v>2944</v>
      </c>
      <c r="C111" s="755"/>
      <c r="D111" s="755"/>
      <c r="E111" s="755"/>
      <c r="F111" s="755"/>
      <c r="G111" s="755"/>
      <c r="H111" s="755"/>
      <c r="I111" s="755"/>
      <c r="J111" s="755"/>
      <c r="K111" s="755"/>
      <c r="L111" s="755"/>
      <c r="M111" s="755"/>
      <c r="N111" s="755"/>
      <c r="O111" s="755"/>
      <c r="P111" s="755"/>
      <c r="Q111" s="755"/>
      <c r="R111" s="755"/>
      <c r="S111" s="755"/>
      <c r="T111" s="756"/>
      <c r="U111" s="326"/>
    </row>
    <row r="112" spans="1:25" s="38" customFormat="1" ht="75" customHeight="1" x14ac:dyDescent="0.2">
      <c r="A112" s="326"/>
      <c r="B112" s="763"/>
      <c r="C112" s="764"/>
      <c r="D112" s="764"/>
      <c r="E112" s="764"/>
      <c r="F112" s="764"/>
      <c r="G112" s="764"/>
      <c r="H112" s="764"/>
      <c r="I112" s="764"/>
      <c r="J112" s="764"/>
      <c r="K112" s="764"/>
      <c r="L112" s="764"/>
      <c r="M112" s="764"/>
      <c r="N112" s="764"/>
      <c r="O112" s="764"/>
      <c r="P112" s="764"/>
      <c r="Q112" s="764"/>
      <c r="R112" s="764"/>
      <c r="S112" s="764"/>
      <c r="T112" s="765"/>
      <c r="U112" s="326"/>
    </row>
    <row r="113" spans="1:21" s="38" customFormat="1" ht="12.75" customHeight="1" x14ac:dyDescent="0.2">
      <c r="A113" s="326"/>
      <c r="B113" s="643"/>
      <c r="C113" s="643"/>
      <c r="D113" s="643"/>
      <c r="E113" s="643"/>
      <c r="F113" s="643"/>
      <c r="G113" s="643"/>
      <c r="H113" s="643"/>
      <c r="I113" s="643"/>
      <c r="J113" s="643"/>
      <c r="K113" s="643"/>
      <c r="L113" s="643"/>
      <c r="M113" s="643"/>
      <c r="N113" s="643"/>
      <c r="O113" s="643"/>
      <c r="P113" s="643"/>
      <c r="Q113" s="643"/>
      <c r="R113" s="643"/>
      <c r="S113" s="643"/>
      <c r="T113" s="643"/>
      <c r="U113" s="326"/>
    </row>
    <row r="114" spans="1:21" s="38" customFormat="1" ht="12.75" customHeight="1" x14ac:dyDescent="0.2">
      <c r="A114" s="326"/>
      <c r="B114" s="643" t="s">
        <v>2108</v>
      </c>
      <c r="C114" s="643"/>
      <c r="D114" s="643"/>
      <c r="E114" s="643"/>
      <c r="F114" s="643"/>
      <c r="G114" s="643"/>
      <c r="H114" s="643"/>
      <c r="I114" s="643"/>
      <c r="J114" s="643"/>
      <c r="K114" s="643"/>
      <c r="L114" s="643"/>
      <c r="M114" s="643"/>
      <c r="N114" s="643"/>
      <c r="O114" s="643"/>
      <c r="P114" s="643"/>
      <c r="Q114" s="643"/>
      <c r="R114" s="643"/>
      <c r="S114" s="643"/>
      <c r="T114" s="643"/>
      <c r="U114" s="326"/>
    </row>
    <row r="115" spans="1:21" ht="12.75" hidden="1" customHeight="1" x14ac:dyDescent="0.2"/>
    <row r="116" spans="1:21" ht="12.75" hidden="1" customHeight="1" x14ac:dyDescent="0.2"/>
    <row r="117" spans="1:21" ht="12.75" hidden="1" customHeight="1" x14ac:dyDescent="0.2"/>
    <row r="118" spans="1:21" ht="12.75" hidden="1" customHeight="1" x14ac:dyDescent="0.2"/>
    <row r="119" spans="1:21" ht="12.75" hidden="1" customHeight="1" x14ac:dyDescent="0.2"/>
    <row r="120" spans="1:21" ht="12.75" hidden="1" customHeight="1" x14ac:dyDescent="0.2"/>
    <row r="121" spans="1:21" ht="12.75" hidden="1" customHeight="1" x14ac:dyDescent="0.2"/>
    <row r="122" spans="1:21" ht="12.75" hidden="1" customHeight="1" x14ac:dyDescent="0.2"/>
    <row r="123" spans="1:21" ht="12.75" hidden="1" customHeight="1" x14ac:dyDescent="0.2"/>
    <row r="124" spans="1:21" ht="12.75" hidden="1" customHeight="1" x14ac:dyDescent="0.2"/>
    <row r="125" spans="1:21" ht="12.75" hidden="1" customHeight="1" x14ac:dyDescent="0.2"/>
    <row r="126" spans="1:21" ht="12.75" hidden="1" customHeight="1" x14ac:dyDescent="0.2"/>
    <row r="127" spans="1:21" ht="12.75" hidden="1" customHeight="1" x14ac:dyDescent="0.2"/>
    <row r="128" spans="1:21"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row r="185" ht="12.75" hidden="1" customHeight="1" x14ac:dyDescent="0.2"/>
    <row r="186" ht="12.75" hidden="1" customHeight="1" x14ac:dyDescent="0.2"/>
    <row r="187" ht="12.75" hidden="1" customHeight="1" x14ac:dyDescent="0.2"/>
    <row r="188" ht="12.75" hidden="1" customHeight="1" x14ac:dyDescent="0.2"/>
    <row r="189" ht="12.75" hidden="1" customHeight="1" x14ac:dyDescent="0.2"/>
    <row r="190" ht="12.75" hidden="1" customHeight="1" x14ac:dyDescent="0.2"/>
    <row r="191" ht="12.75" hidden="1" customHeight="1" x14ac:dyDescent="0.2"/>
    <row r="192" ht="12.75" hidden="1" customHeight="1" x14ac:dyDescent="0.2"/>
    <row r="193" ht="12.75" hidden="1" customHeight="1" x14ac:dyDescent="0.2"/>
    <row r="194" ht="12.75" hidden="1" customHeight="1" x14ac:dyDescent="0.2"/>
    <row r="195" ht="12.75" hidden="1" customHeight="1" x14ac:dyDescent="0.2"/>
    <row r="196" ht="12.75" hidden="1" customHeight="1" x14ac:dyDescent="0.2"/>
    <row r="197" ht="12.75" hidden="1" customHeight="1" x14ac:dyDescent="0.2"/>
    <row r="198" ht="12.75" hidden="1" customHeight="1" x14ac:dyDescent="0.2"/>
    <row r="199" ht="12.75" hidden="1" customHeight="1" x14ac:dyDescent="0.2"/>
    <row r="200" ht="12.75" hidden="1" customHeight="1" x14ac:dyDescent="0.2"/>
    <row r="201" ht="12.75" hidden="1" customHeight="1" x14ac:dyDescent="0.2"/>
    <row r="202" ht="12.75" hidden="1" customHeight="1" x14ac:dyDescent="0.2"/>
    <row r="203" ht="12.75" hidden="1" customHeight="1" x14ac:dyDescent="0.2"/>
    <row r="204" ht="12.75" hidden="1" customHeight="1" x14ac:dyDescent="0.2"/>
    <row r="205" ht="12.75" hidden="1" customHeight="1" x14ac:dyDescent="0.2"/>
    <row r="206" ht="12.75" hidden="1" customHeight="1" x14ac:dyDescent="0.2"/>
    <row r="207" ht="12.75" hidden="1" customHeight="1" x14ac:dyDescent="0.2"/>
    <row r="208" ht="12.75" hidden="1" customHeight="1" x14ac:dyDescent="0.2"/>
    <row r="209" ht="12.75" hidden="1" customHeight="1" x14ac:dyDescent="0.2"/>
    <row r="210" ht="12.75" hidden="1" customHeight="1" x14ac:dyDescent="0.2"/>
    <row r="211" ht="12.75" hidden="1" customHeight="1" x14ac:dyDescent="0.2"/>
    <row r="212" ht="12.75" hidden="1" customHeight="1" x14ac:dyDescent="0.2"/>
    <row r="213" ht="12.75" hidden="1" customHeight="1" x14ac:dyDescent="0.2"/>
    <row r="214" ht="12.75" hidden="1" customHeight="1" x14ac:dyDescent="0.2"/>
    <row r="215" ht="12.75" hidden="1" customHeight="1" x14ac:dyDescent="0.2"/>
    <row r="216" ht="12.75" hidden="1" customHeight="1" x14ac:dyDescent="0.2"/>
    <row r="217" ht="12.75" hidden="1" customHeight="1" x14ac:dyDescent="0.2"/>
    <row r="218" ht="12.75" hidden="1" customHeight="1" x14ac:dyDescent="0.2"/>
    <row r="219" ht="12.75" hidden="1" customHeight="1" x14ac:dyDescent="0.2"/>
    <row r="220" ht="12.75" hidden="1" customHeight="1" x14ac:dyDescent="0.2"/>
    <row r="221" ht="12.75" hidden="1" customHeight="1" x14ac:dyDescent="0.2"/>
    <row r="222" ht="12.75" hidden="1" customHeight="1" x14ac:dyDescent="0.2"/>
    <row r="223" ht="12.75" hidden="1" customHeight="1" x14ac:dyDescent="0.2"/>
    <row r="224" ht="12.75" hidden="1" customHeight="1" x14ac:dyDescent="0.2"/>
    <row r="225" ht="12.75" hidden="1" customHeight="1" x14ac:dyDescent="0.2"/>
    <row r="226" ht="12.75" hidden="1" customHeight="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row r="294" ht="12.75" hidden="1" customHeight="1" x14ac:dyDescent="0.2"/>
    <row r="295" ht="12.75" hidden="1" customHeight="1" x14ac:dyDescent="0.2"/>
    <row r="296" ht="12.75" hidden="1" customHeight="1" x14ac:dyDescent="0.2"/>
    <row r="297" ht="12.75" hidden="1" customHeight="1" x14ac:dyDescent="0.2"/>
    <row r="298" ht="12.75" hidden="1" customHeight="1" x14ac:dyDescent="0.2"/>
    <row r="299" ht="12.75" hidden="1" customHeight="1" x14ac:dyDescent="0.2"/>
    <row r="300" ht="12.75" hidden="1" customHeight="1" x14ac:dyDescent="0.2"/>
    <row r="301" ht="12.75" hidden="1" customHeight="1" x14ac:dyDescent="0.2"/>
    <row r="302" ht="12.75" hidden="1" customHeight="1" x14ac:dyDescent="0.2"/>
    <row r="303" ht="12.75" hidden="1" customHeight="1" x14ac:dyDescent="0.2"/>
    <row r="304" ht="12.75" hidden="1" customHeight="1" x14ac:dyDescent="0.2"/>
    <row r="305" ht="12.75" hidden="1" customHeight="1" x14ac:dyDescent="0.2"/>
    <row r="306" ht="12.75" hidden="1" customHeight="1" x14ac:dyDescent="0.2"/>
    <row r="307" ht="12.75" hidden="1" customHeight="1" x14ac:dyDescent="0.2"/>
    <row r="308" ht="12.75" hidden="1" customHeight="1" x14ac:dyDescent="0.2"/>
    <row r="309" ht="12.75" hidden="1" customHeight="1" x14ac:dyDescent="0.2"/>
    <row r="310" ht="12.75" hidden="1" customHeight="1" x14ac:dyDescent="0.2"/>
    <row r="311" ht="12.75" hidden="1" customHeight="1" x14ac:dyDescent="0.2"/>
    <row r="312" ht="12.75" hidden="1" customHeight="1" x14ac:dyDescent="0.2"/>
    <row r="313" ht="12.75" hidden="1" customHeight="1" x14ac:dyDescent="0.2"/>
    <row r="314" ht="12.75" hidden="1" customHeight="1" x14ac:dyDescent="0.2"/>
    <row r="315" ht="12.75" hidden="1" customHeight="1" x14ac:dyDescent="0.2"/>
    <row r="316" ht="12.75" hidden="1" customHeight="1" x14ac:dyDescent="0.2"/>
    <row r="317" ht="12.75" hidden="1" customHeight="1" x14ac:dyDescent="0.2"/>
    <row r="318" ht="12.75" hidden="1" customHeight="1" x14ac:dyDescent="0.2"/>
    <row r="319" ht="12.75" hidden="1" customHeight="1" x14ac:dyDescent="0.2"/>
    <row r="320" ht="12.75" hidden="1" customHeight="1" x14ac:dyDescent="0.2"/>
    <row r="321" ht="12.75" hidden="1" customHeight="1" x14ac:dyDescent="0.2"/>
    <row r="322" ht="12.75" hidden="1" customHeight="1" x14ac:dyDescent="0.2"/>
    <row r="323" ht="12.75" hidden="1" customHeight="1" x14ac:dyDescent="0.2"/>
    <row r="324" ht="12.75" hidden="1" customHeight="1" x14ac:dyDescent="0.2"/>
    <row r="325" ht="12.75" hidden="1" customHeight="1" x14ac:dyDescent="0.2"/>
    <row r="326" ht="12.75" hidden="1" customHeight="1" x14ac:dyDescent="0.2"/>
    <row r="327" ht="12.75" hidden="1" customHeight="1" x14ac:dyDescent="0.2"/>
    <row r="328" ht="12.75" hidden="1" customHeight="1" x14ac:dyDescent="0.2"/>
    <row r="329" ht="12.75" hidden="1" customHeight="1" x14ac:dyDescent="0.2"/>
    <row r="330" ht="12.75" hidden="1" customHeight="1" x14ac:dyDescent="0.2"/>
    <row r="331" ht="12.75" hidden="1" customHeight="1" x14ac:dyDescent="0.2"/>
    <row r="332" ht="12.75" hidden="1" customHeight="1" x14ac:dyDescent="0.2"/>
    <row r="333" ht="12.75" hidden="1" customHeight="1" x14ac:dyDescent="0.2"/>
    <row r="334" ht="12.75" hidden="1" customHeight="1" x14ac:dyDescent="0.2"/>
    <row r="335" ht="12.75" hidden="1" customHeight="1" x14ac:dyDescent="0.2"/>
    <row r="336" ht="12.75" hidden="1" customHeight="1" x14ac:dyDescent="0.2"/>
    <row r="337" ht="12.75" hidden="1" customHeight="1" x14ac:dyDescent="0.2"/>
    <row r="338" ht="12.75" hidden="1" customHeight="1" x14ac:dyDescent="0.2"/>
    <row r="339" ht="12.75" hidden="1" customHeight="1" x14ac:dyDescent="0.2"/>
    <row r="340" ht="12.75" hidden="1" customHeight="1" x14ac:dyDescent="0.2"/>
    <row r="341" ht="12.75" hidden="1" customHeight="1" x14ac:dyDescent="0.2"/>
    <row r="342" ht="12.75" hidden="1" customHeight="1" x14ac:dyDescent="0.2"/>
    <row r="343" ht="12.75" hidden="1" customHeight="1" x14ac:dyDescent="0.2"/>
    <row r="344" ht="12.75" hidden="1" customHeight="1" x14ac:dyDescent="0.2"/>
    <row r="345" ht="12.75" hidden="1" customHeight="1" x14ac:dyDescent="0.2"/>
    <row r="346" ht="12.75" hidden="1" customHeight="1" x14ac:dyDescent="0.2"/>
    <row r="347" ht="12.75" hidden="1" customHeight="1" x14ac:dyDescent="0.2"/>
    <row r="348" ht="12.75" hidden="1" customHeight="1" x14ac:dyDescent="0.2"/>
    <row r="349" ht="12.75" hidden="1" customHeight="1" x14ac:dyDescent="0.2"/>
    <row r="350" ht="12.75" hidden="1" customHeight="1" x14ac:dyDescent="0.2"/>
    <row r="351" ht="12.75" hidden="1" customHeight="1" x14ac:dyDescent="0.2"/>
    <row r="352" ht="12.75" hidden="1" customHeight="1" x14ac:dyDescent="0.2"/>
    <row r="353" ht="12.75" hidden="1" customHeight="1" x14ac:dyDescent="0.2"/>
    <row r="354" ht="12.75" hidden="1" customHeight="1" x14ac:dyDescent="0.2"/>
    <row r="355" ht="12.75" hidden="1" customHeight="1" x14ac:dyDescent="0.2"/>
    <row r="356" ht="12.75" hidden="1" customHeight="1" x14ac:dyDescent="0.2"/>
    <row r="357" ht="12.75" hidden="1" customHeight="1" x14ac:dyDescent="0.2"/>
    <row r="358" ht="12.75" hidden="1" customHeight="1" x14ac:dyDescent="0.2"/>
    <row r="359" ht="12.75" hidden="1" customHeight="1" x14ac:dyDescent="0.2"/>
    <row r="360" ht="12.75" hidden="1" customHeight="1" x14ac:dyDescent="0.2"/>
    <row r="361" ht="12.75" hidden="1" customHeight="1" x14ac:dyDescent="0.2"/>
    <row r="362" ht="12.75" hidden="1" customHeight="1" x14ac:dyDescent="0.2"/>
    <row r="363" ht="12.75" hidden="1" customHeight="1" x14ac:dyDescent="0.2"/>
    <row r="364" ht="12.75" hidden="1" customHeight="1" x14ac:dyDescent="0.2"/>
    <row r="365" ht="12.75" hidden="1" customHeight="1" x14ac:dyDescent="0.2"/>
    <row r="366" ht="12.75" hidden="1" customHeight="1" x14ac:dyDescent="0.2"/>
    <row r="367" ht="12.75" hidden="1" customHeight="1" x14ac:dyDescent="0.2"/>
    <row r="368"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row r="1010" ht="12.75" hidden="1" customHeight="1" x14ac:dyDescent="0.2"/>
    <row r="1011" ht="12.75" hidden="1" customHeight="1" x14ac:dyDescent="0.2"/>
    <row r="1012" ht="12.75" hidden="1" customHeight="1" x14ac:dyDescent="0.2"/>
    <row r="1013" ht="12.75" hidden="1" customHeight="1" x14ac:dyDescent="0.2"/>
    <row r="1014" ht="12.75" hidden="1" customHeight="1" x14ac:dyDescent="0.2"/>
    <row r="1015" ht="12.75" hidden="1" customHeight="1" x14ac:dyDescent="0.2"/>
    <row r="1016" ht="12.75" hidden="1" customHeight="1" x14ac:dyDescent="0.2"/>
    <row r="1017" ht="12.75" hidden="1" customHeight="1" x14ac:dyDescent="0.2"/>
    <row r="1018" ht="12.75" hidden="1" customHeight="1" x14ac:dyDescent="0.2"/>
    <row r="1019" ht="12.75" hidden="1" customHeight="1" x14ac:dyDescent="0.2"/>
    <row r="1020" ht="12.75" hidden="1" customHeight="1" x14ac:dyDescent="0.2"/>
    <row r="1021" ht="12.75" hidden="1" customHeight="1" x14ac:dyDescent="0.2"/>
    <row r="1022" ht="12.75" hidden="1" customHeight="1" x14ac:dyDescent="0.2"/>
    <row r="1023" ht="12.75" hidden="1" customHeight="1" x14ac:dyDescent="0.2"/>
    <row r="1024" ht="12.75" hidden="1" customHeight="1" x14ac:dyDescent="0.2"/>
    <row r="1025" ht="12.75" hidden="1" customHeight="1" x14ac:dyDescent="0.2"/>
    <row r="1026" ht="12.75" hidden="1" customHeight="1" x14ac:dyDescent="0.2"/>
    <row r="1027" ht="12.75" hidden="1" customHeight="1" x14ac:dyDescent="0.2"/>
    <row r="1028" ht="12.75" hidden="1" customHeight="1" x14ac:dyDescent="0.2"/>
    <row r="1029" ht="12.75" hidden="1" customHeight="1" x14ac:dyDescent="0.2"/>
    <row r="1030" ht="12.75" hidden="1" customHeight="1" x14ac:dyDescent="0.2"/>
    <row r="1031" ht="12.75" hidden="1" customHeight="1" x14ac:dyDescent="0.2"/>
    <row r="1032" ht="12.75" hidden="1" customHeight="1" x14ac:dyDescent="0.2"/>
    <row r="1033" ht="12.75" hidden="1" customHeight="1" x14ac:dyDescent="0.2"/>
    <row r="1034" ht="12.75" hidden="1" customHeight="1" x14ac:dyDescent="0.2"/>
    <row r="1035" ht="12.75" hidden="1" customHeight="1" x14ac:dyDescent="0.2"/>
    <row r="1036" ht="12.75" hidden="1" customHeight="1" x14ac:dyDescent="0.2"/>
    <row r="1037" ht="12.75" hidden="1" customHeight="1" x14ac:dyDescent="0.2"/>
    <row r="1038" ht="12.75" hidden="1" customHeight="1" x14ac:dyDescent="0.2"/>
    <row r="1039" ht="12.75" hidden="1" customHeight="1" x14ac:dyDescent="0.2"/>
    <row r="1040" ht="12.75" hidden="1" customHeight="1" x14ac:dyDescent="0.2"/>
    <row r="1041" ht="12.75" hidden="1" customHeight="1" x14ac:dyDescent="0.2"/>
    <row r="1042" ht="12.75" hidden="1" customHeight="1" x14ac:dyDescent="0.2"/>
    <row r="1043" ht="12.75" hidden="1" customHeight="1" x14ac:dyDescent="0.2"/>
    <row r="1044" ht="12.75" hidden="1" customHeight="1" x14ac:dyDescent="0.2"/>
    <row r="1045" ht="12.75" hidden="1" customHeight="1" x14ac:dyDescent="0.2"/>
    <row r="1046" ht="12.75" hidden="1" customHeight="1" x14ac:dyDescent="0.2"/>
    <row r="1047" ht="12.75" hidden="1" customHeight="1" x14ac:dyDescent="0.2"/>
    <row r="1048" ht="12.75" hidden="1" customHeight="1" x14ac:dyDescent="0.2"/>
    <row r="1049" ht="12.75" hidden="1" customHeight="1" x14ac:dyDescent="0.2"/>
    <row r="1050" ht="12.75" hidden="1" customHeight="1" x14ac:dyDescent="0.2"/>
    <row r="1051" ht="12.75" hidden="1" customHeight="1" x14ac:dyDescent="0.2"/>
    <row r="1052" ht="12.75" hidden="1" customHeight="1" x14ac:dyDescent="0.2"/>
    <row r="1053" ht="12.75" hidden="1" customHeight="1" x14ac:dyDescent="0.2"/>
    <row r="1054" ht="12.75" hidden="1" customHeight="1" x14ac:dyDescent="0.2"/>
    <row r="1055" ht="12.75" hidden="1" customHeight="1" x14ac:dyDescent="0.2"/>
    <row r="1056" ht="12.75" hidden="1" customHeight="1" x14ac:dyDescent="0.2"/>
    <row r="1057" ht="12.75" hidden="1" customHeight="1" x14ac:dyDescent="0.2"/>
    <row r="1058" ht="12.75" hidden="1" customHeight="1" x14ac:dyDescent="0.2"/>
    <row r="1059" ht="12.75" hidden="1" customHeight="1" x14ac:dyDescent="0.2"/>
    <row r="1060" ht="12.75" hidden="1" customHeight="1" x14ac:dyDescent="0.2"/>
    <row r="1061" ht="12.75" hidden="1" customHeight="1" x14ac:dyDescent="0.2"/>
    <row r="1062" ht="12.75" hidden="1" customHeight="1" x14ac:dyDescent="0.2"/>
    <row r="1063" ht="12.75" hidden="1" customHeight="1" x14ac:dyDescent="0.2"/>
    <row r="1064" ht="12.75" hidden="1" customHeight="1" x14ac:dyDescent="0.2"/>
    <row r="1065" ht="12.75" hidden="1" customHeight="1" x14ac:dyDescent="0.2"/>
    <row r="1066" ht="12.75" hidden="1" customHeight="1" x14ac:dyDescent="0.2"/>
    <row r="1067" ht="12.75" hidden="1" customHeight="1" x14ac:dyDescent="0.2"/>
    <row r="1068" ht="12.75" hidden="1" customHeight="1" x14ac:dyDescent="0.2"/>
    <row r="1069" ht="12.75" hidden="1" customHeight="1" x14ac:dyDescent="0.2"/>
    <row r="1070" ht="12.75" hidden="1" customHeight="1" x14ac:dyDescent="0.2"/>
    <row r="1071" ht="12.75" hidden="1" customHeight="1" x14ac:dyDescent="0.2"/>
    <row r="1072" ht="12.75" hidden="1" customHeight="1" x14ac:dyDescent="0.2"/>
    <row r="1073" ht="12.75" hidden="1" customHeight="1" x14ac:dyDescent="0.2"/>
    <row r="1074" ht="12.75" hidden="1" customHeight="1" x14ac:dyDescent="0.2"/>
    <row r="1075" ht="12.75" hidden="1" customHeight="1" x14ac:dyDescent="0.2"/>
    <row r="1076" ht="12.75" hidden="1" customHeight="1" x14ac:dyDescent="0.2"/>
    <row r="1077" ht="12.75" hidden="1" customHeight="1" x14ac:dyDescent="0.2"/>
    <row r="1078" ht="12.75" hidden="1" customHeight="1" x14ac:dyDescent="0.2"/>
    <row r="1079" ht="12.75" hidden="1" customHeight="1" x14ac:dyDescent="0.2"/>
    <row r="1080" ht="12.75" hidden="1" customHeight="1" x14ac:dyDescent="0.2"/>
    <row r="1081" ht="12.75" hidden="1" customHeight="1" x14ac:dyDescent="0.2"/>
    <row r="1082" ht="12.75" hidden="1" customHeight="1" x14ac:dyDescent="0.2"/>
    <row r="1083" ht="12.75" hidden="1" customHeight="1" x14ac:dyDescent="0.2"/>
    <row r="1084" ht="12.75" hidden="1" customHeight="1" x14ac:dyDescent="0.2"/>
    <row r="1085" ht="12.75" hidden="1" customHeight="1" x14ac:dyDescent="0.2"/>
    <row r="1086" ht="12.75" hidden="1" customHeight="1" x14ac:dyDescent="0.2"/>
    <row r="1087" ht="12.75" hidden="1" customHeight="1" x14ac:dyDescent="0.2"/>
    <row r="1088" ht="12.75" hidden="1" customHeight="1" x14ac:dyDescent="0.2"/>
    <row r="1089" ht="12.75" hidden="1" customHeight="1" x14ac:dyDescent="0.2"/>
    <row r="1090" ht="12.75" hidden="1" customHeight="1" x14ac:dyDescent="0.2"/>
    <row r="1091" ht="12.75" hidden="1" customHeight="1" x14ac:dyDescent="0.2"/>
    <row r="1092" ht="12.75" hidden="1" customHeight="1" x14ac:dyDescent="0.2"/>
    <row r="1093" ht="12.75" hidden="1" customHeight="1" x14ac:dyDescent="0.2"/>
    <row r="1094" ht="12.75" hidden="1" customHeight="1" x14ac:dyDescent="0.2"/>
    <row r="1095" ht="12.75" hidden="1" customHeight="1" x14ac:dyDescent="0.2"/>
    <row r="1096" ht="12.75" hidden="1" customHeight="1" x14ac:dyDescent="0.2"/>
    <row r="1097" ht="12.75" hidden="1" customHeight="1" x14ac:dyDescent="0.2"/>
    <row r="1098" ht="12.75" hidden="1" customHeight="1" x14ac:dyDescent="0.2"/>
    <row r="1099" ht="12.75" hidden="1" customHeight="1" x14ac:dyDescent="0.2"/>
    <row r="1100" ht="12.75" hidden="1" customHeight="1" x14ac:dyDescent="0.2"/>
    <row r="1101" ht="12.75" hidden="1" customHeight="1" x14ac:dyDescent="0.2"/>
    <row r="1102" ht="12.75" hidden="1" customHeight="1" x14ac:dyDescent="0.2"/>
    <row r="1103" ht="12.75" hidden="1" customHeight="1" x14ac:dyDescent="0.2"/>
    <row r="1104" ht="12.75" hidden="1" customHeight="1" x14ac:dyDescent="0.2"/>
    <row r="1105" ht="12.75" hidden="1" customHeight="1" x14ac:dyDescent="0.2"/>
    <row r="1106" ht="12.75" hidden="1" customHeight="1" x14ac:dyDescent="0.2"/>
    <row r="1107" ht="12.75" hidden="1" customHeight="1" x14ac:dyDescent="0.2"/>
    <row r="1108" ht="12.75" hidden="1" customHeight="1" x14ac:dyDescent="0.2"/>
    <row r="1109" ht="12.75" hidden="1" customHeight="1" x14ac:dyDescent="0.2"/>
    <row r="1110" ht="12.75" hidden="1" customHeight="1" x14ac:dyDescent="0.2"/>
    <row r="1111" ht="12.75" hidden="1" customHeight="1" x14ac:dyDescent="0.2"/>
    <row r="1112" ht="12.75" hidden="1" customHeight="1" x14ac:dyDescent="0.2"/>
    <row r="1113" ht="12.75" hidden="1" customHeight="1" x14ac:dyDescent="0.2"/>
    <row r="1114" ht="12.75" hidden="1" customHeight="1" x14ac:dyDescent="0.2"/>
    <row r="1115" ht="12.75" hidden="1" customHeight="1" x14ac:dyDescent="0.2"/>
    <row r="1116" ht="12.75" hidden="1" customHeight="1" x14ac:dyDescent="0.2"/>
    <row r="1117" ht="12.75" hidden="1" customHeight="1" x14ac:dyDescent="0.2"/>
    <row r="1118" ht="12.75" hidden="1" customHeight="1" x14ac:dyDescent="0.2"/>
    <row r="1119" ht="12.75" hidden="1" customHeight="1" x14ac:dyDescent="0.2"/>
    <row r="1120" ht="12.75" hidden="1" customHeight="1" x14ac:dyDescent="0.2"/>
    <row r="1121" ht="12.75" hidden="1" customHeight="1" x14ac:dyDescent="0.2"/>
    <row r="1122" ht="12.75" hidden="1" customHeight="1" x14ac:dyDescent="0.2"/>
    <row r="1123" ht="12.75" hidden="1" customHeight="1" x14ac:dyDescent="0.2"/>
    <row r="1124" ht="12.75" hidden="1" customHeight="1" x14ac:dyDescent="0.2"/>
    <row r="1125" ht="12.75" hidden="1" customHeight="1" x14ac:dyDescent="0.2"/>
    <row r="1126" ht="12.75" hidden="1" customHeight="1" x14ac:dyDescent="0.2"/>
    <row r="1127" ht="12.75" hidden="1" customHeight="1" x14ac:dyDescent="0.2"/>
    <row r="1128" ht="12.75" hidden="1" customHeight="1" x14ac:dyDescent="0.2"/>
    <row r="1129" ht="12.75" hidden="1" customHeight="1" x14ac:dyDescent="0.2"/>
    <row r="1130" ht="12.75" hidden="1" customHeight="1" x14ac:dyDescent="0.2"/>
    <row r="1131" ht="12.75" hidden="1" customHeight="1" x14ac:dyDescent="0.2"/>
    <row r="1132" ht="12.75" hidden="1" customHeight="1" x14ac:dyDescent="0.2"/>
    <row r="1133" ht="12.75" hidden="1" customHeight="1" x14ac:dyDescent="0.2"/>
    <row r="1134" ht="12.75" hidden="1" customHeight="1" x14ac:dyDescent="0.2"/>
    <row r="1135" ht="12.75" hidden="1" customHeight="1" x14ac:dyDescent="0.2"/>
    <row r="1136" ht="12.75" hidden="1" customHeight="1" x14ac:dyDescent="0.2"/>
    <row r="1137" ht="12.75" hidden="1" customHeight="1" x14ac:dyDescent="0.2"/>
    <row r="1138" ht="12.75" hidden="1" customHeight="1" x14ac:dyDescent="0.2"/>
    <row r="1139" ht="12.75" hidden="1" customHeight="1" x14ac:dyDescent="0.2"/>
    <row r="1140" ht="12.75" hidden="1" customHeight="1" x14ac:dyDescent="0.2"/>
    <row r="1141" ht="12.75" hidden="1" customHeight="1" x14ac:dyDescent="0.2"/>
    <row r="1142" ht="12.75" hidden="1" customHeight="1" x14ac:dyDescent="0.2"/>
    <row r="1143" ht="12.75" hidden="1" customHeight="1" x14ac:dyDescent="0.2"/>
    <row r="1144" ht="12.75" hidden="1" customHeight="1" x14ac:dyDescent="0.2"/>
    <row r="1145" ht="12.75" hidden="1" customHeight="1" x14ac:dyDescent="0.2"/>
    <row r="1146" ht="12.75" hidden="1" customHeight="1" x14ac:dyDescent="0.2"/>
    <row r="1147" ht="12.75" hidden="1" customHeight="1" x14ac:dyDescent="0.2"/>
    <row r="1148" ht="12.75" hidden="1" customHeight="1" x14ac:dyDescent="0.2"/>
    <row r="1149" ht="12.75" hidden="1" customHeight="1" x14ac:dyDescent="0.2"/>
    <row r="1150" ht="12.75" hidden="1" customHeight="1" x14ac:dyDescent="0.2"/>
    <row r="1151" ht="12.75" hidden="1" customHeight="1" x14ac:dyDescent="0.2"/>
    <row r="1152" ht="12.75" hidden="1" customHeight="1" x14ac:dyDescent="0.2"/>
    <row r="1153" ht="12.75" hidden="1" customHeight="1" x14ac:dyDescent="0.2"/>
    <row r="1154" ht="12.75" hidden="1" customHeight="1" x14ac:dyDescent="0.2"/>
    <row r="1155" ht="12.75" hidden="1" customHeight="1" x14ac:dyDescent="0.2"/>
    <row r="1156" ht="12.75" hidden="1" customHeight="1" x14ac:dyDescent="0.2"/>
    <row r="1157" ht="12.75" hidden="1" customHeight="1" x14ac:dyDescent="0.2"/>
    <row r="1158" ht="12.75" hidden="1" customHeight="1" x14ac:dyDescent="0.2"/>
    <row r="1159" ht="12.75" hidden="1" customHeight="1" x14ac:dyDescent="0.2"/>
    <row r="1160" ht="12.75" hidden="1" customHeight="1" x14ac:dyDescent="0.2"/>
    <row r="1161" ht="12.75" hidden="1" customHeight="1" x14ac:dyDescent="0.2"/>
    <row r="1162" ht="12.75" hidden="1" customHeight="1" x14ac:dyDescent="0.2"/>
    <row r="1163" ht="12.75" hidden="1" customHeight="1" x14ac:dyDescent="0.2"/>
    <row r="1164" ht="12.75" hidden="1" customHeight="1" x14ac:dyDescent="0.2"/>
    <row r="1165" ht="12.75" hidden="1" customHeight="1" x14ac:dyDescent="0.2"/>
    <row r="1166" ht="12.75" hidden="1" customHeight="1" x14ac:dyDescent="0.2"/>
    <row r="1167" ht="12.75" hidden="1" customHeight="1" x14ac:dyDescent="0.2"/>
    <row r="1168" ht="12.75" hidden="1" customHeight="1" x14ac:dyDescent="0.2"/>
    <row r="1169" ht="12.75" hidden="1" customHeight="1" x14ac:dyDescent="0.2"/>
    <row r="1170" ht="12.75" hidden="1" customHeight="1" x14ac:dyDescent="0.2"/>
    <row r="1171" ht="12.75" hidden="1" customHeight="1" x14ac:dyDescent="0.2"/>
    <row r="1172" ht="12.75" hidden="1" customHeight="1" x14ac:dyDescent="0.2"/>
    <row r="1173" ht="12.75" hidden="1" customHeight="1" x14ac:dyDescent="0.2"/>
    <row r="1174" ht="12.75" hidden="1" customHeight="1" x14ac:dyDescent="0.2"/>
    <row r="1175" ht="12.75" hidden="1" customHeight="1" x14ac:dyDescent="0.2"/>
    <row r="1176" ht="12.75" hidden="1" customHeight="1" x14ac:dyDescent="0.2"/>
    <row r="1177" ht="12.75" hidden="1" customHeight="1" x14ac:dyDescent="0.2"/>
    <row r="1178" ht="12.75" hidden="1" customHeight="1" x14ac:dyDescent="0.2"/>
    <row r="1179" ht="12.75" hidden="1" customHeight="1" x14ac:dyDescent="0.2"/>
    <row r="1180" ht="12.75" hidden="1" customHeight="1" x14ac:dyDescent="0.2"/>
    <row r="1181" ht="12.75" hidden="1" customHeight="1" x14ac:dyDescent="0.2"/>
    <row r="1182" ht="12.75" hidden="1" customHeight="1" x14ac:dyDescent="0.2"/>
    <row r="1183" ht="12.75" hidden="1" customHeight="1" x14ac:dyDescent="0.2"/>
    <row r="1184" ht="12.75" hidden="1" customHeight="1" x14ac:dyDescent="0.2"/>
    <row r="1185" ht="12.75" hidden="1" customHeight="1" x14ac:dyDescent="0.2"/>
    <row r="1186" ht="12.75" hidden="1" customHeight="1" x14ac:dyDescent="0.2"/>
    <row r="1187" ht="12.75" hidden="1" customHeight="1" x14ac:dyDescent="0.2"/>
    <row r="1188" ht="12.75" hidden="1" customHeight="1" x14ac:dyDescent="0.2"/>
    <row r="1189" ht="12.75" hidden="1" customHeight="1" x14ac:dyDescent="0.2"/>
    <row r="1190" ht="12.75" hidden="1" customHeight="1" x14ac:dyDescent="0.2"/>
    <row r="1191" ht="12.75" hidden="1" customHeight="1" x14ac:dyDescent="0.2"/>
    <row r="1192" ht="12.75" hidden="1" customHeight="1" x14ac:dyDescent="0.2"/>
    <row r="1193" ht="12.75" hidden="1" customHeight="1" x14ac:dyDescent="0.2"/>
    <row r="1194" ht="12.75" hidden="1" customHeight="1" x14ac:dyDescent="0.2"/>
    <row r="1195" ht="12.75" hidden="1" customHeight="1" x14ac:dyDescent="0.2"/>
    <row r="1196" ht="12.75" hidden="1" customHeight="1" x14ac:dyDescent="0.2"/>
    <row r="1197" ht="12.75" hidden="1" customHeight="1" x14ac:dyDescent="0.2"/>
    <row r="1198" ht="12.75" hidden="1" customHeight="1" x14ac:dyDescent="0.2"/>
    <row r="1199" ht="12.75" hidden="1" customHeight="1" x14ac:dyDescent="0.2"/>
    <row r="1200" ht="12.75" hidden="1" customHeight="1" x14ac:dyDescent="0.2"/>
    <row r="1201" ht="12.75" hidden="1" customHeight="1" x14ac:dyDescent="0.2"/>
    <row r="1202" ht="12.75" hidden="1" customHeight="1" x14ac:dyDescent="0.2"/>
    <row r="1203" ht="12.75" hidden="1" customHeight="1" x14ac:dyDescent="0.2"/>
    <row r="1204" ht="12.75" hidden="1" customHeight="1" x14ac:dyDescent="0.2"/>
    <row r="1205" ht="12.75" hidden="1" customHeight="1" x14ac:dyDescent="0.2"/>
    <row r="1206" ht="12.75" hidden="1" customHeight="1" x14ac:dyDescent="0.2"/>
    <row r="1207" ht="12.75" hidden="1" customHeight="1" x14ac:dyDescent="0.2"/>
    <row r="1208" ht="12.75" hidden="1" customHeight="1" x14ac:dyDescent="0.2"/>
    <row r="1209" ht="12.75" hidden="1" customHeight="1" x14ac:dyDescent="0.2"/>
    <row r="1210" ht="12.75" hidden="1" customHeight="1" x14ac:dyDescent="0.2"/>
    <row r="1211" ht="12.75" hidden="1" customHeight="1" x14ac:dyDescent="0.2"/>
    <row r="1212" ht="12.75" hidden="1" customHeight="1" x14ac:dyDescent="0.2"/>
    <row r="1213" ht="12.75" hidden="1" customHeight="1" x14ac:dyDescent="0.2"/>
    <row r="1214" ht="12.75" hidden="1" customHeight="1" x14ac:dyDescent="0.2"/>
    <row r="1215" ht="12.75" hidden="1" customHeight="1" x14ac:dyDescent="0.2"/>
    <row r="1216" ht="12.75" hidden="1" customHeight="1" x14ac:dyDescent="0.2"/>
    <row r="1217" ht="12.75" hidden="1" customHeight="1" x14ac:dyDescent="0.2"/>
    <row r="1218" ht="12.75" hidden="1" customHeight="1" x14ac:dyDescent="0.2"/>
    <row r="1219" ht="12.75" hidden="1" customHeight="1" x14ac:dyDescent="0.2"/>
    <row r="1220" ht="12.75" hidden="1" customHeight="1" x14ac:dyDescent="0.2"/>
    <row r="1221" ht="12.75" hidden="1" customHeight="1" x14ac:dyDescent="0.2"/>
    <row r="1222" ht="12.75" hidden="1" customHeight="1" x14ac:dyDescent="0.2"/>
    <row r="1223" ht="12.75" hidden="1" customHeight="1" x14ac:dyDescent="0.2"/>
    <row r="1224" ht="12.75" hidden="1" customHeight="1" x14ac:dyDescent="0.2"/>
    <row r="1225" ht="12.75" hidden="1" customHeight="1" x14ac:dyDescent="0.2"/>
    <row r="1226" ht="12.75" hidden="1" customHeight="1" x14ac:dyDescent="0.2"/>
    <row r="1227" ht="12.75" hidden="1" customHeight="1" x14ac:dyDescent="0.2"/>
    <row r="1228" ht="12.75" hidden="1" customHeight="1" x14ac:dyDescent="0.2"/>
    <row r="1229" ht="12.75" hidden="1" customHeight="1" x14ac:dyDescent="0.2"/>
    <row r="1230" ht="12.75" hidden="1" customHeight="1" x14ac:dyDescent="0.2"/>
    <row r="1231" ht="12.75" hidden="1" customHeight="1" x14ac:dyDescent="0.2"/>
    <row r="1232" ht="12.75" hidden="1" customHeight="1" x14ac:dyDescent="0.2"/>
    <row r="1233" ht="12.75" hidden="1" customHeight="1" x14ac:dyDescent="0.2"/>
    <row r="1234" ht="12.75" hidden="1" customHeight="1" x14ac:dyDescent="0.2"/>
    <row r="1235" ht="12.75" hidden="1" customHeight="1" x14ac:dyDescent="0.2"/>
    <row r="1236" ht="12.75" hidden="1" customHeight="1" x14ac:dyDescent="0.2"/>
    <row r="1237" ht="12.75" hidden="1" customHeight="1" x14ac:dyDescent="0.2"/>
    <row r="1238" ht="12.75" hidden="1" customHeight="1" x14ac:dyDescent="0.2"/>
    <row r="1239" ht="12.75" hidden="1" customHeight="1" x14ac:dyDescent="0.2"/>
    <row r="1240" ht="12.75" hidden="1" customHeight="1" x14ac:dyDescent="0.2"/>
    <row r="1241" ht="12.75" hidden="1" customHeight="1" x14ac:dyDescent="0.2"/>
    <row r="1242" ht="12.75" hidden="1" customHeight="1" x14ac:dyDescent="0.2"/>
    <row r="1243" ht="12.75" hidden="1" customHeight="1" x14ac:dyDescent="0.2"/>
    <row r="1244" ht="12.75" hidden="1" customHeight="1" x14ac:dyDescent="0.2"/>
    <row r="1245" ht="12.75" hidden="1" customHeight="1" x14ac:dyDescent="0.2"/>
    <row r="1246" ht="12.75" hidden="1" customHeight="1" x14ac:dyDescent="0.2"/>
    <row r="1247" ht="12.75" hidden="1" customHeight="1" x14ac:dyDescent="0.2"/>
    <row r="1248" ht="12.75" hidden="1" customHeight="1" x14ac:dyDescent="0.2"/>
    <row r="1249" ht="12.75" hidden="1" customHeight="1" x14ac:dyDescent="0.2"/>
    <row r="1250" ht="12.75" hidden="1" customHeight="1" x14ac:dyDescent="0.2"/>
    <row r="1251" ht="12.75" hidden="1" customHeight="1" x14ac:dyDescent="0.2"/>
    <row r="1252" ht="12.75" hidden="1" customHeight="1" x14ac:dyDescent="0.2"/>
    <row r="1253" ht="12.75" hidden="1" customHeight="1" x14ac:dyDescent="0.2"/>
    <row r="1254" ht="12.75" hidden="1" customHeight="1" x14ac:dyDescent="0.2"/>
    <row r="1255" ht="12.75" hidden="1" customHeight="1" x14ac:dyDescent="0.2"/>
    <row r="1256" ht="12.75" hidden="1" customHeight="1" x14ac:dyDescent="0.2"/>
    <row r="1257" ht="12.75" hidden="1" customHeight="1" x14ac:dyDescent="0.2"/>
    <row r="1258" ht="12.75" hidden="1" customHeight="1" x14ac:dyDescent="0.2"/>
    <row r="1259" ht="12.75" hidden="1" customHeight="1" x14ac:dyDescent="0.2"/>
    <row r="1260" ht="12.75" hidden="1" customHeight="1" x14ac:dyDescent="0.2"/>
    <row r="1261" ht="12.75" hidden="1" customHeight="1" x14ac:dyDescent="0.2"/>
    <row r="1262" ht="12.75" hidden="1" customHeight="1" x14ac:dyDescent="0.2"/>
    <row r="1263" ht="12.75" hidden="1" customHeight="1" x14ac:dyDescent="0.2"/>
    <row r="1264" ht="12.75" hidden="1" customHeight="1" x14ac:dyDescent="0.2"/>
    <row r="1265" ht="12.75" hidden="1" customHeight="1" x14ac:dyDescent="0.2"/>
    <row r="1266" ht="12.75" hidden="1" customHeight="1" x14ac:dyDescent="0.2"/>
    <row r="1267" ht="12.75" hidden="1" customHeight="1" x14ac:dyDescent="0.2"/>
    <row r="1268" ht="12.75" hidden="1" customHeight="1" x14ac:dyDescent="0.2"/>
    <row r="1269" ht="12.75" hidden="1" customHeight="1" x14ac:dyDescent="0.2"/>
    <row r="1270" ht="12.75" hidden="1" customHeight="1" x14ac:dyDescent="0.2"/>
    <row r="1271" ht="12.75" hidden="1" customHeight="1" x14ac:dyDescent="0.2"/>
    <row r="1272" ht="12.75" hidden="1" customHeight="1" x14ac:dyDescent="0.2"/>
    <row r="1273" ht="12.75" hidden="1" customHeight="1" x14ac:dyDescent="0.2"/>
    <row r="1274" ht="12.75" hidden="1" customHeight="1" x14ac:dyDescent="0.2"/>
    <row r="1275" ht="12.75" hidden="1" customHeight="1" x14ac:dyDescent="0.2"/>
    <row r="1276" ht="12.75" hidden="1" customHeight="1" x14ac:dyDescent="0.2"/>
    <row r="1277" ht="12.75" hidden="1" customHeight="1" x14ac:dyDescent="0.2"/>
    <row r="1278" ht="12.75" hidden="1" customHeight="1" x14ac:dyDescent="0.2"/>
    <row r="1279" ht="12.75" hidden="1" customHeight="1" x14ac:dyDescent="0.2"/>
    <row r="1280" ht="12.75" hidden="1" customHeight="1" x14ac:dyDescent="0.2"/>
    <row r="1281" ht="12.75" hidden="1" customHeight="1" x14ac:dyDescent="0.2"/>
    <row r="1282" ht="12.75" hidden="1" customHeight="1" x14ac:dyDescent="0.2"/>
    <row r="1283" ht="12.75" hidden="1" customHeight="1" x14ac:dyDescent="0.2"/>
    <row r="1284" ht="12.75" hidden="1" customHeight="1" x14ac:dyDescent="0.2"/>
    <row r="1285" ht="12.75" hidden="1" customHeight="1" x14ac:dyDescent="0.2"/>
    <row r="1286" ht="12.75" hidden="1" customHeight="1" x14ac:dyDescent="0.2"/>
    <row r="1287" ht="12.75" hidden="1" customHeight="1" x14ac:dyDescent="0.2"/>
    <row r="1288" ht="12.75" hidden="1" customHeight="1" x14ac:dyDescent="0.2"/>
    <row r="1289" ht="12.75" hidden="1" customHeight="1" x14ac:dyDescent="0.2"/>
    <row r="1290" ht="12.75" hidden="1" customHeight="1" x14ac:dyDescent="0.2"/>
    <row r="1291" ht="12.75" hidden="1" customHeight="1" x14ac:dyDescent="0.2"/>
    <row r="1292" ht="12.75" hidden="1" customHeight="1" x14ac:dyDescent="0.2"/>
    <row r="1293" ht="12.75" hidden="1" customHeight="1" x14ac:dyDescent="0.2"/>
    <row r="1294" ht="12.75" hidden="1" customHeight="1" x14ac:dyDescent="0.2"/>
    <row r="1295" ht="12.75" hidden="1" customHeight="1" x14ac:dyDescent="0.2"/>
    <row r="1296" ht="12.75" hidden="1" customHeight="1" x14ac:dyDescent="0.2"/>
    <row r="1297" ht="12.75" hidden="1" customHeight="1" x14ac:dyDescent="0.2"/>
    <row r="1298" ht="12.75" hidden="1" customHeight="1" x14ac:dyDescent="0.2"/>
    <row r="1299" ht="12.75" hidden="1" customHeight="1" x14ac:dyDescent="0.2"/>
    <row r="1300" ht="12.75" hidden="1" customHeight="1" x14ac:dyDescent="0.2"/>
    <row r="1301" ht="12.75" hidden="1" customHeight="1" x14ac:dyDescent="0.2"/>
    <row r="1302" ht="12.75" hidden="1" customHeight="1" x14ac:dyDescent="0.2"/>
    <row r="1303" ht="12.75" hidden="1" customHeight="1" x14ac:dyDescent="0.2"/>
    <row r="1304" ht="12.75" hidden="1" customHeight="1" x14ac:dyDescent="0.2"/>
    <row r="1305" ht="12.75" hidden="1" customHeight="1" x14ac:dyDescent="0.2"/>
    <row r="1306" ht="12.75" hidden="1" customHeight="1" x14ac:dyDescent="0.2"/>
    <row r="1307" ht="12.75" hidden="1" customHeight="1" x14ac:dyDescent="0.2"/>
    <row r="1308" ht="12.75" hidden="1" customHeight="1" x14ac:dyDescent="0.2"/>
    <row r="1309" ht="12.75" hidden="1" customHeight="1" x14ac:dyDescent="0.2"/>
    <row r="1310" ht="12.75" hidden="1" customHeight="1" x14ac:dyDescent="0.2"/>
    <row r="1311" ht="12.75" hidden="1" customHeight="1" x14ac:dyDescent="0.2"/>
    <row r="1312" ht="12.75" hidden="1" customHeight="1" x14ac:dyDescent="0.2"/>
    <row r="1313" ht="12.75" hidden="1" customHeight="1" x14ac:dyDescent="0.2"/>
    <row r="1314" ht="12.75" hidden="1" customHeight="1" x14ac:dyDescent="0.2"/>
    <row r="1315" ht="12.75" hidden="1" customHeight="1" x14ac:dyDescent="0.2"/>
    <row r="1316" ht="12.75" hidden="1" customHeight="1" x14ac:dyDescent="0.2"/>
    <row r="1317" ht="12.75" hidden="1" customHeight="1" x14ac:dyDescent="0.2"/>
    <row r="1318" ht="12.75" hidden="1" customHeight="1" x14ac:dyDescent="0.2"/>
    <row r="1319" ht="12.75" hidden="1" customHeight="1" x14ac:dyDescent="0.2"/>
    <row r="1320" ht="12.75" hidden="1" customHeight="1" x14ac:dyDescent="0.2"/>
    <row r="1321" ht="12.75" hidden="1" customHeight="1" x14ac:dyDescent="0.2"/>
    <row r="1322" ht="12.75" hidden="1" customHeight="1" x14ac:dyDescent="0.2"/>
    <row r="1323" ht="12.75" hidden="1" customHeight="1" x14ac:dyDescent="0.2"/>
    <row r="1324" ht="12.75" hidden="1" customHeight="1" x14ac:dyDescent="0.2"/>
    <row r="1325" ht="12.75" hidden="1" customHeight="1" x14ac:dyDescent="0.2"/>
    <row r="1326" ht="12.75" hidden="1" customHeight="1" x14ac:dyDescent="0.2"/>
    <row r="1327" ht="12.75" hidden="1" customHeight="1" x14ac:dyDescent="0.2"/>
    <row r="1328" ht="12.75" hidden="1" customHeight="1" x14ac:dyDescent="0.2"/>
    <row r="1329" ht="12.75" hidden="1" customHeight="1" x14ac:dyDescent="0.2"/>
    <row r="1330" ht="12.75" hidden="1" customHeight="1" x14ac:dyDescent="0.2"/>
    <row r="1331" ht="12.75" hidden="1" customHeight="1" x14ac:dyDescent="0.2"/>
    <row r="1332" ht="12.75" hidden="1" customHeight="1" x14ac:dyDescent="0.2"/>
    <row r="1333" ht="12.75" hidden="1" customHeight="1" x14ac:dyDescent="0.2"/>
    <row r="1334" ht="12.75" hidden="1" customHeight="1" x14ac:dyDescent="0.2"/>
    <row r="1335" ht="12.75" hidden="1" customHeight="1" x14ac:dyDescent="0.2"/>
    <row r="1336" ht="12.75" hidden="1" customHeight="1" x14ac:dyDescent="0.2"/>
    <row r="1337" ht="12.75" hidden="1" customHeight="1" x14ac:dyDescent="0.2"/>
    <row r="1338" ht="12.75" hidden="1" customHeight="1" x14ac:dyDescent="0.2"/>
    <row r="1339" ht="12.75" hidden="1" customHeight="1" x14ac:dyDescent="0.2"/>
    <row r="1340" ht="12.75" hidden="1" customHeight="1" x14ac:dyDescent="0.2"/>
    <row r="1341" ht="12.75" hidden="1" customHeight="1" x14ac:dyDescent="0.2"/>
    <row r="1342" ht="12.75" hidden="1" customHeight="1" x14ac:dyDescent="0.2"/>
    <row r="1343" ht="12.75" hidden="1" customHeight="1" x14ac:dyDescent="0.2"/>
    <row r="1344" ht="12.75" hidden="1" customHeight="1" x14ac:dyDescent="0.2"/>
    <row r="1345" ht="12.75" hidden="1" customHeight="1" x14ac:dyDescent="0.2"/>
    <row r="1346" ht="12.75" hidden="1" customHeight="1" x14ac:dyDescent="0.2"/>
    <row r="1347" ht="12.75" hidden="1" customHeight="1" x14ac:dyDescent="0.2"/>
    <row r="1348" ht="12.75" hidden="1" customHeight="1" x14ac:dyDescent="0.2"/>
    <row r="1349" ht="12.75" hidden="1" customHeight="1" x14ac:dyDescent="0.2"/>
    <row r="1350" ht="12.75" hidden="1" customHeight="1" x14ac:dyDescent="0.2"/>
    <row r="1351" ht="12.75" hidden="1" customHeight="1" x14ac:dyDescent="0.2"/>
    <row r="1352" ht="12.75" hidden="1" customHeight="1" x14ac:dyDescent="0.2"/>
    <row r="1353" ht="12.75" hidden="1" customHeight="1" x14ac:dyDescent="0.2"/>
    <row r="1354" ht="12.75" hidden="1" customHeight="1" x14ac:dyDescent="0.2"/>
    <row r="1355" ht="12.75" hidden="1" customHeight="1" x14ac:dyDescent="0.2"/>
    <row r="1356" ht="12.75" hidden="1" customHeight="1" x14ac:dyDescent="0.2"/>
    <row r="1357" ht="12.75" hidden="1" customHeight="1" x14ac:dyDescent="0.2"/>
    <row r="1358" ht="12.75" hidden="1" customHeight="1" x14ac:dyDescent="0.2"/>
    <row r="1359" ht="12.75" hidden="1" customHeight="1" x14ac:dyDescent="0.2"/>
    <row r="1360" ht="12.75" hidden="1" customHeight="1" x14ac:dyDescent="0.2"/>
    <row r="1361" ht="12.75" hidden="1" customHeight="1" x14ac:dyDescent="0.2"/>
    <row r="1362" ht="12.75" hidden="1" customHeight="1" x14ac:dyDescent="0.2"/>
    <row r="1363" ht="12.75" hidden="1" customHeight="1" x14ac:dyDescent="0.2"/>
    <row r="1364" ht="12.75" hidden="1" customHeight="1" x14ac:dyDescent="0.2"/>
    <row r="1365" ht="12.75" hidden="1" customHeight="1" x14ac:dyDescent="0.2"/>
    <row r="1366" ht="12.75" hidden="1" customHeight="1" x14ac:dyDescent="0.2"/>
    <row r="1367" ht="12.75" hidden="1" customHeight="1" x14ac:dyDescent="0.2"/>
    <row r="1368" ht="12.75" hidden="1" customHeight="1" x14ac:dyDescent="0.2"/>
    <row r="1369" ht="12.75" hidden="1" customHeight="1" x14ac:dyDescent="0.2"/>
    <row r="1370" ht="12.75" hidden="1" customHeight="1" x14ac:dyDescent="0.2"/>
    <row r="1371" ht="12.75" hidden="1" customHeight="1" x14ac:dyDescent="0.2"/>
    <row r="1372" ht="12.75" hidden="1" customHeight="1" x14ac:dyDescent="0.2"/>
    <row r="1373" ht="12.75" hidden="1" customHeight="1" x14ac:dyDescent="0.2"/>
    <row r="1374" ht="12.75" hidden="1" customHeight="1" x14ac:dyDescent="0.2"/>
    <row r="1375" ht="12.75" hidden="1" customHeight="1" x14ac:dyDescent="0.2"/>
    <row r="1376" ht="12.75" hidden="1" customHeight="1" x14ac:dyDescent="0.2"/>
    <row r="1377" ht="12.75" hidden="1" customHeight="1" x14ac:dyDescent="0.2"/>
    <row r="1378" ht="12.75" hidden="1" customHeight="1" x14ac:dyDescent="0.2"/>
    <row r="1379" ht="12.75" hidden="1" customHeight="1" x14ac:dyDescent="0.2"/>
    <row r="1380" ht="12.75" hidden="1" customHeight="1" x14ac:dyDescent="0.2"/>
    <row r="1381" ht="12.75" hidden="1" customHeight="1" x14ac:dyDescent="0.2"/>
    <row r="1382" ht="12.75" hidden="1" customHeight="1" x14ac:dyDescent="0.2"/>
    <row r="1383" ht="12.75" hidden="1" customHeight="1" x14ac:dyDescent="0.2"/>
    <row r="1384" ht="12.75" hidden="1" customHeight="1" x14ac:dyDescent="0.2"/>
    <row r="1385" ht="12.75" hidden="1" customHeight="1" x14ac:dyDescent="0.2"/>
    <row r="1386" ht="12.75" hidden="1" customHeight="1" x14ac:dyDescent="0.2"/>
    <row r="1387" ht="12.75" hidden="1" customHeight="1" x14ac:dyDescent="0.2"/>
    <row r="1388" ht="12.75" hidden="1" customHeight="1" x14ac:dyDescent="0.2"/>
    <row r="1389" ht="12.75" hidden="1" customHeight="1" x14ac:dyDescent="0.2"/>
    <row r="1390" ht="12.75" hidden="1" customHeight="1" x14ac:dyDescent="0.2"/>
    <row r="1391" ht="12.75" hidden="1" customHeight="1" x14ac:dyDescent="0.2"/>
    <row r="1392" ht="12.75" hidden="1" customHeight="1" x14ac:dyDescent="0.2"/>
    <row r="1393" ht="12.75" hidden="1" customHeight="1" x14ac:dyDescent="0.2"/>
    <row r="1394" ht="12.75" hidden="1" customHeight="1" x14ac:dyDescent="0.2"/>
    <row r="1395" ht="12.75" hidden="1" customHeight="1" x14ac:dyDescent="0.2"/>
    <row r="1396" ht="12.75" hidden="1" customHeight="1" x14ac:dyDescent="0.2"/>
    <row r="1397" ht="12.75" hidden="1" customHeight="1" x14ac:dyDescent="0.2"/>
    <row r="1398" ht="12.75" hidden="1" customHeight="1" x14ac:dyDescent="0.2"/>
    <row r="1399" ht="12.75" hidden="1" customHeight="1" x14ac:dyDescent="0.2"/>
    <row r="1400" ht="12.75" hidden="1" customHeight="1" x14ac:dyDescent="0.2"/>
    <row r="1401" ht="12.75" hidden="1" customHeight="1" x14ac:dyDescent="0.2"/>
    <row r="1402" ht="12.75" hidden="1" customHeight="1" x14ac:dyDescent="0.2"/>
    <row r="1403" ht="12.75" hidden="1" customHeight="1" x14ac:dyDescent="0.2"/>
    <row r="1404" ht="12.75" hidden="1" customHeight="1" x14ac:dyDescent="0.2"/>
    <row r="1405" ht="12.75" hidden="1" customHeight="1" x14ac:dyDescent="0.2"/>
    <row r="1406" ht="12.75" hidden="1" customHeight="1" x14ac:dyDescent="0.2"/>
    <row r="1407" ht="12.75" hidden="1" customHeight="1" x14ac:dyDescent="0.2"/>
    <row r="1408" ht="12.75" hidden="1" customHeight="1" x14ac:dyDescent="0.2"/>
    <row r="1409" ht="12.75" hidden="1" customHeight="1" x14ac:dyDescent="0.2"/>
    <row r="1410" ht="12.75" hidden="1" customHeight="1" x14ac:dyDescent="0.2"/>
    <row r="1411" ht="12.75" hidden="1" customHeight="1" x14ac:dyDescent="0.2"/>
    <row r="1412" ht="12.75" hidden="1" customHeight="1" x14ac:dyDescent="0.2"/>
    <row r="1413" ht="12.75" hidden="1" customHeight="1" x14ac:dyDescent="0.2"/>
    <row r="1414" ht="12.75" hidden="1" customHeight="1" x14ac:dyDescent="0.2"/>
    <row r="1415" ht="12.75" hidden="1" customHeight="1" x14ac:dyDescent="0.2"/>
    <row r="1416" ht="12.75" hidden="1" customHeight="1" x14ac:dyDescent="0.2"/>
    <row r="1417" ht="12.75" hidden="1" customHeight="1" x14ac:dyDescent="0.2"/>
    <row r="1418" ht="12.75" hidden="1" customHeight="1" x14ac:dyDescent="0.2"/>
    <row r="1419" ht="12.75" hidden="1" customHeight="1" x14ac:dyDescent="0.2"/>
    <row r="1420" ht="12.75" hidden="1" customHeight="1" x14ac:dyDescent="0.2"/>
    <row r="1421" ht="12.75" hidden="1" customHeight="1" x14ac:dyDescent="0.2"/>
    <row r="1422" ht="12.75" hidden="1" customHeight="1" x14ac:dyDescent="0.2"/>
    <row r="1423" ht="12.75" hidden="1" customHeight="1" x14ac:dyDescent="0.2"/>
    <row r="1424" ht="12.75" hidden="1" customHeight="1" x14ac:dyDescent="0.2"/>
    <row r="1425" ht="12.75" hidden="1" customHeight="1" x14ac:dyDescent="0.2"/>
    <row r="1426" ht="12.75" hidden="1" customHeight="1" x14ac:dyDescent="0.2"/>
    <row r="1427" ht="12.75" hidden="1" customHeight="1" x14ac:dyDescent="0.2"/>
    <row r="1428" ht="12.75" hidden="1" customHeight="1" x14ac:dyDescent="0.2"/>
    <row r="1429" ht="12.75" hidden="1" customHeight="1" x14ac:dyDescent="0.2"/>
    <row r="1430" ht="12.75" hidden="1" customHeight="1" x14ac:dyDescent="0.2"/>
    <row r="1431" ht="12.75" hidden="1" customHeight="1" x14ac:dyDescent="0.2"/>
    <row r="1432" ht="12.75" hidden="1" customHeight="1" x14ac:dyDescent="0.2"/>
    <row r="1433" ht="12.75" hidden="1" customHeight="1" x14ac:dyDescent="0.2"/>
    <row r="1434" ht="12.75" hidden="1" customHeight="1" x14ac:dyDescent="0.2"/>
    <row r="1435" ht="12.75" hidden="1" customHeight="1" x14ac:dyDescent="0.2"/>
    <row r="1436" ht="12.75" hidden="1" customHeight="1" x14ac:dyDescent="0.2"/>
    <row r="1437" ht="12.75" hidden="1" customHeight="1" x14ac:dyDescent="0.2"/>
    <row r="1438" ht="12.75" hidden="1" customHeight="1" x14ac:dyDescent="0.2"/>
    <row r="1439" ht="12.75" hidden="1" customHeight="1" x14ac:dyDescent="0.2"/>
    <row r="1440" ht="12.75" hidden="1" customHeight="1" x14ac:dyDescent="0.2"/>
    <row r="1441" ht="12.75" hidden="1" customHeight="1" x14ac:dyDescent="0.2"/>
    <row r="1442" ht="12.75" hidden="1" customHeight="1" x14ac:dyDescent="0.2"/>
    <row r="1443" ht="12.75" hidden="1" customHeight="1" x14ac:dyDescent="0.2"/>
    <row r="1444" ht="12.75" hidden="1" customHeight="1" x14ac:dyDescent="0.2"/>
    <row r="1445" ht="12.75" hidden="1" customHeight="1" x14ac:dyDescent="0.2"/>
    <row r="1446" ht="12.75" hidden="1" customHeight="1" x14ac:dyDescent="0.2"/>
    <row r="1447" ht="12.75" hidden="1" customHeight="1" x14ac:dyDescent="0.2"/>
    <row r="1448" ht="12.75" hidden="1" customHeight="1" x14ac:dyDescent="0.2"/>
    <row r="1449" ht="12.75" hidden="1" customHeight="1" x14ac:dyDescent="0.2"/>
    <row r="1450" ht="12.75" hidden="1" customHeight="1" x14ac:dyDescent="0.2"/>
    <row r="1451" ht="12.75" hidden="1" customHeight="1" x14ac:dyDescent="0.2"/>
    <row r="1452" ht="12.75" hidden="1" customHeight="1" x14ac:dyDescent="0.2"/>
    <row r="1453" ht="12.75" hidden="1" customHeight="1" x14ac:dyDescent="0.2"/>
    <row r="1454" ht="12.75" hidden="1" customHeight="1" x14ac:dyDescent="0.2"/>
    <row r="1455" ht="12.75" hidden="1" customHeight="1" x14ac:dyDescent="0.2"/>
    <row r="1456" ht="12.75" hidden="1" customHeight="1" x14ac:dyDescent="0.2"/>
    <row r="1457" ht="12.75" hidden="1" customHeight="1" x14ac:dyDescent="0.2"/>
    <row r="1458" ht="12.75" hidden="1" customHeight="1" x14ac:dyDescent="0.2"/>
    <row r="1459" ht="12.75" hidden="1" customHeight="1" x14ac:dyDescent="0.2"/>
    <row r="1460" ht="12.75" hidden="1" customHeight="1" x14ac:dyDescent="0.2"/>
    <row r="1461" ht="12.75" hidden="1" customHeight="1" x14ac:dyDescent="0.2"/>
    <row r="1462" ht="12.75" hidden="1" customHeight="1" x14ac:dyDescent="0.2"/>
    <row r="1463" ht="12.75" hidden="1" customHeight="1" x14ac:dyDescent="0.2"/>
    <row r="1464" ht="12.75" hidden="1" customHeight="1" x14ac:dyDescent="0.2"/>
    <row r="1465" ht="12.75" hidden="1" customHeight="1" x14ac:dyDescent="0.2"/>
    <row r="1466" ht="12.75" hidden="1" customHeight="1" x14ac:dyDescent="0.2"/>
    <row r="1467" ht="12.75" hidden="1" customHeight="1" x14ac:dyDescent="0.2"/>
    <row r="1468" ht="12.75" hidden="1" customHeight="1" x14ac:dyDescent="0.2"/>
    <row r="1469" ht="12.75" hidden="1" customHeight="1" x14ac:dyDescent="0.2"/>
    <row r="1470" ht="12.75" hidden="1" customHeight="1" x14ac:dyDescent="0.2"/>
    <row r="1471" ht="12.75" hidden="1" customHeight="1" x14ac:dyDescent="0.2"/>
    <row r="1472" ht="12.75" hidden="1" customHeight="1" x14ac:dyDescent="0.2"/>
    <row r="1473" ht="12.75" hidden="1" customHeight="1" x14ac:dyDescent="0.2"/>
    <row r="1474" ht="12.75" hidden="1" customHeight="1" x14ac:dyDescent="0.2"/>
    <row r="1475" ht="12.75" hidden="1" customHeight="1" x14ac:dyDescent="0.2"/>
    <row r="1476" ht="12.75" hidden="1" customHeight="1" x14ac:dyDescent="0.2"/>
    <row r="1477" ht="12.75" hidden="1" customHeight="1" x14ac:dyDescent="0.2"/>
    <row r="1478" ht="12.75" hidden="1" customHeight="1" x14ac:dyDescent="0.2"/>
    <row r="1479" ht="12.75" hidden="1" customHeight="1" x14ac:dyDescent="0.2"/>
    <row r="1480" ht="12.75" hidden="1" customHeight="1" x14ac:dyDescent="0.2"/>
    <row r="1481" ht="12.75" hidden="1" customHeight="1" x14ac:dyDescent="0.2"/>
    <row r="1482" ht="12.75" hidden="1" customHeight="1" x14ac:dyDescent="0.2"/>
    <row r="1483" ht="12.75" hidden="1" customHeight="1" x14ac:dyDescent="0.2"/>
    <row r="1484" ht="12.75" hidden="1" customHeight="1" x14ac:dyDescent="0.2"/>
    <row r="1485" ht="12.75" hidden="1" customHeight="1" x14ac:dyDescent="0.2"/>
    <row r="1486" ht="12.75" hidden="1" customHeight="1" x14ac:dyDescent="0.2"/>
    <row r="1487" ht="12.75" hidden="1" customHeight="1" x14ac:dyDescent="0.2"/>
    <row r="1488" ht="12.75" hidden="1" customHeight="1" x14ac:dyDescent="0.2"/>
    <row r="1489" ht="12.75" hidden="1" customHeight="1" x14ac:dyDescent="0.2"/>
    <row r="1490" ht="12.75" hidden="1" customHeight="1" x14ac:dyDescent="0.2"/>
    <row r="1491" ht="12.75" hidden="1" customHeight="1" x14ac:dyDescent="0.2"/>
    <row r="1492" ht="12.75" hidden="1" customHeight="1" x14ac:dyDescent="0.2"/>
    <row r="1493" ht="12.75" hidden="1" customHeight="1" x14ac:dyDescent="0.2"/>
    <row r="1494" ht="12.75" hidden="1" customHeight="1" x14ac:dyDescent="0.2"/>
    <row r="1495" ht="12.75" hidden="1" customHeight="1" x14ac:dyDescent="0.2"/>
    <row r="1496" ht="12.75" hidden="1" customHeight="1" x14ac:dyDescent="0.2"/>
    <row r="1497" ht="12.75" hidden="1" customHeight="1" x14ac:dyDescent="0.2"/>
    <row r="1498" ht="12.75" hidden="1" customHeight="1" x14ac:dyDescent="0.2"/>
    <row r="1499" ht="12.75" hidden="1" customHeight="1" x14ac:dyDescent="0.2"/>
    <row r="1500" ht="12.75" hidden="1" customHeight="1" x14ac:dyDescent="0.2"/>
    <row r="1501" ht="12.75" hidden="1" customHeight="1" x14ac:dyDescent="0.2"/>
    <row r="1502" ht="12.75" hidden="1" customHeight="1" x14ac:dyDescent="0.2"/>
    <row r="1503" ht="12.75" hidden="1" customHeight="1" x14ac:dyDescent="0.2"/>
    <row r="1504" ht="12.75" hidden="1" customHeight="1" x14ac:dyDescent="0.2"/>
    <row r="1505" ht="12.75" hidden="1" customHeight="1" x14ac:dyDescent="0.2"/>
    <row r="1506" ht="12.75" hidden="1" customHeight="1" x14ac:dyDescent="0.2"/>
    <row r="1507" ht="12.75" hidden="1" customHeight="1" x14ac:dyDescent="0.2"/>
    <row r="1508" ht="12.75" hidden="1" customHeight="1" x14ac:dyDescent="0.2"/>
    <row r="1509" ht="12.75" hidden="1" customHeight="1" x14ac:dyDescent="0.2"/>
    <row r="1510" ht="12.75" hidden="1" customHeight="1" x14ac:dyDescent="0.2"/>
    <row r="1511" ht="12.75" hidden="1" customHeight="1" x14ac:dyDescent="0.2"/>
    <row r="1512" ht="12.75" hidden="1" customHeight="1" x14ac:dyDescent="0.2"/>
    <row r="1513" ht="12.75" hidden="1" customHeight="1" x14ac:dyDescent="0.2"/>
    <row r="1514" ht="12.75" hidden="1" customHeight="1" x14ac:dyDescent="0.2"/>
    <row r="1515" ht="12.75" hidden="1" customHeight="1" x14ac:dyDescent="0.2"/>
    <row r="1516" ht="12.75" hidden="1" customHeight="1" x14ac:dyDescent="0.2"/>
    <row r="1517" ht="12.75" hidden="1" customHeight="1" x14ac:dyDescent="0.2"/>
    <row r="1518" ht="12.75" hidden="1" customHeight="1" x14ac:dyDescent="0.2"/>
    <row r="1519" ht="12.75" hidden="1" customHeight="1" x14ac:dyDescent="0.2"/>
    <row r="1520" ht="12.75" hidden="1" customHeight="1" x14ac:dyDescent="0.2"/>
    <row r="1521" ht="12.75" hidden="1" customHeight="1" x14ac:dyDescent="0.2"/>
    <row r="1522" ht="12.75" hidden="1" customHeight="1" x14ac:dyDescent="0.2"/>
    <row r="1523" ht="12.75" hidden="1" customHeight="1" x14ac:dyDescent="0.2"/>
    <row r="1524" ht="12.75" hidden="1" customHeight="1" x14ac:dyDescent="0.2"/>
    <row r="1525" ht="12.75" hidden="1" customHeight="1" x14ac:dyDescent="0.2"/>
    <row r="1526" ht="12.75" hidden="1" customHeight="1" x14ac:dyDescent="0.2"/>
    <row r="1527" ht="12.75" hidden="1" customHeight="1" x14ac:dyDescent="0.2"/>
    <row r="1528" ht="12.75" hidden="1" customHeight="1" x14ac:dyDescent="0.2"/>
    <row r="1529" ht="12.75" hidden="1" customHeight="1" x14ac:dyDescent="0.2"/>
    <row r="1530" ht="12.75" hidden="1" customHeight="1" x14ac:dyDescent="0.2"/>
    <row r="1531" ht="12.75" hidden="1" customHeight="1" x14ac:dyDescent="0.2"/>
    <row r="1532" ht="12.75" hidden="1" customHeight="1" x14ac:dyDescent="0.2"/>
    <row r="1533" ht="12.75" hidden="1" customHeight="1" x14ac:dyDescent="0.2"/>
    <row r="1534" ht="12.75" hidden="1" customHeight="1" x14ac:dyDescent="0.2"/>
    <row r="1535" ht="12.75" hidden="1" customHeight="1" x14ac:dyDescent="0.2"/>
    <row r="1536" ht="12.75" hidden="1" customHeight="1" x14ac:dyDescent="0.2"/>
    <row r="1537" ht="12.75" hidden="1" customHeight="1" x14ac:dyDescent="0.2"/>
    <row r="1538" ht="12.75" hidden="1" customHeight="1" x14ac:dyDescent="0.2"/>
    <row r="1539" ht="12.75" hidden="1" customHeight="1" x14ac:dyDescent="0.2"/>
    <row r="1540" ht="12.75" hidden="1" customHeight="1" x14ac:dyDescent="0.2"/>
    <row r="1541" ht="12.75" hidden="1" customHeight="1" x14ac:dyDescent="0.2"/>
    <row r="1542" ht="12.75" hidden="1" customHeight="1" x14ac:dyDescent="0.2"/>
    <row r="1543" ht="12.75" hidden="1" customHeight="1" x14ac:dyDescent="0.2"/>
    <row r="1544" ht="12.75" hidden="1" customHeight="1" x14ac:dyDescent="0.2"/>
    <row r="1545" ht="12.75" hidden="1" customHeight="1" x14ac:dyDescent="0.2"/>
    <row r="1546" ht="12.75" hidden="1" customHeight="1" x14ac:dyDescent="0.2"/>
    <row r="1547" ht="12.75" hidden="1" customHeight="1" x14ac:dyDescent="0.2"/>
    <row r="1548" ht="12.75" hidden="1" customHeight="1" x14ac:dyDescent="0.2"/>
    <row r="1549" ht="12.75" hidden="1" customHeight="1" x14ac:dyDescent="0.2"/>
    <row r="1550" ht="12.75" hidden="1" customHeight="1" x14ac:dyDescent="0.2"/>
    <row r="1551" ht="12.75" hidden="1" customHeight="1" x14ac:dyDescent="0.2"/>
    <row r="1552" ht="12.75" hidden="1" customHeight="1" x14ac:dyDescent="0.2"/>
    <row r="1553" ht="12.75" hidden="1" customHeight="1" x14ac:dyDescent="0.2"/>
    <row r="1554" ht="12.75" hidden="1" customHeight="1" x14ac:dyDescent="0.2"/>
    <row r="1555" ht="12.75" hidden="1" customHeight="1" x14ac:dyDescent="0.2"/>
    <row r="1556" ht="12.75" hidden="1" customHeight="1" x14ac:dyDescent="0.2"/>
    <row r="1557" ht="12.75" hidden="1" customHeight="1" x14ac:dyDescent="0.2"/>
    <row r="1558" ht="12.75" hidden="1" customHeight="1" x14ac:dyDescent="0.2"/>
    <row r="1559" ht="12.75" hidden="1" customHeight="1" x14ac:dyDescent="0.2"/>
    <row r="1560" ht="12.75" hidden="1" customHeight="1" x14ac:dyDescent="0.2"/>
    <row r="1561" ht="12.75" hidden="1" customHeight="1" x14ac:dyDescent="0.2"/>
    <row r="1562" ht="12.75" hidden="1" customHeight="1" x14ac:dyDescent="0.2"/>
    <row r="1563" ht="12.75" hidden="1" customHeight="1" x14ac:dyDescent="0.2"/>
    <row r="1564" ht="12.75" hidden="1" customHeight="1" x14ac:dyDescent="0.2"/>
    <row r="1565" ht="12.75" hidden="1" customHeight="1" x14ac:dyDescent="0.2"/>
    <row r="1566" ht="12.75" hidden="1" customHeight="1" x14ac:dyDescent="0.2"/>
    <row r="1567" ht="12.75" hidden="1" customHeight="1" x14ac:dyDescent="0.2"/>
    <row r="1568" ht="12.75" hidden="1" customHeight="1" x14ac:dyDescent="0.2"/>
    <row r="1569" ht="12.75" hidden="1" customHeight="1" x14ac:dyDescent="0.2"/>
    <row r="1570" ht="12.75" hidden="1" customHeight="1" x14ac:dyDescent="0.2"/>
    <row r="1571" ht="12.75" hidden="1" customHeight="1" x14ac:dyDescent="0.2"/>
    <row r="1572" ht="12.75" hidden="1" customHeight="1" x14ac:dyDescent="0.2"/>
    <row r="1573" ht="12.75" hidden="1" customHeight="1" x14ac:dyDescent="0.2"/>
    <row r="1574" ht="12.75" hidden="1" customHeight="1" x14ac:dyDescent="0.2"/>
    <row r="1575" ht="12.75" hidden="1" customHeight="1" x14ac:dyDescent="0.2"/>
    <row r="1576" ht="12.75" hidden="1" customHeight="1" x14ac:dyDescent="0.2"/>
    <row r="1577" ht="12.75" hidden="1" customHeight="1" x14ac:dyDescent="0.2"/>
    <row r="1578" ht="12.75" hidden="1" customHeight="1" x14ac:dyDescent="0.2"/>
    <row r="1579" ht="12.75" hidden="1" customHeight="1" x14ac:dyDescent="0.2"/>
    <row r="1580" ht="12.75" hidden="1" customHeight="1" x14ac:dyDescent="0.2"/>
    <row r="1581" ht="12.75" hidden="1" customHeight="1" x14ac:dyDescent="0.2"/>
    <row r="1582" ht="12.75" hidden="1" customHeight="1" x14ac:dyDescent="0.2"/>
    <row r="1583" ht="12.75" hidden="1" customHeight="1" x14ac:dyDescent="0.2"/>
    <row r="1584" ht="12.75" hidden="1" customHeight="1" x14ac:dyDescent="0.2"/>
    <row r="1585" ht="12.75" hidden="1" customHeight="1" x14ac:dyDescent="0.2"/>
    <row r="1586" ht="12.75" hidden="1" customHeight="1" x14ac:dyDescent="0.2"/>
    <row r="1587" ht="12.75" hidden="1" customHeight="1" x14ac:dyDescent="0.2"/>
    <row r="1588" ht="12.75" hidden="1" customHeight="1" x14ac:dyDescent="0.2"/>
    <row r="1589" ht="12.75" hidden="1" customHeight="1" x14ac:dyDescent="0.2"/>
    <row r="1590" ht="12.75" hidden="1" customHeight="1" x14ac:dyDescent="0.2"/>
    <row r="1591" ht="12.75" hidden="1" customHeight="1" x14ac:dyDescent="0.2"/>
    <row r="1592" ht="12.75" hidden="1" customHeight="1" x14ac:dyDescent="0.2"/>
    <row r="1593" ht="12.75" hidden="1" customHeight="1" x14ac:dyDescent="0.2"/>
    <row r="1594" ht="12.75" hidden="1" customHeight="1" x14ac:dyDescent="0.2"/>
    <row r="1595" ht="12.75" hidden="1" customHeight="1" x14ac:dyDescent="0.2"/>
    <row r="1596" ht="12.75" hidden="1" customHeight="1" x14ac:dyDescent="0.2"/>
    <row r="1597" ht="12.75" hidden="1" customHeight="1" x14ac:dyDescent="0.2"/>
    <row r="1598" ht="12.75" hidden="1" customHeight="1" x14ac:dyDescent="0.2"/>
    <row r="1599" ht="12.75" hidden="1" customHeight="1" x14ac:dyDescent="0.2"/>
    <row r="1600" ht="12.75" hidden="1" customHeight="1" x14ac:dyDescent="0.2"/>
    <row r="1601" ht="12.75" hidden="1" customHeight="1" x14ac:dyDescent="0.2"/>
    <row r="1602" ht="12.75" hidden="1" customHeight="1" x14ac:dyDescent="0.2"/>
    <row r="1603" ht="12.75" hidden="1" customHeight="1" x14ac:dyDescent="0.2"/>
    <row r="1604" ht="12.75" hidden="1" customHeight="1" x14ac:dyDescent="0.2"/>
    <row r="1605" ht="12.75" hidden="1" customHeight="1" x14ac:dyDescent="0.2"/>
    <row r="1606" ht="12.75" hidden="1" customHeight="1" x14ac:dyDescent="0.2"/>
    <row r="1607" ht="12.75" hidden="1" customHeight="1" x14ac:dyDescent="0.2"/>
    <row r="1608" ht="12.75" hidden="1" customHeight="1" x14ac:dyDescent="0.2"/>
    <row r="1609" ht="12.75" hidden="1" customHeight="1" x14ac:dyDescent="0.2"/>
    <row r="1610" ht="12.75" hidden="1" customHeight="1" x14ac:dyDescent="0.2"/>
    <row r="1611" ht="12.75" hidden="1" customHeight="1" x14ac:dyDescent="0.2"/>
    <row r="1612" ht="12.75" hidden="1" customHeight="1" x14ac:dyDescent="0.2"/>
    <row r="1613" ht="12.75" hidden="1" customHeight="1" x14ac:dyDescent="0.2"/>
    <row r="1614" ht="12.75" hidden="1" customHeight="1" x14ac:dyDescent="0.2"/>
    <row r="1615" ht="12.75" hidden="1" customHeight="1" x14ac:dyDescent="0.2"/>
    <row r="1616" ht="12.75" hidden="1" customHeight="1" x14ac:dyDescent="0.2"/>
    <row r="1617" ht="12.75" hidden="1" customHeight="1" x14ac:dyDescent="0.2"/>
    <row r="1618" ht="12.75" hidden="1" customHeight="1" x14ac:dyDescent="0.2"/>
    <row r="1619" ht="12.75" hidden="1" customHeight="1" x14ac:dyDescent="0.2"/>
    <row r="1620" ht="12.75" hidden="1" customHeight="1" x14ac:dyDescent="0.2"/>
    <row r="1621" ht="12.75" hidden="1" customHeight="1" x14ac:dyDescent="0.2"/>
    <row r="1622" ht="12.75" hidden="1" customHeight="1" x14ac:dyDescent="0.2"/>
    <row r="1623" ht="12.75" hidden="1" customHeight="1" x14ac:dyDescent="0.2"/>
    <row r="1624" ht="12.75" hidden="1" customHeight="1" x14ac:dyDescent="0.2"/>
    <row r="1625" ht="12.75" hidden="1" customHeight="1" x14ac:dyDescent="0.2"/>
    <row r="1626" ht="12.75" hidden="1" customHeight="1" x14ac:dyDescent="0.2"/>
    <row r="1627" ht="12.75" hidden="1" customHeight="1" x14ac:dyDescent="0.2"/>
    <row r="1628" ht="12.75" hidden="1" customHeight="1" x14ac:dyDescent="0.2"/>
    <row r="1629" ht="12.75" hidden="1" customHeight="1" x14ac:dyDescent="0.2"/>
    <row r="1630" ht="12.75" hidden="1" customHeight="1" x14ac:dyDescent="0.2"/>
    <row r="1631" ht="12.75" hidden="1" customHeight="1" x14ac:dyDescent="0.2"/>
    <row r="1632" ht="12.75" hidden="1" customHeight="1" x14ac:dyDescent="0.2"/>
    <row r="1633" ht="12.75" hidden="1" customHeight="1" x14ac:dyDescent="0.2"/>
    <row r="1634" ht="12.75" hidden="1" customHeight="1" x14ac:dyDescent="0.2"/>
    <row r="1635" ht="12.75" hidden="1" customHeight="1" x14ac:dyDescent="0.2"/>
    <row r="1636" ht="12.75" hidden="1" customHeight="1" x14ac:dyDescent="0.2"/>
    <row r="1637" ht="12.75" hidden="1" customHeight="1" x14ac:dyDescent="0.2"/>
    <row r="1638" ht="12.75" hidden="1" customHeight="1" x14ac:dyDescent="0.2"/>
    <row r="1639" ht="12.75" hidden="1" customHeight="1" x14ac:dyDescent="0.2"/>
    <row r="1640" ht="12.75" hidden="1" customHeight="1" x14ac:dyDescent="0.2"/>
    <row r="1641" ht="12.75" hidden="1" customHeight="1" x14ac:dyDescent="0.2"/>
    <row r="1642" ht="12.75" hidden="1" customHeight="1" x14ac:dyDescent="0.2"/>
    <row r="1643" ht="12.75" hidden="1" customHeight="1" x14ac:dyDescent="0.2"/>
    <row r="1644" ht="12.75" hidden="1" customHeight="1" x14ac:dyDescent="0.2"/>
    <row r="1645" ht="12.75" hidden="1" customHeight="1" x14ac:dyDescent="0.2"/>
    <row r="1646" ht="12.75" hidden="1" customHeight="1" x14ac:dyDescent="0.2"/>
    <row r="1647" ht="12.75" hidden="1" customHeight="1" x14ac:dyDescent="0.2"/>
    <row r="1648" ht="12.75" hidden="1" customHeight="1" x14ac:dyDescent="0.2"/>
    <row r="1649" ht="12.75" hidden="1" customHeight="1" x14ac:dyDescent="0.2"/>
    <row r="1650" ht="12.75" hidden="1" customHeight="1" x14ac:dyDescent="0.2"/>
    <row r="1651" ht="12.75" hidden="1" customHeight="1" x14ac:dyDescent="0.2"/>
    <row r="1652" ht="12.75" hidden="1" customHeight="1" x14ac:dyDescent="0.2"/>
    <row r="1653" ht="12.75" hidden="1" customHeight="1" x14ac:dyDescent="0.2"/>
    <row r="1654" ht="12.75" hidden="1" customHeight="1" x14ac:dyDescent="0.2"/>
    <row r="1655" ht="12.75" hidden="1" customHeight="1" x14ac:dyDescent="0.2"/>
    <row r="1656" ht="12.75" hidden="1" customHeight="1" x14ac:dyDescent="0.2"/>
    <row r="1657" ht="12.75" hidden="1" customHeight="1" x14ac:dyDescent="0.2"/>
    <row r="1658" ht="12.75" hidden="1" customHeight="1" x14ac:dyDescent="0.2"/>
    <row r="1659" ht="12.75" hidden="1" customHeight="1" x14ac:dyDescent="0.2"/>
    <row r="1660" ht="12.75" hidden="1" customHeight="1" x14ac:dyDescent="0.2"/>
    <row r="1661" ht="12.75" hidden="1" customHeight="1" x14ac:dyDescent="0.2"/>
    <row r="1662" ht="12.75" hidden="1" customHeight="1" x14ac:dyDescent="0.2"/>
    <row r="1663" ht="12.75" hidden="1" customHeight="1" x14ac:dyDescent="0.2"/>
    <row r="1664" ht="12.75" hidden="1" customHeight="1" x14ac:dyDescent="0.2"/>
    <row r="1665" ht="12.75" hidden="1" customHeight="1" x14ac:dyDescent="0.2"/>
    <row r="1666" ht="12.75" hidden="1" customHeight="1" x14ac:dyDescent="0.2"/>
    <row r="1667" ht="12.75" hidden="1" customHeight="1" x14ac:dyDescent="0.2"/>
    <row r="1668" ht="12.75" hidden="1" customHeight="1" x14ac:dyDescent="0.2"/>
    <row r="1669" ht="12.75" hidden="1" customHeight="1" x14ac:dyDescent="0.2"/>
    <row r="1670" ht="12.75" hidden="1" customHeight="1" x14ac:dyDescent="0.2"/>
    <row r="1671" ht="12.75" hidden="1" customHeight="1" x14ac:dyDescent="0.2"/>
    <row r="1672" ht="12.75" hidden="1" customHeight="1" x14ac:dyDescent="0.2"/>
    <row r="1673" ht="12.75" hidden="1" customHeight="1" x14ac:dyDescent="0.2"/>
    <row r="1674" ht="12.75" hidden="1" customHeight="1" x14ac:dyDescent="0.2"/>
    <row r="1675" ht="12.75" hidden="1" customHeight="1" x14ac:dyDescent="0.2"/>
    <row r="1676" ht="12.75" hidden="1" customHeight="1" x14ac:dyDescent="0.2"/>
    <row r="1677" ht="12.75" hidden="1" customHeight="1" x14ac:dyDescent="0.2"/>
    <row r="1678" ht="12.75" hidden="1" customHeight="1" x14ac:dyDescent="0.2"/>
    <row r="1679" ht="12.75" hidden="1" customHeight="1" x14ac:dyDescent="0.2"/>
    <row r="1680" ht="12.75" hidden="1" customHeight="1" x14ac:dyDescent="0.2"/>
    <row r="1681" ht="12.75" hidden="1" customHeight="1" x14ac:dyDescent="0.2"/>
    <row r="1682" ht="12.75" hidden="1" customHeight="1" x14ac:dyDescent="0.2"/>
    <row r="1683" ht="12.75" hidden="1" customHeight="1" x14ac:dyDescent="0.2"/>
    <row r="1684" ht="12.75" hidden="1" customHeight="1" x14ac:dyDescent="0.2"/>
    <row r="1685" ht="12.75" hidden="1" customHeight="1" x14ac:dyDescent="0.2"/>
    <row r="1686" ht="12.75" hidden="1" customHeight="1" x14ac:dyDescent="0.2"/>
    <row r="1687" ht="12.75" hidden="1" customHeight="1" x14ac:dyDescent="0.2"/>
    <row r="1688" ht="12.75" hidden="1" customHeight="1" x14ac:dyDescent="0.2"/>
    <row r="1689" ht="12.75" hidden="1" customHeight="1" x14ac:dyDescent="0.2"/>
    <row r="1690" ht="12.75" hidden="1" customHeight="1" x14ac:dyDescent="0.2"/>
    <row r="1691" ht="12.75" hidden="1" customHeight="1" x14ac:dyDescent="0.2"/>
    <row r="1692" ht="12.75" hidden="1" customHeight="1" x14ac:dyDescent="0.2"/>
    <row r="1693" ht="12.75" hidden="1" customHeight="1" x14ac:dyDescent="0.2"/>
    <row r="1694" ht="12.75" hidden="1" customHeight="1" x14ac:dyDescent="0.2"/>
    <row r="1695" ht="12.75" hidden="1" customHeight="1" x14ac:dyDescent="0.2"/>
    <row r="1696" ht="12.75" hidden="1" customHeight="1" x14ac:dyDescent="0.2"/>
    <row r="1697" ht="12.75" hidden="1" customHeight="1" x14ac:dyDescent="0.2"/>
    <row r="1698" ht="12.75" hidden="1" customHeight="1" x14ac:dyDescent="0.2"/>
    <row r="1699" ht="12.75" hidden="1" customHeight="1" x14ac:dyDescent="0.2"/>
    <row r="1700" ht="12.75" hidden="1" customHeight="1" x14ac:dyDescent="0.2"/>
    <row r="1701" ht="12.75" hidden="1" customHeight="1" x14ac:dyDescent="0.2"/>
    <row r="1702" ht="12.75" hidden="1" customHeight="1" x14ac:dyDescent="0.2"/>
    <row r="1703" ht="12.75" hidden="1" customHeight="1" x14ac:dyDescent="0.2"/>
    <row r="1704" ht="12.75" hidden="1" customHeight="1" x14ac:dyDescent="0.2"/>
    <row r="1705" ht="12.75" hidden="1" customHeight="1" x14ac:dyDescent="0.2"/>
    <row r="1706" ht="12.75" hidden="1" customHeight="1" x14ac:dyDescent="0.2"/>
    <row r="1707" ht="12.75" hidden="1" customHeight="1" x14ac:dyDescent="0.2"/>
    <row r="1708" ht="12.75" hidden="1" customHeight="1" x14ac:dyDescent="0.2"/>
    <row r="1709" ht="12.75" hidden="1" customHeight="1" x14ac:dyDescent="0.2"/>
    <row r="1710" ht="12.75" hidden="1" customHeight="1" x14ac:dyDescent="0.2"/>
    <row r="1711" ht="12.75" hidden="1" customHeight="1" x14ac:dyDescent="0.2"/>
    <row r="1712" ht="12.75" hidden="1" customHeight="1" x14ac:dyDescent="0.2"/>
    <row r="1713" ht="12.75" hidden="1" customHeight="1" x14ac:dyDescent="0.2"/>
    <row r="1714" ht="12.75" hidden="1" customHeight="1" x14ac:dyDescent="0.2"/>
    <row r="1715" ht="12.75" hidden="1" customHeight="1" x14ac:dyDescent="0.2"/>
    <row r="1716" ht="12.75" hidden="1" customHeight="1" x14ac:dyDescent="0.2"/>
    <row r="1717" ht="12.75" hidden="1" customHeight="1" x14ac:dyDescent="0.2"/>
    <row r="1718" ht="12.75" hidden="1" customHeight="1" x14ac:dyDescent="0.2"/>
    <row r="1719" ht="12.75" hidden="1" customHeight="1" x14ac:dyDescent="0.2"/>
    <row r="1720" ht="12.75" hidden="1" customHeight="1" x14ac:dyDescent="0.2"/>
    <row r="1721" ht="12.75" hidden="1" customHeight="1" x14ac:dyDescent="0.2"/>
    <row r="1722" ht="12.75" hidden="1" customHeight="1" x14ac:dyDescent="0.2"/>
    <row r="1723" ht="12.75" hidden="1" customHeight="1" x14ac:dyDescent="0.2"/>
    <row r="1724" ht="12.75" hidden="1" customHeight="1" x14ac:dyDescent="0.2"/>
    <row r="1725" ht="12.75" hidden="1" customHeight="1" x14ac:dyDescent="0.2"/>
    <row r="1726" ht="12.75" hidden="1" customHeight="1" x14ac:dyDescent="0.2"/>
    <row r="1727" ht="12.75" hidden="1" customHeight="1" x14ac:dyDescent="0.2"/>
    <row r="1728" ht="12.75" hidden="1" customHeight="1" x14ac:dyDescent="0.2"/>
    <row r="1729" ht="12.75" hidden="1" customHeight="1" x14ac:dyDescent="0.2"/>
    <row r="1730" ht="12.75" hidden="1" customHeight="1" x14ac:dyDescent="0.2"/>
    <row r="1731" ht="12.75" hidden="1" customHeight="1" x14ac:dyDescent="0.2"/>
    <row r="1732" ht="12.75" hidden="1" customHeight="1" x14ac:dyDescent="0.2"/>
    <row r="1733" ht="12.75" hidden="1" customHeight="1" x14ac:dyDescent="0.2"/>
    <row r="1734" ht="12.75" hidden="1" customHeight="1" x14ac:dyDescent="0.2"/>
    <row r="1735" ht="12.75" hidden="1" customHeight="1" x14ac:dyDescent="0.2"/>
    <row r="1736" ht="12.75" hidden="1" customHeight="1" x14ac:dyDescent="0.2"/>
    <row r="1737" ht="12.75" hidden="1" customHeight="1" x14ac:dyDescent="0.2"/>
    <row r="1738" ht="12.75" hidden="1" customHeight="1" x14ac:dyDescent="0.2"/>
    <row r="1739" ht="12.75" hidden="1" customHeight="1" x14ac:dyDescent="0.2"/>
    <row r="1740" ht="12.75" hidden="1" customHeight="1" x14ac:dyDescent="0.2"/>
    <row r="1741" ht="12.75" hidden="1" customHeight="1" x14ac:dyDescent="0.2"/>
    <row r="1742" ht="12.75" hidden="1" customHeight="1" x14ac:dyDescent="0.2"/>
    <row r="1743" ht="12.75" hidden="1" customHeight="1" x14ac:dyDescent="0.2"/>
    <row r="1744" ht="12.75" hidden="1" customHeight="1" x14ac:dyDescent="0.2"/>
    <row r="1745" ht="12.75" hidden="1" customHeight="1" x14ac:dyDescent="0.2"/>
    <row r="1746" ht="12.75" hidden="1" customHeight="1" x14ac:dyDescent="0.2"/>
    <row r="1747" ht="12.75" hidden="1" customHeight="1" x14ac:dyDescent="0.2"/>
    <row r="1748" ht="12.75" hidden="1" customHeight="1" x14ac:dyDescent="0.2"/>
    <row r="1749" ht="12.75" hidden="1" customHeight="1" x14ac:dyDescent="0.2"/>
    <row r="1750" ht="12.75" hidden="1" customHeight="1" x14ac:dyDescent="0.2"/>
    <row r="1751" ht="12.75" hidden="1" customHeight="1" x14ac:dyDescent="0.2"/>
    <row r="1752" ht="12.75" hidden="1" customHeight="1" x14ac:dyDescent="0.2"/>
    <row r="1753" ht="12.75" hidden="1" customHeight="1" x14ac:dyDescent="0.2"/>
    <row r="1754" ht="12.75" hidden="1" customHeight="1" x14ac:dyDescent="0.2"/>
    <row r="1755" ht="12.75" hidden="1" customHeight="1" x14ac:dyDescent="0.2"/>
    <row r="1756" ht="12.75" hidden="1" customHeight="1" x14ac:dyDescent="0.2"/>
    <row r="1757" ht="12.75" hidden="1" customHeight="1" x14ac:dyDescent="0.2"/>
    <row r="1758" ht="12.75" hidden="1" customHeight="1" x14ac:dyDescent="0.2"/>
    <row r="1759" ht="12.75" hidden="1" customHeight="1" x14ac:dyDescent="0.2"/>
    <row r="1760" ht="12.75" hidden="1" customHeight="1" x14ac:dyDescent="0.2"/>
    <row r="1761" ht="12.75" hidden="1" customHeight="1" x14ac:dyDescent="0.2"/>
    <row r="1762" ht="12.75" hidden="1" customHeight="1" x14ac:dyDescent="0.2"/>
    <row r="1763" ht="12.75" hidden="1" customHeight="1" x14ac:dyDescent="0.2"/>
    <row r="1764" ht="12.75" hidden="1" customHeight="1" x14ac:dyDescent="0.2"/>
    <row r="1765" ht="12.75" hidden="1" customHeight="1" x14ac:dyDescent="0.2"/>
    <row r="1766" ht="12.75" hidden="1" customHeight="1" x14ac:dyDescent="0.2"/>
    <row r="1767" ht="12.75" hidden="1" customHeight="1" x14ac:dyDescent="0.2"/>
    <row r="1768" ht="12.75" hidden="1" customHeight="1" x14ac:dyDescent="0.2"/>
    <row r="1769" ht="12.75" hidden="1" customHeight="1" x14ac:dyDescent="0.2"/>
    <row r="1770" ht="12.75" hidden="1" customHeight="1" x14ac:dyDescent="0.2"/>
    <row r="1771" ht="12.75" hidden="1" customHeight="1" x14ac:dyDescent="0.2"/>
    <row r="1772" ht="12.75" hidden="1" customHeight="1" x14ac:dyDescent="0.2"/>
    <row r="1773" ht="12.75" hidden="1" customHeight="1" x14ac:dyDescent="0.2"/>
    <row r="1774" ht="12.75" hidden="1" customHeight="1" x14ac:dyDescent="0.2"/>
    <row r="1775" ht="12.75" hidden="1" customHeight="1" x14ac:dyDescent="0.2"/>
    <row r="1776" ht="12.75" hidden="1" customHeight="1" x14ac:dyDescent="0.2"/>
    <row r="1777" ht="12.75" hidden="1" customHeight="1" x14ac:dyDescent="0.2"/>
    <row r="1778" ht="12.75" hidden="1" customHeight="1" x14ac:dyDescent="0.2"/>
    <row r="1779" ht="12.75" hidden="1" customHeight="1" x14ac:dyDescent="0.2"/>
    <row r="1780" ht="12.75" hidden="1" customHeight="1" x14ac:dyDescent="0.2"/>
    <row r="1781" ht="12.75" hidden="1" customHeight="1" x14ac:dyDescent="0.2"/>
    <row r="1782" ht="12.75" hidden="1" customHeight="1" x14ac:dyDescent="0.2"/>
    <row r="1783" ht="12.75" hidden="1" customHeight="1" x14ac:dyDescent="0.2"/>
    <row r="1784" ht="12.75" hidden="1" customHeight="1" x14ac:dyDescent="0.2"/>
    <row r="1785" ht="12.75" hidden="1" customHeight="1" x14ac:dyDescent="0.2"/>
    <row r="1786" ht="12.75" hidden="1" customHeight="1" x14ac:dyDescent="0.2"/>
    <row r="1787" ht="12.75" hidden="1" customHeight="1" x14ac:dyDescent="0.2"/>
    <row r="1788" ht="12.75" hidden="1" customHeight="1" x14ac:dyDescent="0.2"/>
    <row r="1789" ht="12.75" hidden="1" customHeight="1" x14ac:dyDescent="0.2"/>
    <row r="1790" ht="12.75" hidden="1" customHeight="1" x14ac:dyDescent="0.2"/>
    <row r="1791" ht="12.75" hidden="1" customHeight="1" x14ac:dyDescent="0.2"/>
    <row r="1792" ht="12.75" hidden="1" customHeight="1" x14ac:dyDescent="0.2"/>
    <row r="1793" ht="12.75" hidden="1" customHeight="1" x14ac:dyDescent="0.2"/>
    <row r="1794" ht="12.75" hidden="1" customHeight="1" x14ac:dyDescent="0.2"/>
    <row r="1795" ht="12.75" hidden="1" customHeight="1" x14ac:dyDescent="0.2"/>
    <row r="1796" ht="12.75" hidden="1" customHeight="1" x14ac:dyDescent="0.2"/>
    <row r="1797" ht="12.75" hidden="1" customHeight="1" x14ac:dyDescent="0.2"/>
    <row r="1798" ht="12.75" hidden="1" customHeight="1" x14ac:dyDescent="0.2"/>
    <row r="1799" ht="12.75" hidden="1" customHeight="1" x14ac:dyDescent="0.2"/>
    <row r="1800" ht="12.75" hidden="1" customHeight="1" x14ac:dyDescent="0.2"/>
    <row r="1801" ht="12.75" hidden="1" customHeight="1" x14ac:dyDescent="0.2"/>
    <row r="1802" ht="12.75" hidden="1" customHeight="1" x14ac:dyDescent="0.2"/>
    <row r="1803" ht="12.75" hidden="1" customHeight="1" x14ac:dyDescent="0.2"/>
    <row r="1804" ht="12.75" hidden="1" customHeight="1" x14ac:dyDescent="0.2"/>
    <row r="1805" ht="12.75" hidden="1" customHeight="1" x14ac:dyDescent="0.2"/>
    <row r="1806" ht="12.75" hidden="1" customHeight="1" x14ac:dyDescent="0.2"/>
    <row r="1807" ht="12.75" hidden="1" customHeight="1" x14ac:dyDescent="0.2"/>
    <row r="1808" ht="12.75" hidden="1" customHeight="1" x14ac:dyDescent="0.2"/>
    <row r="1809" ht="12.75" hidden="1" customHeight="1" x14ac:dyDescent="0.2"/>
    <row r="1810" ht="12.75" hidden="1" customHeight="1" x14ac:dyDescent="0.2"/>
    <row r="1811" ht="12.75" hidden="1" customHeight="1" x14ac:dyDescent="0.2"/>
    <row r="1812" ht="12.75" hidden="1" customHeight="1" x14ac:dyDescent="0.2"/>
    <row r="1813" ht="12.75" hidden="1" customHeight="1" x14ac:dyDescent="0.2"/>
    <row r="1814" ht="12.75" hidden="1" customHeight="1" x14ac:dyDescent="0.2"/>
    <row r="1815" ht="12.75" hidden="1" customHeight="1" x14ac:dyDescent="0.2"/>
    <row r="1816" ht="12.75" hidden="1" customHeight="1" x14ac:dyDescent="0.2"/>
    <row r="1817" ht="12.75" hidden="1" customHeight="1" x14ac:dyDescent="0.2"/>
    <row r="1818" ht="12.75" hidden="1" customHeight="1" x14ac:dyDescent="0.2"/>
    <row r="1819" ht="12.75" hidden="1" customHeight="1" x14ac:dyDescent="0.2"/>
    <row r="1820" ht="12.75" hidden="1" customHeight="1" x14ac:dyDescent="0.2"/>
    <row r="1821" ht="12.75" hidden="1" customHeight="1" x14ac:dyDescent="0.2"/>
    <row r="1822" ht="12.75" hidden="1" customHeight="1" x14ac:dyDescent="0.2"/>
    <row r="1823" ht="12.75" hidden="1" customHeight="1" x14ac:dyDescent="0.2"/>
    <row r="1824" ht="12.75" hidden="1" customHeight="1" x14ac:dyDescent="0.2"/>
    <row r="1825" ht="12.75" hidden="1" customHeight="1" x14ac:dyDescent="0.2"/>
    <row r="1826" ht="12.75" hidden="1" customHeight="1" x14ac:dyDescent="0.2"/>
    <row r="1827" ht="12.75" hidden="1" customHeight="1" x14ac:dyDescent="0.2"/>
    <row r="1828" ht="12.75" hidden="1" customHeight="1" x14ac:dyDescent="0.2"/>
    <row r="1829" ht="12.75" hidden="1" customHeight="1" x14ac:dyDescent="0.2"/>
    <row r="1830" ht="12.75" hidden="1" customHeight="1" x14ac:dyDescent="0.2"/>
    <row r="1831" ht="12.75" hidden="1" customHeight="1" x14ac:dyDescent="0.2"/>
    <row r="1832" ht="12.75" hidden="1" customHeight="1" x14ac:dyDescent="0.2"/>
    <row r="1833" ht="12.75" hidden="1" customHeight="1" x14ac:dyDescent="0.2"/>
    <row r="1834" ht="12.75" hidden="1" customHeight="1" x14ac:dyDescent="0.2"/>
    <row r="1835" ht="12.75" hidden="1" customHeight="1" x14ac:dyDescent="0.2"/>
    <row r="1836" ht="12.75" hidden="1" customHeight="1" x14ac:dyDescent="0.2"/>
    <row r="1837" ht="12.75" hidden="1" customHeight="1" x14ac:dyDescent="0.2"/>
    <row r="1838" ht="12.75" hidden="1" customHeight="1" x14ac:dyDescent="0.2"/>
    <row r="1839" ht="12.75" hidden="1" customHeight="1" x14ac:dyDescent="0.2"/>
    <row r="1840" ht="12.75" hidden="1" customHeight="1" x14ac:dyDescent="0.2"/>
    <row r="1841" ht="12.75" hidden="1" customHeight="1" x14ac:dyDescent="0.2"/>
    <row r="1842" ht="12.75" hidden="1" customHeight="1" x14ac:dyDescent="0.2"/>
    <row r="1843" ht="12.75" hidden="1" customHeight="1" x14ac:dyDescent="0.2"/>
    <row r="1844" ht="12.75" hidden="1" customHeight="1" x14ac:dyDescent="0.2"/>
    <row r="1845" ht="12.75" hidden="1" customHeight="1" x14ac:dyDescent="0.2"/>
    <row r="1846" ht="12.75" hidden="1" customHeight="1" x14ac:dyDescent="0.2"/>
    <row r="1847" ht="12.75" hidden="1" customHeight="1" x14ac:dyDescent="0.2"/>
    <row r="1848" ht="12.75" hidden="1" customHeight="1" x14ac:dyDescent="0.2"/>
    <row r="1849" ht="12.75" hidden="1" customHeight="1" x14ac:dyDescent="0.2"/>
    <row r="1850" ht="12.75" hidden="1" customHeight="1" x14ac:dyDescent="0.2"/>
    <row r="1851" ht="12.75" hidden="1" customHeight="1" x14ac:dyDescent="0.2"/>
    <row r="1852" ht="12.75" hidden="1" customHeight="1" x14ac:dyDescent="0.2"/>
    <row r="1853" ht="12.75" hidden="1" customHeight="1" x14ac:dyDescent="0.2"/>
    <row r="1854" ht="12.75" hidden="1" customHeight="1" x14ac:dyDescent="0.2"/>
    <row r="1855" ht="12.75" hidden="1" customHeight="1" x14ac:dyDescent="0.2"/>
    <row r="1856" ht="12.75" hidden="1" customHeight="1" x14ac:dyDescent="0.2"/>
    <row r="1857" ht="12.75" hidden="1" customHeight="1" x14ac:dyDescent="0.2"/>
    <row r="1858" ht="12.75" hidden="1" customHeight="1" x14ac:dyDescent="0.2"/>
    <row r="1859" ht="12.75" hidden="1" customHeight="1" x14ac:dyDescent="0.2"/>
    <row r="1860" ht="12.75" hidden="1" customHeight="1" x14ac:dyDescent="0.2"/>
    <row r="1861" ht="12.75" hidden="1" customHeight="1" x14ac:dyDescent="0.2"/>
    <row r="1862" ht="12.75" hidden="1" customHeight="1" x14ac:dyDescent="0.2"/>
    <row r="1863" ht="12.75" hidden="1" customHeight="1" x14ac:dyDescent="0.2"/>
    <row r="1864" ht="12.75" hidden="1" customHeight="1" x14ac:dyDescent="0.2"/>
    <row r="1865" ht="12.75" hidden="1" customHeight="1" x14ac:dyDescent="0.2"/>
    <row r="1866" ht="12.75" hidden="1" customHeight="1" x14ac:dyDescent="0.2"/>
    <row r="1867" ht="12.75" hidden="1" customHeight="1" x14ac:dyDescent="0.2"/>
    <row r="1868" ht="12.75" hidden="1" customHeight="1" x14ac:dyDescent="0.2"/>
    <row r="1869" ht="12.75" hidden="1" customHeight="1" x14ac:dyDescent="0.2"/>
    <row r="1870" ht="12.75" hidden="1" customHeight="1" x14ac:dyDescent="0.2"/>
    <row r="1871" ht="12.75" hidden="1" customHeight="1" x14ac:dyDescent="0.2"/>
    <row r="1872" ht="12.75" hidden="1" customHeight="1" x14ac:dyDescent="0.2"/>
    <row r="1873" ht="12.75" hidden="1" customHeight="1" x14ac:dyDescent="0.2"/>
    <row r="1874" ht="12.75" hidden="1" customHeight="1" x14ac:dyDescent="0.2"/>
    <row r="1875" ht="12.75" hidden="1" customHeight="1" x14ac:dyDescent="0.2"/>
    <row r="1876" ht="12.75" hidden="1" customHeight="1" x14ac:dyDescent="0.2"/>
    <row r="1877" ht="12.75" hidden="1" customHeight="1" x14ac:dyDescent="0.2"/>
    <row r="1878" ht="12.75" hidden="1" customHeight="1" x14ac:dyDescent="0.2"/>
    <row r="1879" ht="12.75" hidden="1" customHeight="1" x14ac:dyDescent="0.2"/>
    <row r="1880" ht="12.75" hidden="1" customHeight="1" x14ac:dyDescent="0.2"/>
    <row r="1881" ht="12.75" hidden="1" customHeight="1" x14ac:dyDescent="0.2"/>
    <row r="1882" ht="12.75" hidden="1" customHeight="1" x14ac:dyDescent="0.2"/>
    <row r="1883" ht="12.75" hidden="1" customHeight="1" x14ac:dyDescent="0.2"/>
    <row r="1884" ht="12.75" hidden="1" customHeight="1" x14ac:dyDescent="0.2"/>
    <row r="1885" ht="12.75" hidden="1" customHeight="1" x14ac:dyDescent="0.2"/>
    <row r="1886" ht="12.75" hidden="1" customHeight="1" x14ac:dyDescent="0.2"/>
    <row r="1887" ht="12.75" hidden="1" customHeight="1" x14ac:dyDescent="0.2"/>
    <row r="1888" ht="12.75" hidden="1" customHeight="1" x14ac:dyDescent="0.2"/>
    <row r="1889" ht="12.75" hidden="1" customHeight="1" x14ac:dyDescent="0.2"/>
    <row r="1890" ht="12.75" hidden="1" customHeight="1" x14ac:dyDescent="0.2"/>
    <row r="1891" ht="12.75" hidden="1" customHeight="1" x14ac:dyDescent="0.2"/>
    <row r="1892" ht="12.75" hidden="1" customHeight="1" x14ac:dyDescent="0.2"/>
    <row r="1893" ht="12.75" hidden="1" customHeight="1" x14ac:dyDescent="0.2"/>
    <row r="1894" ht="12.75" hidden="1" customHeight="1" x14ac:dyDescent="0.2"/>
    <row r="1895" ht="12.75" hidden="1" customHeight="1" x14ac:dyDescent="0.2"/>
    <row r="1896" ht="12.75" hidden="1" customHeight="1" x14ac:dyDescent="0.2"/>
    <row r="1897" ht="12.75" hidden="1" customHeight="1" x14ac:dyDescent="0.2"/>
    <row r="1898" ht="12.75" hidden="1" customHeight="1" x14ac:dyDescent="0.2"/>
    <row r="1899" ht="12.75" hidden="1" customHeight="1" x14ac:dyDescent="0.2"/>
    <row r="1900" ht="12.75" hidden="1" customHeight="1" x14ac:dyDescent="0.2"/>
    <row r="1901" ht="12.75" hidden="1" customHeight="1" x14ac:dyDescent="0.2"/>
    <row r="1902" ht="12.75" hidden="1" customHeight="1" x14ac:dyDescent="0.2"/>
    <row r="1903" ht="12.75" hidden="1" customHeight="1" x14ac:dyDescent="0.2"/>
    <row r="1904" ht="12.75" hidden="1" customHeight="1" x14ac:dyDescent="0.2"/>
    <row r="1905" ht="12.75" hidden="1" customHeight="1" x14ac:dyDescent="0.2"/>
    <row r="1906" ht="12.75" hidden="1" customHeight="1" x14ac:dyDescent="0.2"/>
    <row r="1907" ht="12.75" hidden="1" customHeight="1" x14ac:dyDescent="0.2"/>
    <row r="1908" ht="12.75" hidden="1" customHeight="1" x14ac:dyDescent="0.2"/>
    <row r="1909" ht="12.75" hidden="1" customHeight="1" x14ac:dyDescent="0.2"/>
    <row r="1910" ht="12.75" hidden="1" customHeight="1" x14ac:dyDescent="0.2"/>
    <row r="1911" ht="12.75" hidden="1" customHeight="1" x14ac:dyDescent="0.2"/>
    <row r="1912" ht="12.75" hidden="1" customHeight="1" x14ac:dyDescent="0.2"/>
    <row r="1913" ht="12.75" hidden="1" customHeight="1" x14ac:dyDescent="0.2"/>
    <row r="1914" ht="12.75" hidden="1" customHeight="1" x14ac:dyDescent="0.2"/>
    <row r="1915" ht="12.75" hidden="1" customHeight="1" x14ac:dyDescent="0.2"/>
    <row r="1916" ht="12.75" hidden="1" customHeight="1" x14ac:dyDescent="0.2"/>
    <row r="1917" ht="12.75" hidden="1" customHeight="1" x14ac:dyDescent="0.2"/>
    <row r="1918" ht="12.75" hidden="1" customHeight="1" x14ac:dyDescent="0.2"/>
    <row r="1919" ht="12.75" hidden="1" customHeight="1" x14ac:dyDescent="0.2"/>
    <row r="1920" ht="12.75" hidden="1" customHeight="1" x14ac:dyDescent="0.2"/>
    <row r="1921" ht="12.75" hidden="1" customHeight="1" x14ac:dyDescent="0.2"/>
    <row r="1922" ht="12.75" hidden="1" customHeight="1" x14ac:dyDescent="0.2"/>
    <row r="1923" ht="12.75" hidden="1" customHeight="1" x14ac:dyDescent="0.2"/>
    <row r="1924" ht="12.75" hidden="1" customHeight="1" x14ac:dyDescent="0.2"/>
    <row r="1925" ht="12.75" hidden="1" customHeight="1" x14ac:dyDescent="0.2"/>
    <row r="1926" ht="12.75" hidden="1" customHeight="1" x14ac:dyDescent="0.2"/>
    <row r="1927" ht="12.75" hidden="1" customHeight="1" x14ac:dyDescent="0.2"/>
    <row r="1928" ht="12.75" hidden="1" customHeight="1" x14ac:dyDescent="0.2"/>
    <row r="1929" ht="12.75" hidden="1" customHeight="1" x14ac:dyDescent="0.2"/>
    <row r="1930" ht="12.75" hidden="1" customHeight="1" x14ac:dyDescent="0.2"/>
    <row r="1931" ht="12.75" hidden="1" customHeight="1" x14ac:dyDescent="0.2"/>
    <row r="1932" ht="12.75" hidden="1" customHeight="1" x14ac:dyDescent="0.2"/>
    <row r="1933" ht="12.75" hidden="1" customHeight="1" x14ac:dyDescent="0.2"/>
    <row r="1934" ht="12.75" hidden="1" customHeight="1" x14ac:dyDescent="0.2"/>
    <row r="1935" ht="12.75" hidden="1" customHeight="1" x14ac:dyDescent="0.2"/>
    <row r="1936" ht="12.75" hidden="1" customHeight="1" x14ac:dyDescent="0.2"/>
    <row r="1937" ht="12.75" hidden="1" customHeight="1" x14ac:dyDescent="0.2"/>
    <row r="1938" ht="12.75" hidden="1" customHeight="1" x14ac:dyDescent="0.2"/>
    <row r="1939" ht="12.75" hidden="1" customHeight="1" x14ac:dyDescent="0.2"/>
    <row r="1940" ht="12.75" hidden="1" customHeight="1" x14ac:dyDescent="0.2"/>
    <row r="1941" ht="12.75" hidden="1" customHeight="1" x14ac:dyDescent="0.2"/>
    <row r="1942" ht="12.75" hidden="1" customHeight="1" x14ac:dyDescent="0.2"/>
    <row r="1943" ht="12.75" hidden="1" customHeight="1" x14ac:dyDescent="0.2"/>
    <row r="1944" ht="12.75" hidden="1" customHeight="1" x14ac:dyDescent="0.2"/>
    <row r="1945" ht="12.75" hidden="1" customHeight="1" x14ac:dyDescent="0.2"/>
    <row r="1946" ht="12.75" hidden="1" customHeight="1" x14ac:dyDescent="0.2"/>
    <row r="1947" ht="12.75" hidden="1" customHeight="1" x14ac:dyDescent="0.2"/>
    <row r="1948" ht="12.75" hidden="1" customHeight="1" x14ac:dyDescent="0.2"/>
    <row r="1949" ht="12.75" hidden="1" customHeight="1" x14ac:dyDescent="0.2"/>
    <row r="1950" ht="12.75" hidden="1" customHeight="1" x14ac:dyDescent="0.2"/>
    <row r="1951" ht="12.75" hidden="1" customHeight="1" x14ac:dyDescent="0.2"/>
    <row r="1952" ht="12.75" hidden="1" customHeight="1" x14ac:dyDescent="0.2"/>
    <row r="1953" ht="12.75" hidden="1" customHeight="1" x14ac:dyDescent="0.2"/>
    <row r="1954" ht="12.75" hidden="1" customHeight="1" x14ac:dyDescent="0.2"/>
    <row r="1955" ht="12.75" hidden="1" customHeight="1" x14ac:dyDescent="0.2"/>
    <row r="1956" ht="12.75" hidden="1" customHeight="1" x14ac:dyDescent="0.2"/>
    <row r="1957" ht="12.75" hidden="1" customHeight="1" x14ac:dyDescent="0.2"/>
    <row r="1958" ht="12.75" hidden="1" customHeight="1" x14ac:dyDescent="0.2"/>
    <row r="1959" ht="12.75" hidden="1" customHeight="1" x14ac:dyDescent="0.2"/>
    <row r="1960" ht="12.75" hidden="1" customHeight="1" x14ac:dyDescent="0.2"/>
    <row r="1961" ht="12.75" hidden="1" customHeight="1" x14ac:dyDescent="0.2"/>
    <row r="1962" ht="12.75" hidden="1" customHeight="1" x14ac:dyDescent="0.2"/>
    <row r="1963" ht="12.75" hidden="1" customHeight="1" x14ac:dyDescent="0.2"/>
    <row r="1964" ht="12.75" hidden="1" customHeight="1" x14ac:dyDescent="0.2"/>
    <row r="1965" ht="12.75" hidden="1" customHeight="1" x14ac:dyDescent="0.2"/>
    <row r="1966" ht="12.75" hidden="1" customHeight="1" x14ac:dyDescent="0.2"/>
    <row r="1967" ht="12.75" hidden="1" customHeight="1" x14ac:dyDescent="0.2"/>
    <row r="1968" ht="12.75" hidden="1" customHeight="1" x14ac:dyDescent="0.2"/>
    <row r="1969" ht="12.75" hidden="1" customHeight="1" x14ac:dyDescent="0.2"/>
    <row r="1970" ht="12.75" hidden="1" customHeight="1" x14ac:dyDescent="0.2"/>
    <row r="1971" ht="12.75" hidden="1" customHeight="1" x14ac:dyDescent="0.2"/>
    <row r="1972" ht="12.75" hidden="1" customHeight="1" x14ac:dyDescent="0.2"/>
    <row r="1973" ht="12.75" hidden="1" customHeight="1" x14ac:dyDescent="0.2"/>
    <row r="1974" ht="12.75" hidden="1" customHeight="1" x14ac:dyDescent="0.2"/>
    <row r="1975" ht="12.75" hidden="1" customHeight="1" x14ac:dyDescent="0.2"/>
    <row r="1976" ht="12.75" hidden="1" customHeight="1" x14ac:dyDescent="0.2"/>
    <row r="1977" ht="12.75" hidden="1" customHeight="1" x14ac:dyDescent="0.2"/>
    <row r="1978" ht="12.75" hidden="1" customHeight="1" x14ac:dyDescent="0.2"/>
    <row r="1979" ht="12.75" hidden="1" customHeight="1" x14ac:dyDescent="0.2"/>
    <row r="1980" ht="12.75" hidden="1" customHeight="1" x14ac:dyDescent="0.2"/>
    <row r="1981" ht="12.75" hidden="1" customHeight="1" x14ac:dyDescent="0.2"/>
    <row r="1982" ht="12.75" hidden="1" customHeight="1" x14ac:dyDescent="0.2"/>
    <row r="1983" ht="12.75" hidden="1" customHeight="1" x14ac:dyDescent="0.2"/>
    <row r="1984" ht="12.75" hidden="1" customHeight="1" x14ac:dyDescent="0.2"/>
    <row r="1985" ht="12.75" hidden="1" customHeight="1" x14ac:dyDescent="0.2"/>
    <row r="1986" ht="12.75" hidden="1" customHeight="1" x14ac:dyDescent="0.2"/>
    <row r="1987" ht="12.75" hidden="1" customHeight="1" x14ac:dyDescent="0.2"/>
    <row r="1988" ht="12.75" hidden="1" customHeight="1" x14ac:dyDescent="0.2"/>
    <row r="1989" ht="12.75" hidden="1" customHeight="1" x14ac:dyDescent="0.2"/>
    <row r="1990" ht="12.75" hidden="1" customHeight="1" x14ac:dyDescent="0.2"/>
    <row r="1991" ht="12.75" hidden="1" customHeight="1" x14ac:dyDescent="0.2"/>
    <row r="1992" ht="12.75" hidden="1" customHeight="1" x14ac:dyDescent="0.2"/>
    <row r="1993" ht="12.75" hidden="1" customHeight="1" x14ac:dyDescent="0.2"/>
    <row r="1994" ht="12.75" hidden="1" customHeight="1" x14ac:dyDescent="0.2"/>
    <row r="1995" ht="12.75" hidden="1" customHeight="1" x14ac:dyDescent="0.2"/>
    <row r="1996" ht="12.75" hidden="1" customHeight="1" x14ac:dyDescent="0.2"/>
    <row r="1997" ht="12.75" hidden="1" customHeight="1" x14ac:dyDescent="0.2"/>
    <row r="1998" ht="12.75" hidden="1" customHeight="1" x14ac:dyDescent="0.2"/>
    <row r="1999" ht="12.75" hidden="1" customHeight="1" x14ac:dyDescent="0.2"/>
    <row r="2000" ht="12.75" hidden="1" customHeight="1" x14ac:dyDescent="0.2"/>
    <row r="2001" ht="12.75" hidden="1" customHeight="1" x14ac:dyDescent="0.2"/>
    <row r="2002" ht="12.75" hidden="1" customHeight="1" x14ac:dyDescent="0.2"/>
    <row r="2003" ht="12.75" hidden="1" customHeight="1" x14ac:dyDescent="0.2"/>
    <row r="2004" ht="12.75" hidden="1" customHeight="1" x14ac:dyDescent="0.2"/>
    <row r="2005" ht="12.75" hidden="1" customHeight="1" x14ac:dyDescent="0.2"/>
    <row r="2006" ht="12.75" hidden="1" customHeight="1" x14ac:dyDescent="0.2"/>
    <row r="2007" ht="12.75" hidden="1" customHeight="1" x14ac:dyDescent="0.2"/>
    <row r="2008" ht="12.75" hidden="1" customHeight="1" x14ac:dyDescent="0.2"/>
    <row r="2009" ht="12.75" hidden="1" customHeight="1" x14ac:dyDescent="0.2"/>
    <row r="2010" ht="12.75" hidden="1" customHeight="1" x14ac:dyDescent="0.2"/>
    <row r="2011" ht="12.75" hidden="1" customHeight="1" x14ac:dyDescent="0.2"/>
    <row r="2012" ht="12.75" hidden="1" customHeight="1" x14ac:dyDescent="0.2"/>
    <row r="2013" ht="12.75" hidden="1" customHeight="1" x14ac:dyDescent="0.2"/>
    <row r="2014" ht="12.75" hidden="1" customHeight="1" x14ac:dyDescent="0.2"/>
    <row r="2015" ht="12.75" hidden="1" customHeight="1" x14ac:dyDescent="0.2"/>
    <row r="2016" ht="12.75" hidden="1" customHeight="1" x14ac:dyDescent="0.2"/>
    <row r="2017" ht="12.75" hidden="1" customHeight="1" x14ac:dyDescent="0.2"/>
    <row r="2018" ht="12.75" hidden="1" customHeight="1" x14ac:dyDescent="0.2"/>
    <row r="2019" ht="12.75" hidden="1" customHeight="1" x14ac:dyDescent="0.2"/>
    <row r="2020" ht="12.75" hidden="1" customHeight="1" x14ac:dyDescent="0.2"/>
    <row r="2021" ht="12.75" hidden="1" customHeight="1" x14ac:dyDescent="0.2"/>
    <row r="2022" ht="12.75" hidden="1" customHeight="1" x14ac:dyDescent="0.2"/>
    <row r="2023" ht="12.75" hidden="1" customHeight="1" x14ac:dyDescent="0.2"/>
    <row r="2024" ht="12.75" hidden="1" customHeight="1" x14ac:dyDescent="0.2"/>
    <row r="2025" ht="12.75" hidden="1" customHeight="1" x14ac:dyDescent="0.2"/>
    <row r="2026" ht="12.75" hidden="1" customHeight="1" x14ac:dyDescent="0.2"/>
    <row r="2027" ht="12.75" hidden="1" customHeight="1" x14ac:dyDescent="0.2"/>
    <row r="2028" ht="12.75" hidden="1" customHeight="1" x14ac:dyDescent="0.2"/>
    <row r="2029" ht="12.75" hidden="1" customHeight="1" x14ac:dyDescent="0.2"/>
    <row r="2030" ht="12.75" hidden="1" customHeight="1" x14ac:dyDescent="0.2"/>
    <row r="2031" ht="12.75" hidden="1" customHeight="1" x14ac:dyDescent="0.2"/>
    <row r="2032" ht="12.75" hidden="1" customHeight="1" x14ac:dyDescent="0.2"/>
    <row r="2033" ht="12.75" hidden="1" customHeight="1" x14ac:dyDescent="0.2"/>
    <row r="2034" ht="12.75" hidden="1" customHeight="1" x14ac:dyDescent="0.2"/>
    <row r="2035" ht="12.75" hidden="1" customHeight="1" x14ac:dyDescent="0.2"/>
    <row r="2036" ht="12.75" hidden="1" customHeight="1" x14ac:dyDescent="0.2"/>
    <row r="2037" ht="12.75" hidden="1" customHeight="1" x14ac:dyDescent="0.2"/>
    <row r="2038" ht="12.75" hidden="1" customHeight="1" x14ac:dyDescent="0.2"/>
    <row r="2039" ht="12.75" hidden="1" customHeight="1" x14ac:dyDescent="0.2"/>
    <row r="2040" ht="12.75" hidden="1" customHeight="1" x14ac:dyDescent="0.2"/>
    <row r="2041" ht="12.75" hidden="1" customHeight="1" x14ac:dyDescent="0.2"/>
    <row r="2042" ht="12.75" hidden="1" customHeight="1" x14ac:dyDescent="0.2"/>
    <row r="2043" ht="12.75" hidden="1" customHeight="1" x14ac:dyDescent="0.2"/>
    <row r="2044" ht="12.75" hidden="1" customHeight="1" x14ac:dyDescent="0.2"/>
    <row r="2045" ht="12.75" hidden="1" customHeight="1" x14ac:dyDescent="0.2"/>
    <row r="2046" ht="12.75" hidden="1" customHeight="1" x14ac:dyDescent="0.2"/>
    <row r="2047" ht="12.75" hidden="1" customHeight="1" x14ac:dyDescent="0.2"/>
    <row r="2048" ht="12.75" hidden="1" customHeight="1" x14ac:dyDescent="0.2"/>
    <row r="2049" ht="12.75" hidden="1" customHeight="1" x14ac:dyDescent="0.2"/>
    <row r="2050" ht="12.75" hidden="1" customHeight="1" x14ac:dyDescent="0.2"/>
    <row r="2051" ht="12.75" hidden="1" customHeight="1" x14ac:dyDescent="0.2"/>
    <row r="2052" ht="12.75" hidden="1" customHeight="1" x14ac:dyDescent="0.2"/>
    <row r="2053" ht="12.75" hidden="1" customHeight="1" x14ac:dyDescent="0.2"/>
    <row r="2054" ht="12.75" hidden="1" customHeight="1" x14ac:dyDescent="0.2"/>
    <row r="2055" ht="12.75" hidden="1" customHeight="1" x14ac:dyDescent="0.2"/>
    <row r="2056" ht="12.75" hidden="1" customHeight="1" x14ac:dyDescent="0.2"/>
    <row r="2057" ht="12.75" hidden="1" customHeight="1" x14ac:dyDescent="0.2"/>
    <row r="2058" ht="12.75" hidden="1" customHeight="1" x14ac:dyDescent="0.2"/>
    <row r="2059" ht="12.75" hidden="1" customHeight="1" x14ac:dyDescent="0.2"/>
    <row r="2060" ht="12.75" hidden="1" customHeight="1" x14ac:dyDescent="0.2"/>
    <row r="2061" ht="12.75" hidden="1" customHeight="1" x14ac:dyDescent="0.2"/>
    <row r="2062" ht="12.75" hidden="1" customHeight="1" x14ac:dyDescent="0.2"/>
    <row r="2063" ht="12.75" hidden="1" customHeight="1" x14ac:dyDescent="0.2"/>
    <row r="2064" ht="12.75" hidden="1" customHeight="1" x14ac:dyDescent="0.2"/>
    <row r="2065" ht="12.75" hidden="1" customHeight="1" x14ac:dyDescent="0.2"/>
    <row r="2066" ht="12.75" hidden="1" customHeight="1" x14ac:dyDescent="0.2"/>
    <row r="2067" ht="12.75" hidden="1" customHeight="1" x14ac:dyDescent="0.2"/>
    <row r="2068" ht="12.75" hidden="1" customHeight="1" x14ac:dyDescent="0.2"/>
    <row r="2069" ht="12.75" hidden="1" customHeight="1" x14ac:dyDescent="0.2"/>
    <row r="2070" ht="12.75" hidden="1" customHeight="1" x14ac:dyDescent="0.2"/>
    <row r="2071" ht="12.75" hidden="1" customHeight="1" x14ac:dyDescent="0.2"/>
    <row r="2072" ht="12.75" hidden="1" customHeight="1" x14ac:dyDescent="0.2"/>
    <row r="2073" ht="12.75" hidden="1" customHeight="1" x14ac:dyDescent="0.2"/>
    <row r="2074" ht="12.75" hidden="1" customHeight="1" x14ac:dyDescent="0.2"/>
    <row r="2075" ht="12.75" hidden="1" customHeight="1" x14ac:dyDescent="0.2"/>
    <row r="2076" ht="12.75" hidden="1" customHeight="1" x14ac:dyDescent="0.2"/>
    <row r="2077" ht="12.75" hidden="1" customHeight="1" x14ac:dyDescent="0.2"/>
    <row r="2078" ht="12.75" hidden="1" customHeight="1" x14ac:dyDescent="0.2"/>
    <row r="2079" ht="12.75" hidden="1" customHeight="1" x14ac:dyDescent="0.2"/>
    <row r="2080" ht="12.75" hidden="1" customHeight="1" x14ac:dyDescent="0.2"/>
    <row r="2081" ht="12.75" hidden="1" customHeight="1" x14ac:dyDescent="0.2"/>
    <row r="2082" ht="12.75" hidden="1" customHeight="1" x14ac:dyDescent="0.2"/>
    <row r="2083" ht="12.75" hidden="1" customHeight="1" x14ac:dyDescent="0.2"/>
    <row r="2084" ht="12.75" hidden="1" customHeight="1" x14ac:dyDescent="0.2"/>
    <row r="2085" ht="12.75" hidden="1" customHeight="1" x14ac:dyDescent="0.2"/>
    <row r="2086" ht="12.75" hidden="1" customHeight="1" x14ac:dyDescent="0.2"/>
    <row r="2087" ht="12.75" hidden="1" customHeight="1" x14ac:dyDescent="0.2"/>
    <row r="2088" ht="12.75" hidden="1" customHeight="1" x14ac:dyDescent="0.2"/>
    <row r="2089" ht="12.75" hidden="1" customHeight="1" x14ac:dyDescent="0.2"/>
    <row r="2090" ht="12.75" hidden="1" customHeight="1" x14ac:dyDescent="0.2"/>
    <row r="2091" ht="12.75" hidden="1" customHeight="1" x14ac:dyDescent="0.2"/>
    <row r="2092" ht="12.75" hidden="1" customHeight="1" x14ac:dyDescent="0.2"/>
    <row r="2093" ht="12.75" hidden="1" customHeight="1" x14ac:dyDescent="0.2"/>
    <row r="2094" ht="12.75" hidden="1" customHeight="1" x14ac:dyDescent="0.2"/>
    <row r="2095" ht="12.75" hidden="1" customHeight="1" x14ac:dyDescent="0.2"/>
    <row r="2096" ht="12.75" hidden="1" customHeight="1" x14ac:dyDescent="0.2"/>
    <row r="2097" ht="12.75" hidden="1" customHeight="1" x14ac:dyDescent="0.2"/>
    <row r="2098" ht="12.75" hidden="1" customHeight="1" x14ac:dyDescent="0.2"/>
    <row r="2099" ht="12.75" hidden="1" customHeight="1" x14ac:dyDescent="0.2"/>
    <row r="2100" ht="12.75" hidden="1" customHeight="1" x14ac:dyDescent="0.2"/>
    <row r="2101" ht="12.75" hidden="1" customHeight="1" x14ac:dyDescent="0.2"/>
    <row r="2102" ht="12.75" hidden="1" customHeight="1" x14ac:dyDescent="0.2"/>
    <row r="2103" ht="12.75" hidden="1" customHeight="1" x14ac:dyDescent="0.2"/>
    <row r="2104" ht="12.75" hidden="1" customHeight="1" x14ac:dyDescent="0.2"/>
    <row r="2105" ht="12.75" hidden="1" customHeight="1" x14ac:dyDescent="0.2"/>
    <row r="2106" ht="12.75" hidden="1" customHeight="1" x14ac:dyDescent="0.2"/>
    <row r="2107" ht="12.75" hidden="1" customHeight="1" x14ac:dyDescent="0.2"/>
    <row r="2108" ht="12.75" hidden="1" customHeight="1" x14ac:dyDescent="0.2"/>
    <row r="2109" ht="12.75" hidden="1" customHeight="1" x14ac:dyDescent="0.2"/>
    <row r="2110" ht="12.75" hidden="1" customHeight="1" x14ac:dyDescent="0.2"/>
    <row r="2111" ht="12.75" hidden="1" customHeight="1" x14ac:dyDescent="0.2"/>
    <row r="2112" ht="12.75" hidden="1" customHeight="1" x14ac:dyDescent="0.2"/>
    <row r="2113" ht="12.75" hidden="1" customHeight="1" x14ac:dyDescent="0.2"/>
    <row r="2114" ht="12.75" hidden="1" customHeight="1" x14ac:dyDescent="0.2"/>
    <row r="2115" ht="12.75" hidden="1" customHeight="1" x14ac:dyDescent="0.2"/>
    <row r="2116" ht="12.75" hidden="1" customHeight="1" x14ac:dyDescent="0.2"/>
    <row r="2117" ht="12.75" hidden="1" customHeight="1" x14ac:dyDescent="0.2"/>
    <row r="2118" ht="12.75" hidden="1" customHeight="1" x14ac:dyDescent="0.2"/>
    <row r="2119" ht="12.75" hidden="1" customHeight="1" x14ac:dyDescent="0.2"/>
    <row r="2120" ht="12.75" hidden="1" customHeight="1" x14ac:dyDescent="0.2"/>
    <row r="2121" ht="12.75" hidden="1" customHeight="1" x14ac:dyDescent="0.2"/>
    <row r="2122" ht="12.75" hidden="1" customHeight="1" x14ac:dyDescent="0.2"/>
    <row r="2123" ht="12.75" hidden="1" customHeight="1" x14ac:dyDescent="0.2"/>
    <row r="2124" ht="12.75" hidden="1" customHeight="1" x14ac:dyDescent="0.2"/>
    <row r="2125" ht="12.75" hidden="1" customHeight="1" x14ac:dyDescent="0.2"/>
    <row r="2126" ht="12.75" hidden="1" customHeight="1" x14ac:dyDescent="0.2"/>
    <row r="2127" ht="12.75" hidden="1" customHeight="1" x14ac:dyDescent="0.2"/>
    <row r="2128" ht="12.75" hidden="1" customHeight="1" x14ac:dyDescent="0.2"/>
    <row r="2129" ht="12.75" hidden="1" customHeight="1" x14ac:dyDescent="0.2"/>
    <row r="2130" ht="12.75" hidden="1" customHeight="1" x14ac:dyDescent="0.2"/>
    <row r="2131" ht="12.75" hidden="1" customHeight="1" x14ac:dyDescent="0.2"/>
    <row r="2132" ht="12.75" hidden="1" customHeight="1" x14ac:dyDescent="0.2"/>
    <row r="2133" ht="12.75" hidden="1" customHeight="1" x14ac:dyDescent="0.2"/>
    <row r="2134" ht="12.75" hidden="1" customHeight="1" x14ac:dyDescent="0.2"/>
    <row r="2135" ht="12.75" hidden="1" customHeight="1" x14ac:dyDescent="0.2"/>
    <row r="2136" ht="12.75" hidden="1" customHeight="1" x14ac:dyDescent="0.2"/>
    <row r="2137" ht="12.75" hidden="1" customHeight="1" x14ac:dyDescent="0.2"/>
    <row r="2138" ht="12.75" hidden="1" customHeight="1" x14ac:dyDescent="0.2"/>
    <row r="2139" ht="12.75" hidden="1" customHeight="1" x14ac:dyDescent="0.2"/>
    <row r="2140" ht="12.75" hidden="1" customHeight="1" x14ac:dyDescent="0.2"/>
    <row r="2141" ht="12.75" hidden="1" customHeight="1" x14ac:dyDescent="0.2"/>
    <row r="2142" ht="12.75" hidden="1" customHeight="1" x14ac:dyDescent="0.2"/>
    <row r="2143" ht="12.75" hidden="1" customHeight="1" x14ac:dyDescent="0.2"/>
    <row r="2144" ht="12.75" hidden="1" customHeight="1" x14ac:dyDescent="0.2"/>
    <row r="2145" ht="12.75" hidden="1" customHeight="1" x14ac:dyDescent="0.2"/>
    <row r="2146" ht="12.75" hidden="1" customHeight="1" x14ac:dyDescent="0.2"/>
    <row r="2147" ht="12.75" hidden="1" customHeight="1" x14ac:dyDescent="0.2"/>
    <row r="2148" ht="12.75" hidden="1" customHeight="1" x14ac:dyDescent="0.2"/>
    <row r="2149" ht="12.75" hidden="1" customHeight="1" x14ac:dyDescent="0.2"/>
    <row r="2150" ht="12.75" hidden="1" customHeight="1" x14ac:dyDescent="0.2"/>
    <row r="2151" ht="12.75" hidden="1" customHeight="1" x14ac:dyDescent="0.2"/>
    <row r="2152" ht="12.75" hidden="1" customHeight="1" x14ac:dyDescent="0.2"/>
    <row r="2153" ht="12.75" hidden="1" customHeight="1" x14ac:dyDescent="0.2"/>
    <row r="2154" ht="12.75" hidden="1" customHeight="1" x14ac:dyDescent="0.2"/>
    <row r="2155" ht="12.75" hidden="1" customHeight="1" x14ac:dyDescent="0.2"/>
    <row r="2156" ht="12.75" hidden="1" customHeight="1" x14ac:dyDescent="0.2"/>
    <row r="2157" ht="12.75" hidden="1" customHeight="1" x14ac:dyDescent="0.2"/>
    <row r="2158" ht="12.75" hidden="1" customHeight="1" x14ac:dyDescent="0.2"/>
    <row r="2159" ht="12.75" hidden="1" customHeight="1" x14ac:dyDescent="0.2"/>
    <row r="2160" ht="12.75" hidden="1" customHeight="1" x14ac:dyDescent="0.2"/>
    <row r="2161" ht="12.75" hidden="1" customHeight="1" x14ac:dyDescent="0.2"/>
    <row r="2162" ht="12.75" hidden="1" customHeight="1" x14ac:dyDescent="0.2"/>
    <row r="2163" ht="12.75" hidden="1" customHeight="1" x14ac:dyDescent="0.2"/>
    <row r="2164" ht="12.75" hidden="1" customHeight="1" x14ac:dyDescent="0.2"/>
    <row r="2165" ht="12.75" hidden="1" customHeight="1" x14ac:dyDescent="0.2"/>
    <row r="2166" ht="12.75" hidden="1" customHeight="1" x14ac:dyDescent="0.2"/>
    <row r="2167" ht="12.75" hidden="1" customHeight="1" x14ac:dyDescent="0.2"/>
    <row r="2168" ht="12.75" hidden="1" customHeight="1" x14ac:dyDescent="0.2"/>
    <row r="2169" ht="12.75" hidden="1" customHeight="1" x14ac:dyDescent="0.2"/>
    <row r="2170" ht="12.75" hidden="1" customHeight="1" x14ac:dyDescent="0.2"/>
    <row r="2171" ht="12.75" hidden="1" customHeight="1" x14ac:dyDescent="0.2"/>
    <row r="2172" ht="12.75" hidden="1" customHeight="1" x14ac:dyDescent="0.2"/>
    <row r="2173" ht="12.75" hidden="1" customHeight="1" x14ac:dyDescent="0.2"/>
    <row r="2174" ht="12.75" hidden="1" customHeight="1" x14ac:dyDescent="0.2"/>
    <row r="2175" ht="12.75" hidden="1" customHeight="1" x14ac:dyDescent="0.2"/>
    <row r="2176" ht="12.75" hidden="1" customHeight="1" x14ac:dyDescent="0.2"/>
    <row r="2177" ht="12.75" hidden="1" customHeight="1" x14ac:dyDescent="0.2"/>
    <row r="2178" ht="12.75" hidden="1" customHeight="1" x14ac:dyDescent="0.2"/>
    <row r="2179" ht="12.75" hidden="1" customHeight="1" x14ac:dyDescent="0.2"/>
    <row r="2180" ht="12.75" hidden="1" customHeight="1" x14ac:dyDescent="0.2"/>
    <row r="2181" ht="12.75" hidden="1" customHeight="1" x14ac:dyDescent="0.2"/>
    <row r="2182" ht="12.75" hidden="1" customHeight="1" x14ac:dyDescent="0.2"/>
    <row r="2183" ht="12.75" hidden="1" customHeight="1" x14ac:dyDescent="0.2"/>
    <row r="2184" ht="12.75" hidden="1" customHeight="1" x14ac:dyDescent="0.2"/>
    <row r="2185" ht="12.75" hidden="1" customHeight="1" x14ac:dyDescent="0.2"/>
    <row r="2186" ht="12.75" hidden="1" customHeight="1" x14ac:dyDescent="0.2"/>
    <row r="2187" ht="12.75" hidden="1" customHeight="1" x14ac:dyDescent="0.2"/>
    <row r="2188" ht="12.75" hidden="1" customHeight="1" x14ac:dyDescent="0.2"/>
    <row r="2189" ht="12.75" hidden="1" customHeight="1" x14ac:dyDescent="0.2"/>
    <row r="2190" ht="12.75" hidden="1" customHeight="1" x14ac:dyDescent="0.2"/>
    <row r="2191" ht="12.75" hidden="1" customHeight="1" x14ac:dyDescent="0.2"/>
    <row r="2192" ht="12.75" hidden="1" customHeight="1" x14ac:dyDescent="0.2"/>
    <row r="2193" ht="12.75" hidden="1" customHeight="1" x14ac:dyDescent="0.2"/>
    <row r="2194" ht="12.75" hidden="1" customHeight="1" x14ac:dyDescent="0.2"/>
    <row r="2195" ht="12.75" hidden="1" customHeight="1" x14ac:dyDescent="0.2"/>
    <row r="2196" ht="12.75" hidden="1" customHeight="1" x14ac:dyDescent="0.2"/>
    <row r="2197" ht="12.75" hidden="1" customHeight="1" x14ac:dyDescent="0.2"/>
    <row r="2198" ht="12.75" hidden="1" customHeight="1" x14ac:dyDescent="0.2"/>
    <row r="2199" ht="12.75" hidden="1" customHeight="1" x14ac:dyDescent="0.2"/>
    <row r="2200" ht="12.75" hidden="1" customHeight="1" x14ac:dyDescent="0.2"/>
    <row r="2201" ht="12.75" hidden="1" customHeight="1" x14ac:dyDescent="0.2"/>
    <row r="2202" ht="12.75" hidden="1" customHeight="1" x14ac:dyDescent="0.2"/>
    <row r="2203" ht="12.75" hidden="1" customHeight="1" x14ac:dyDescent="0.2"/>
    <row r="2204" ht="12.75" hidden="1" customHeight="1" x14ac:dyDescent="0.2"/>
    <row r="2205" ht="12.75" hidden="1" customHeight="1" x14ac:dyDescent="0.2"/>
    <row r="2206" ht="12.75" hidden="1" customHeight="1" x14ac:dyDescent="0.2"/>
    <row r="2207" ht="12.75" hidden="1" customHeight="1" x14ac:dyDescent="0.2"/>
    <row r="2208" ht="12.75" hidden="1" customHeight="1" x14ac:dyDescent="0.2"/>
    <row r="2209" ht="12.75" hidden="1" customHeight="1" x14ac:dyDescent="0.2"/>
    <row r="2210" ht="12.75" hidden="1" customHeight="1" x14ac:dyDescent="0.2"/>
    <row r="2211" ht="12.75" hidden="1" customHeight="1" x14ac:dyDescent="0.2"/>
    <row r="2212" ht="12.75" hidden="1" customHeight="1" x14ac:dyDescent="0.2"/>
    <row r="2213" ht="12.75" hidden="1" customHeight="1" x14ac:dyDescent="0.2"/>
    <row r="2214" ht="12.75" hidden="1" customHeight="1" x14ac:dyDescent="0.2"/>
    <row r="2215" ht="12.75" hidden="1" customHeight="1" x14ac:dyDescent="0.2"/>
    <row r="2216" ht="12.75" hidden="1" customHeight="1" x14ac:dyDescent="0.2"/>
    <row r="2217" ht="12.75" hidden="1" customHeight="1" x14ac:dyDescent="0.2"/>
    <row r="2218" ht="12.75" hidden="1" customHeight="1" x14ac:dyDescent="0.2"/>
    <row r="2219" ht="12.75" hidden="1" customHeight="1" x14ac:dyDescent="0.2"/>
    <row r="2220" ht="12.75" hidden="1" customHeight="1" x14ac:dyDescent="0.2"/>
    <row r="2221" ht="12.75" hidden="1" customHeight="1" x14ac:dyDescent="0.2"/>
    <row r="2222" ht="12.75" hidden="1" customHeight="1" x14ac:dyDescent="0.2"/>
    <row r="2223" ht="12.75" hidden="1" customHeight="1" x14ac:dyDescent="0.2"/>
    <row r="2224" ht="12.75" hidden="1" customHeight="1" x14ac:dyDescent="0.2"/>
    <row r="2225" ht="12.75" hidden="1" customHeight="1" x14ac:dyDescent="0.2"/>
    <row r="2226" ht="12.75" hidden="1" customHeight="1" x14ac:dyDescent="0.2"/>
    <row r="2227" ht="12.75" hidden="1" customHeight="1" x14ac:dyDescent="0.2"/>
    <row r="2228" ht="12.75" hidden="1" customHeight="1" x14ac:dyDescent="0.2"/>
    <row r="2229" ht="12.75" hidden="1" customHeight="1" x14ac:dyDescent="0.2"/>
    <row r="2230" ht="12.75" hidden="1" customHeight="1" x14ac:dyDescent="0.2"/>
    <row r="2231" ht="12.75" hidden="1" customHeight="1" x14ac:dyDescent="0.2"/>
    <row r="2232" ht="12.75" hidden="1" customHeight="1" x14ac:dyDescent="0.2"/>
    <row r="2233" ht="12.75" hidden="1" customHeight="1" x14ac:dyDescent="0.2"/>
    <row r="2234" ht="12.75" hidden="1" customHeight="1" x14ac:dyDescent="0.2"/>
    <row r="2235" ht="12.75" hidden="1" customHeight="1" x14ac:dyDescent="0.2"/>
    <row r="2236" ht="12.75" hidden="1" customHeight="1" x14ac:dyDescent="0.2"/>
    <row r="2237" ht="12.75" hidden="1" customHeight="1" x14ac:dyDescent="0.2"/>
    <row r="2238" ht="12.75" hidden="1" customHeight="1" x14ac:dyDescent="0.2"/>
    <row r="2239" ht="12.75" hidden="1" customHeight="1" x14ac:dyDescent="0.2"/>
    <row r="2240" ht="12.75" hidden="1" customHeight="1" x14ac:dyDescent="0.2"/>
    <row r="2241" ht="12.75" hidden="1" customHeight="1" x14ac:dyDescent="0.2"/>
    <row r="2242" ht="12.75" hidden="1" customHeight="1" x14ac:dyDescent="0.2"/>
    <row r="2243" ht="12.75" hidden="1" customHeight="1" x14ac:dyDescent="0.2"/>
    <row r="2244" ht="12.75" hidden="1" customHeight="1" x14ac:dyDescent="0.2"/>
    <row r="2245" ht="12.75" hidden="1" customHeight="1" x14ac:dyDescent="0.2"/>
    <row r="2246" ht="12.75" hidden="1" customHeight="1" x14ac:dyDescent="0.2"/>
    <row r="2247" ht="12.75" hidden="1" customHeight="1" x14ac:dyDescent="0.2"/>
    <row r="2248" ht="12.75" hidden="1" customHeight="1" x14ac:dyDescent="0.2"/>
    <row r="2249" ht="12.75" hidden="1" customHeight="1" x14ac:dyDescent="0.2"/>
    <row r="2250" ht="12.75" hidden="1" customHeight="1" x14ac:dyDescent="0.2"/>
    <row r="2251" ht="12.75" hidden="1" customHeight="1" x14ac:dyDescent="0.2"/>
    <row r="2252" ht="12.75" hidden="1" customHeight="1" x14ac:dyDescent="0.2"/>
    <row r="2253" ht="12.75" hidden="1" customHeight="1" x14ac:dyDescent="0.2"/>
    <row r="2254" ht="12.75" hidden="1" customHeight="1" x14ac:dyDescent="0.2"/>
    <row r="2255" ht="12.75" hidden="1" customHeight="1" x14ac:dyDescent="0.2"/>
    <row r="2256" ht="12.75" hidden="1" customHeight="1" x14ac:dyDescent="0.2"/>
    <row r="2257" ht="12.75" hidden="1" customHeight="1" x14ac:dyDescent="0.2"/>
    <row r="2258" ht="12.75" hidden="1" customHeight="1" x14ac:dyDescent="0.2"/>
    <row r="2259" ht="12.75" hidden="1" customHeight="1" x14ac:dyDescent="0.2"/>
    <row r="2260" ht="12.75" hidden="1" customHeight="1" x14ac:dyDescent="0.2"/>
    <row r="2261" ht="12.75" hidden="1" customHeight="1" x14ac:dyDescent="0.2"/>
    <row r="2262" ht="12.75" hidden="1" customHeight="1" x14ac:dyDescent="0.2"/>
    <row r="2263" ht="12.75" hidden="1" customHeight="1" x14ac:dyDescent="0.2"/>
    <row r="2264" ht="12.75" hidden="1" customHeight="1" x14ac:dyDescent="0.2"/>
    <row r="2265" ht="12.75" hidden="1" customHeight="1" x14ac:dyDescent="0.2"/>
    <row r="2266" ht="12.75" hidden="1" customHeight="1" x14ac:dyDescent="0.2"/>
    <row r="2267" ht="12.75" hidden="1" customHeight="1" x14ac:dyDescent="0.2"/>
    <row r="2268" ht="12.75" hidden="1" customHeight="1" x14ac:dyDescent="0.2"/>
    <row r="2269" ht="12.75" hidden="1" customHeight="1" x14ac:dyDescent="0.2"/>
    <row r="2270" ht="12.75" hidden="1" customHeight="1" x14ac:dyDescent="0.2"/>
    <row r="2271" ht="12.75" hidden="1" customHeight="1" x14ac:dyDescent="0.2"/>
    <row r="2272" ht="12.75" hidden="1" customHeight="1" x14ac:dyDescent="0.2"/>
    <row r="2273" ht="12.75" hidden="1" customHeight="1" x14ac:dyDescent="0.2"/>
    <row r="2274" ht="12.75" hidden="1" customHeight="1" x14ac:dyDescent="0.2"/>
    <row r="2275" ht="12.75" hidden="1" customHeight="1" x14ac:dyDescent="0.2"/>
    <row r="2276" ht="12.75" hidden="1" customHeight="1" x14ac:dyDescent="0.2"/>
    <row r="2277" ht="12.75" hidden="1" customHeight="1" x14ac:dyDescent="0.2"/>
    <row r="2278" ht="12.75" hidden="1" customHeight="1" x14ac:dyDescent="0.2"/>
    <row r="2279" ht="12.75" hidden="1" customHeight="1" x14ac:dyDescent="0.2"/>
    <row r="2280" ht="12.75" hidden="1" customHeight="1" x14ac:dyDescent="0.2"/>
    <row r="2281" ht="12.75" hidden="1" customHeight="1" x14ac:dyDescent="0.2"/>
    <row r="2282" ht="12.75" hidden="1" customHeight="1" x14ac:dyDescent="0.2"/>
    <row r="2283" ht="12.75" hidden="1" customHeight="1" x14ac:dyDescent="0.2"/>
    <row r="2284" ht="12.75" hidden="1" customHeight="1" x14ac:dyDescent="0.2"/>
    <row r="2285" ht="12.75" hidden="1" customHeight="1" x14ac:dyDescent="0.2"/>
    <row r="2286" ht="12.75" hidden="1" customHeight="1" x14ac:dyDescent="0.2"/>
    <row r="2287" ht="12.75" hidden="1" customHeight="1" x14ac:dyDescent="0.2"/>
    <row r="2288" ht="12.75" hidden="1" customHeight="1" x14ac:dyDescent="0.2"/>
    <row r="2289" ht="12.75" hidden="1" customHeight="1" x14ac:dyDescent="0.2"/>
    <row r="2290" ht="12.75" hidden="1" customHeight="1" x14ac:dyDescent="0.2"/>
    <row r="2291" ht="12.75" hidden="1" customHeight="1" x14ac:dyDescent="0.2"/>
    <row r="2292" ht="12.75" hidden="1" customHeight="1" x14ac:dyDescent="0.2"/>
    <row r="2293" ht="12.75" hidden="1" customHeight="1" x14ac:dyDescent="0.2"/>
    <row r="2294" ht="12.75" hidden="1" customHeight="1" x14ac:dyDescent="0.2"/>
    <row r="2295" ht="12.75" hidden="1" customHeight="1" x14ac:dyDescent="0.2"/>
    <row r="2296" ht="12.75" hidden="1" customHeight="1" x14ac:dyDescent="0.2"/>
    <row r="2297" ht="12.75" hidden="1" customHeight="1" x14ac:dyDescent="0.2"/>
    <row r="2298" ht="12.75" hidden="1" customHeight="1" x14ac:dyDescent="0.2"/>
    <row r="2299" ht="12.75" hidden="1" customHeight="1" x14ac:dyDescent="0.2"/>
    <row r="2300" ht="12.75" hidden="1" customHeight="1" x14ac:dyDescent="0.2"/>
    <row r="2301" ht="12.75" hidden="1" customHeight="1" x14ac:dyDescent="0.2"/>
    <row r="2302" ht="12.75" hidden="1" customHeight="1" x14ac:dyDescent="0.2"/>
    <row r="2303" ht="12.75" hidden="1" customHeight="1" x14ac:dyDescent="0.2"/>
    <row r="2304" ht="12.75" hidden="1" customHeight="1" x14ac:dyDescent="0.2"/>
    <row r="2305" ht="12.75" hidden="1" customHeight="1" x14ac:dyDescent="0.2"/>
    <row r="2306" ht="12.75" hidden="1" customHeight="1" x14ac:dyDescent="0.2"/>
    <row r="2307" ht="12.75" hidden="1" customHeight="1" x14ac:dyDescent="0.2"/>
    <row r="2308" ht="12.75" hidden="1" customHeight="1" x14ac:dyDescent="0.2"/>
    <row r="2309" ht="12.75" hidden="1" customHeight="1" x14ac:dyDescent="0.2"/>
    <row r="2310" ht="12.75" hidden="1" customHeight="1" x14ac:dyDescent="0.2"/>
    <row r="2311" ht="12.75" hidden="1" customHeight="1" x14ac:dyDescent="0.2"/>
    <row r="2312" ht="12.75" hidden="1" customHeight="1" x14ac:dyDescent="0.2"/>
    <row r="2313" ht="12.75" hidden="1" customHeight="1" x14ac:dyDescent="0.2"/>
    <row r="2314" ht="12.75" hidden="1" customHeight="1" x14ac:dyDescent="0.2"/>
    <row r="2315" ht="12.75" hidden="1" customHeight="1" x14ac:dyDescent="0.2"/>
    <row r="2316" ht="12.75" hidden="1" customHeight="1" x14ac:dyDescent="0.2"/>
    <row r="2317" ht="12.75" hidden="1" customHeight="1" x14ac:dyDescent="0.2"/>
    <row r="2318" ht="12.75" hidden="1" customHeight="1" x14ac:dyDescent="0.2"/>
    <row r="2319" ht="12.75" hidden="1" customHeight="1" x14ac:dyDescent="0.2"/>
    <row r="2320" ht="12.75" hidden="1" customHeight="1" x14ac:dyDescent="0.2"/>
    <row r="2321" ht="12.75" hidden="1" customHeight="1" x14ac:dyDescent="0.2"/>
    <row r="2322" ht="12.75" hidden="1" customHeight="1" x14ac:dyDescent="0.2"/>
    <row r="2323" ht="12.75" hidden="1" customHeight="1" x14ac:dyDescent="0.2"/>
    <row r="2324" ht="12.75" hidden="1" customHeight="1" x14ac:dyDescent="0.2"/>
    <row r="2325" ht="12.75" hidden="1" customHeight="1" x14ac:dyDescent="0.2"/>
    <row r="2326" ht="12.75" hidden="1" customHeight="1" x14ac:dyDescent="0.2"/>
    <row r="2327" ht="12.75" hidden="1" customHeight="1" x14ac:dyDescent="0.2"/>
    <row r="2328" ht="12.75" hidden="1" customHeight="1" x14ac:dyDescent="0.2"/>
    <row r="2329" ht="12.75" hidden="1" customHeight="1" x14ac:dyDescent="0.2"/>
    <row r="2330" ht="12.75" hidden="1" customHeight="1" x14ac:dyDescent="0.2"/>
    <row r="2331" ht="12.75" hidden="1" customHeight="1" x14ac:dyDescent="0.2"/>
    <row r="2332" ht="12.75" hidden="1" customHeight="1" x14ac:dyDescent="0.2"/>
    <row r="2333" ht="12.75" hidden="1" customHeight="1" x14ac:dyDescent="0.2"/>
    <row r="2334" ht="12.75" hidden="1" customHeight="1" x14ac:dyDescent="0.2"/>
    <row r="2335" ht="12.75" hidden="1" customHeight="1" x14ac:dyDescent="0.2"/>
    <row r="2336" ht="12.75" hidden="1" customHeight="1" x14ac:dyDescent="0.2"/>
    <row r="2337" ht="12.75" hidden="1" customHeight="1" x14ac:dyDescent="0.2"/>
    <row r="2338" ht="12.75" hidden="1" customHeight="1" x14ac:dyDescent="0.2"/>
    <row r="2339" ht="12.75" hidden="1" customHeight="1" x14ac:dyDescent="0.2"/>
    <row r="2340" ht="12.75" hidden="1" customHeight="1" x14ac:dyDescent="0.2"/>
    <row r="2341" ht="12.75" hidden="1" customHeight="1" x14ac:dyDescent="0.2"/>
    <row r="2342" ht="12.75" hidden="1" customHeight="1" x14ac:dyDescent="0.2"/>
    <row r="2343" ht="12.75" hidden="1" customHeight="1" x14ac:dyDescent="0.2"/>
    <row r="2344" ht="12.75" hidden="1" customHeight="1" x14ac:dyDescent="0.2"/>
    <row r="2345" ht="12.75" hidden="1" customHeight="1" x14ac:dyDescent="0.2"/>
    <row r="2346" ht="12.75" hidden="1" customHeight="1" x14ac:dyDescent="0.2"/>
    <row r="2347" ht="12.75" hidden="1" customHeight="1" x14ac:dyDescent="0.2"/>
    <row r="2348" ht="12.75" hidden="1" customHeight="1" x14ac:dyDescent="0.2"/>
    <row r="2349" ht="12.75" hidden="1" customHeight="1" x14ac:dyDescent="0.2"/>
    <row r="2350" ht="12.75" hidden="1" customHeight="1" x14ac:dyDescent="0.2"/>
    <row r="2351" ht="12.75" hidden="1" customHeight="1" x14ac:dyDescent="0.2"/>
    <row r="2352" ht="12.75" hidden="1" customHeight="1" x14ac:dyDescent="0.2"/>
    <row r="2353" ht="12.75" hidden="1" customHeight="1" x14ac:dyDescent="0.2"/>
    <row r="2354" ht="12.75" hidden="1" customHeight="1" x14ac:dyDescent="0.2"/>
    <row r="2355" ht="12.75" hidden="1" customHeight="1" x14ac:dyDescent="0.2"/>
    <row r="2356" ht="12.75" hidden="1" customHeight="1" x14ac:dyDescent="0.2"/>
    <row r="2357" ht="12.75" hidden="1" customHeight="1" x14ac:dyDescent="0.2"/>
    <row r="2358" ht="12.75" hidden="1" customHeight="1" x14ac:dyDescent="0.2"/>
    <row r="2359" ht="12.75" hidden="1" customHeight="1" x14ac:dyDescent="0.2"/>
    <row r="2360" ht="12.75" hidden="1" customHeight="1" x14ac:dyDescent="0.2"/>
    <row r="2361" ht="12.75" hidden="1" customHeight="1" x14ac:dyDescent="0.2"/>
    <row r="2362" ht="12.75" hidden="1" customHeight="1" x14ac:dyDescent="0.2"/>
    <row r="2363" ht="12.75" hidden="1" customHeight="1" x14ac:dyDescent="0.2"/>
    <row r="2364" ht="12.75" hidden="1" customHeight="1" x14ac:dyDescent="0.2"/>
    <row r="2365" ht="12.75" hidden="1" customHeight="1" x14ac:dyDescent="0.2"/>
    <row r="2366" ht="12.75" hidden="1" customHeight="1" x14ac:dyDescent="0.2"/>
    <row r="2367" ht="12.75" hidden="1" customHeight="1" x14ac:dyDescent="0.2"/>
    <row r="2368" ht="12.75" hidden="1" customHeight="1" x14ac:dyDescent="0.2"/>
    <row r="2369" ht="12.75" hidden="1" customHeight="1" x14ac:dyDescent="0.2"/>
    <row r="2370" ht="12.75" hidden="1" customHeight="1" x14ac:dyDescent="0.2"/>
    <row r="2371" ht="12.75" hidden="1" customHeight="1" x14ac:dyDescent="0.2"/>
    <row r="2372" ht="12.75" hidden="1" customHeight="1" x14ac:dyDescent="0.2"/>
    <row r="2373" ht="12.75" hidden="1" customHeight="1" x14ac:dyDescent="0.2"/>
    <row r="2374" ht="12.75" hidden="1" customHeight="1" x14ac:dyDescent="0.2"/>
    <row r="2375" ht="12.75" hidden="1" customHeight="1" x14ac:dyDescent="0.2"/>
    <row r="2376" ht="12.75" hidden="1" customHeight="1" x14ac:dyDescent="0.2"/>
    <row r="2377" ht="12.75" hidden="1" customHeight="1" x14ac:dyDescent="0.2"/>
    <row r="2378" ht="12.75" hidden="1" customHeight="1" x14ac:dyDescent="0.2"/>
    <row r="2379" ht="12.75" hidden="1" customHeight="1" x14ac:dyDescent="0.2"/>
    <row r="2380" ht="12.75" hidden="1" customHeight="1" x14ac:dyDescent="0.2"/>
    <row r="2381" ht="12.75" hidden="1" customHeight="1" x14ac:dyDescent="0.2"/>
    <row r="2382" ht="12.75" hidden="1" customHeight="1" x14ac:dyDescent="0.2"/>
    <row r="2383" ht="12.75" hidden="1" customHeight="1" x14ac:dyDescent="0.2"/>
    <row r="2384" ht="12.75" hidden="1" customHeight="1" x14ac:dyDescent="0.2"/>
    <row r="2385" ht="12.75" hidden="1" customHeight="1" x14ac:dyDescent="0.2"/>
    <row r="2386" ht="12.75" hidden="1" customHeight="1" x14ac:dyDescent="0.2"/>
    <row r="2387" ht="12.75" hidden="1" customHeight="1" x14ac:dyDescent="0.2"/>
    <row r="2388" ht="12.75" hidden="1" customHeight="1" x14ac:dyDescent="0.2"/>
    <row r="2389" ht="12.75" hidden="1" customHeight="1" x14ac:dyDescent="0.2"/>
    <row r="2390" ht="12.75" hidden="1" customHeight="1" x14ac:dyDescent="0.2"/>
    <row r="2391" ht="12.75" hidden="1" customHeight="1" x14ac:dyDescent="0.2"/>
    <row r="2392" ht="12.75" hidden="1" customHeight="1" x14ac:dyDescent="0.2"/>
    <row r="2393" ht="12.75" hidden="1" customHeight="1" x14ac:dyDescent="0.2"/>
    <row r="2394" ht="12.75" hidden="1" customHeight="1" x14ac:dyDescent="0.2"/>
    <row r="2395" ht="12.75" hidden="1" customHeight="1" x14ac:dyDescent="0.2"/>
    <row r="2396" ht="12.75" hidden="1" customHeight="1" x14ac:dyDescent="0.2"/>
    <row r="2397" ht="12.75" hidden="1" customHeight="1" x14ac:dyDescent="0.2"/>
    <row r="2398" ht="12.75" hidden="1" customHeight="1" x14ac:dyDescent="0.2"/>
    <row r="2399" ht="12.75" hidden="1" customHeight="1" x14ac:dyDescent="0.2"/>
    <row r="2400" ht="12.75" hidden="1" customHeight="1" x14ac:dyDescent="0.2"/>
    <row r="2401" ht="12.75" hidden="1" customHeight="1" x14ac:dyDescent="0.2"/>
    <row r="2402" ht="12.75" hidden="1" customHeight="1" x14ac:dyDescent="0.2"/>
    <row r="2403" ht="12.75" hidden="1" customHeight="1" x14ac:dyDescent="0.2"/>
    <row r="2404" ht="12.75" hidden="1" customHeight="1" x14ac:dyDescent="0.2"/>
    <row r="2405" ht="12.75" hidden="1" customHeight="1" x14ac:dyDescent="0.2"/>
    <row r="2406" ht="12.75" hidden="1" customHeight="1" x14ac:dyDescent="0.2"/>
    <row r="2407" ht="12.75" hidden="1" customHeight="1" x14ac:dyDescent="0.2"/>
    <row r="2408" ht="12.75" hidden="1" customHeight="1" x14ac:dyDescent="0.2"/>
    <row r="2409" ht="12.75" hidden="1" customHeight="1" x14ac:dyDescent="0.2"/>
    <row r="2410" ht="12.75" hidden="1" customHeight="1" x14ac:dyDescent="0.2"/>
    <row r="2411" ht="12.75" hidden="1" customHeight="1" x14ac:dyDescent="0.2"/>
    <row r="2412" ht="12.75" hidden="1" customHeight="1" x14ac:dyDescent="0.2"/>
    <row r="2413" ht="12.75" hidden="1" customHeight="1" x14ac:dyDescent="0.2"/>
    <row r="2414" ht="12.75" hidden="1" customHeight="1" x14ac:dyDescent="0.2"/>
    <row r="2415" ht="12.75" hidden="1" customHeight="1" x14ac:dyDescent="0.2"/>
    <row r="2416" ht="12.75" hidden="1" customHeight="1" x14ac:dyDescent="0.2"/>
    <row r="2417" ht="12.75" hidden="1" customHeight="1" x14ac:dyDescent="0.2"/>
    <row r="2418" ht="12.75" hidden="1" customHeight="1" x14ac:dyDescent="0.2"/>
    <row r="2419" ht="12.75" hidden="1" customHeight="1" x14ac:dyDescent="0.2"/>
    <row r="2420" ht="12.75" hidden="1" customHeight="1" x14ac:dyDescent="0.2"/>
    <row r="2421" ht="12.75" hidden="1" customHeight="1" x14ac:dyDescent="0.2"/>
    <row r="2422" ht="12.75" hidden="1" customHeight="1" x14ac:dyDescent="0.2"/>
    <row r="2423" ht="12.75" hidden="1" customHeight="1" x14ac:dyDescent="0.2"/>
    <row r="2424" ht="12.75" hidden="1" customHeight="1" x14ac:dyDescent="0.2"/>
    <row r="2425" ht="12.75" hidden="1" customHeight="1" x14ac:dyDescent="0.2"/>
    <row r="2426" ht="12.75" hidden="1" customHeight="1" x14ac:dyDescent="0.2"/>
    <row r="2427" ht="12.75" hidden="1" customHeight="1" x14ac:dyDescent="0.2"/>
    <row r="2428" ht="12.75" hidden="1" customHeight="1" x14ac:dyDescent="0.2"/>
    <row r="2429" ht="12.75" hidden="1" customHeight="1" x14ac:dyDescent="0.2"/>
    <row r="2430" ht="12.75" hidden="1" customHeight="1" x14ac:dyDescent="0.2"/>
    <row r="2431" ht="12.75" hidden="1" customHeight="1" x14ac:dyDescent="0.2"/>
    <row r="2432" ht="12.75" hidden="1" customHeight="1" x14ac:dyDescent="0.2"/>
    <row r="2433" ht="12.75" hidden="1" customHeight="1" x14ac:dyDescent="0.2"/>
    <row r="2434" ht="12.75" hidden="1" customHeight="1" x14ac:dyDescent="0.2"/>
    <row r="2435" ht="12.75" hidden="1" customHeight="1" x14ac:dyDescent="0.2"/>
    <row r="2436" ht="12.75" hidden="1" customHeight="1" x14ac:dyDescent="0.2"/>
    <row r="2437" ht="12.75" hidden="1" customHeight="1" x14ac:dyDescent="0.2"/>
    <row r="2438" ht="12.75" hidden="1" customHeight="1" x14ac:dyDescent="0.2"/>
    <row r="2439" ht="12.75" hidden="1" customHeight="1" x14ac:dyDescent="0.2"/>
    <row r="2440" ht="12.75" hidden="1" customHeight="1" x14ac:dyDescent="0.2"/>
    <row r="2441" ht="12.75" hidden="1" customHeight="1" x14ac:dyDescent="0.2"/>
    <row r="2442" ht="12.75" hidden="1" customHeight="1" x14ac:dyDescent="0.2"/>
    <row r="2443" ht="12.75" hidden="1" customHeight="1" x14ac:dyDescent="0.2"/>
    <row r="2444" ht="12.75" hidden="1" customHeight="1" x14ac:dyDescent="0.2"/>
    <row r="2445" ht="12.75" hidden="1" customHeight="1" x14ac:dyDescent="0.2"/>
    <row r="2446" ht="12.75" hidden="1" customHeight="1" x14ac:dyDescent="0.2"/>
    <row r="2447" ht="12.75" hidden="1" customHeight="1" x14ac:dyDescent="0.2"/>
    <row r="2448" ht="12.75" hidden="1" customHeight="1" x14ac:dyDescent="0.2"/>
    <row r="2449" ht="12.75" hidden="1" customHeight="1" x14ac:dyDescent="0.2"/>
    <row r="2450" ht="12.75" hidden="1" customHeight="1" x14ac:dyDescent="0.2"/>
    <row r="2451" ht="12.75" hidden="1" customHeight="1" x14ac:dyDescent="0.2"/>
    <row r="2452" ht="12.75" hidden="1" customHeight="1" x14ac:dyDescent="0.2"/>
    <row r="2453" ht="12.75" hidden="1" customHeight="1" x14ac:dyDescent="0.2"/>
    <row r="2454" ht="12.75" hidden="1" customHeight="1" x14ac:dyDescent="0.2"/>
    <row r="2455" ht="12.75" hidden="1" customHeight="1" x14ac:dyDescent="0.2"/>
    <row r="2456" ht="12.75" hidden="1" customHeight="1" x14ac:dyDescent="0.2"/>
    <row r="2457" ht="12.75" hidden="1" customHeight="1" x14ac:dyDescent="0.2"/>
    <row r="2458" ht="12.75" hidden="1" customHeight="1" x14ac:dyDescent="0.2"/>
    <row r="2459" ht="12.75" hidden="1" customHeight="1" x14ac:dyDescent="0.2"/>
    <row r="2460" ht="12.75" hidden="1" customHeight="1" x14ac:dyDescent="0.2"/>
    <row r="2461" ht="12.75" hidden="1" customHeight="1" x14ac:dyDescent="0.2"/>
    <row r="2462" ht="12.75" hidden="1" customHeight="1" x14ac:dyDescent="0.2"/>
    <row r="2463" ht="12.75" hidden="1" customHeight="1" x14ac:dyDescent="0.2"/>
    <row r="2464" ht="12.75" hidden="1" customHeight="1" x14ac:dyDescent="0.2"/>
    <row r="2465" ht="12.75" hidden="1" customHeight="1" x14ac:dyDescent="0.2"/>
    <row r="2466" ht="12.75" hidden="1" customHeight="1" x14ac:dyDescent="0.2"/>
    <row r="2467" ht="12.75" hidden="1" customHeight="1" x14ac:dyDescent="0.2"/>
    <row r="2468" ht="12.75" hidden="1" customHeight="1" x14ac:dyDescent="0.2"/>
    <row r="2469" ht="12.75" hidden="1" customHeight="1" x14ac:dyDescent="0.2"/>
    <row r="2470" ht="12.75" hidden="1" customHeight="1" x14ac:dyDescent="0.2"/>
    <row r="2471" ht="12.75" hidden="1" customHeight="1" x14ac:dyDescent="0.2"/>
    <row r="2472" ht="12.75" hidden="1" customHeight="1" x14ac:dyDescent="0.2"/>
    <row r="2473" ht="12.75" hidden="1" customHeight="1" x14ac:dyDescent="0.2"/>
    <row r="2474" ht="12.75" hidden="1" customHeight="1" x14ac:dyDescent="0.2"/>
    <row r="2475" ht="12.75" hidden="1" customHeight="1" x14ac:dyDescent="0.2"/>
    <row r="2476" ht="12.75" hidden="1" customHeight="1" x14ac:dyDescent="0.2"/>
    <row r="2477" ht="12.75" hidden="1" customHeight="1" x14ac:dyDescent="0.2"/>
    <row r="2478" ht="12.75" hidden="1" customHeight="1" x14ac:dyDescent="0.2"/>
    <row r="2479" ht="12.75" hidden="1" customHeight="1" x14ac:dyDescent="0.2"/>
    <row r="2480" ht="12.75" hidden="1" customHeight="1" x14ac:dyDescent="0.2"/>
    <row r="2481" ht="12.75" hidden="1" customHeight="1" x14ac:dyDescent="0.2"/>
    <row r="2482" ht="12.75" hidden="1" customHeight="1" x14ac:dyDescent="0.2"/>
    <row r="2483" ht="12.75" hidden="1" customHeight="1" x14ac:dyDescent="0.2"/>
    <row r="2484" ht="12.75" hidden="1" customHeight="1" x14ac:dyDescent="0.2"/>
    <row r="2485" ht="12.75" hidden="1" customHeight="1" x14ac:dyDescent="0.2"/>
    <row r="2486" ht="12.75" hidden="1" customHeight="1" x14ac:dyDescent="0.2"/>
    <row r="2487" ht="12.75" hidden="1" customHeight="1" x14ac:dyDescent="0.2"/>
    <row r="2488" ht="12.75" hidden="1" customHeight="1" x14ac:dyDescent="0.2"/>
    <row r="2489" ht="12.75" hidden="1" customHeight="1" x14ac:dyDescent="0.2"/>
    <row r="2490" ht="12.75" hidden="1" customHeight="1" x14ac:dyDescent="0.2"/>
    <row r="2491" ht="12.75" hidden="1" customHeight="1" x14ac:dyDescent="0.2"/>
    <row r="2492" ht="12.75" hidden="1" customHeight="1" x14ac:dyDescent="0.2"/>
    <row r="2493" ht="12.75" hidden="1" customHeight="1" x14ac:dyDescent="0.2"/>
    <row r="2494" ht="12.75" hidden="1" customHeight="1" x14ac:dyDescent="0.2"/>
    <row r="2495" ht="12.75" hidden="1" customHeight="1" x14ac:dyDescent="0.2"/>
    <row r="2496" ht="12.75" hidden="1" customHeight="1" x14ac:dyDescent="0.2"/>
    <row r="2497" ht="12.75" hidden="1" customHeight="1" x14ac:dyDescent="0.2"/>
    <row r="2498" ht="12.75" hidden="1" customHeight="1" x14ac:dyDescent="0.2"/>
    <row r="2499" ht="12.75" hidden="1" customHeight="1" x14ac:dyDescent="0.2"/>
    <row r="2500" ht="12.75" hidden="1" customHeight="1" x14ac:dyDescent="0.2"/>
    <row r="2501" ht="12.75" hidden="1" customHeight="1" x14ac:dyDescent="0.2"/>
    <row r="2502" ht="12.75" hidden="1" customHeight="1" x14ac:dyDescent="0.2"/>
    <row r="2503" ht="12.75" hidden="1" customHeight="1" x14ac:dyDescent="0.2"/>
    <row r="2504" ht="12.75" hidden="1" customHeight="1" x14ac:dyDescent="0.2"/>
    <row r="2505" ht="12.75" hidden="1" customHeight="1" x14ac:dyDescent="0.2"/>
    <row r="2506" ht="12.75" hidden="1" customHeight="1" x14ac:dyDescent="0.2"/>
    <row r="2507" ht="12.75" hidden="1" customHeight="1" x14ac:dyDescent="0.2"/>
    <row r="2508" ht="12.75" hidden="1" customHeight="1" x14ac:dyDescent="0.2"/>
    <row r="2509" ht="12.75" hidden="1" customHeight="1" x14ac:dyDescent="0.2"/>
    <row r="2510" ht="12.75" hidden="1" customHeight="1" x14ac:dyDescent="0.2"/>
    <row r="2511" ht="12.75" hidden="1" customHeight="1" x14ac:dyDescent="0.2"/>
    <row r="2512" ht="12.75" hidden="1" customHeight="1" x14ac:dyDescent="0.2"/>
    <row r="2513" ht="12.75" hidden="1" customHeight="1" x14ac:dyDescent="0.2"/>
    <row r="2514" ht="12.75" hidden="1" customHeight="1" x14ac:dyDescent="0.2"/>
    <row r="2515" ht="12.75" hidden="1" customHeight="1" x14ac:dyDescent="0.2"/>
    <row r="2516" ht="12.75" hidden="1" customHeight="1" x14ac:dyDescent="0.2"/>
    <row r="2517" ht="12.75" hidden="1" customHeight="1" x14ac:dyDescent="0.2"/>
    <row r="2518" ht="12.75" hidden="1" customHeight="1" x14ac:dyDescent="0.2"/>
    <row r="2519" ht="12.75" hidden="1" customHeight="1" x14ac:dyDescent="0.2"/>
    <row r="2520" ht="12.75" hidden="1" customHeight="1" x14ac:dyDescent="0.2"/>
    <row r="2521" ht="12.75" hidden="1" customHeight="1" x14ac:dyDescent="0.2"/>
    <row r="2522" ht="12.75" hidden="1" customHeight="1" x14ac:dyDescent="0.2"/>
    <row r="2523" ht="12.75" hidden="1" customHeight="1" x14ac:dyDescent="0.2"/>
    <row r="2524" ht="12.75" hidden="1" customHeight="1" x14ac:dyDescent="0.2"/>
    <row r="2525" ht="12.75" hidden="1" customHeight="1" x14ac:dyDescent="0.2"/>
    <row r="2526" ht="12.75" hidden="1" customHeight="1" x14ac:dyDescent="0.2"/>
    <row r="2527" ht="12.75" hidden="1" customHeight="1" x14ac:dyDescent="0.2"/>
    <row r="2528" ht="12.75" hidden="1" customHeight="1" x14ac:dyDescent="0.2"/>
    <row r="2529" ht="12.75" hidden="1" customHeight="1" x14ac:dyDescent="0.2"/>
    <row r="2530" ht="12.75" hidden="1" customHeight="1" x14ac:dyDescent="0.2"/>
    <row r="2531" ht="12.75" hidden="1" customHeight="1" x14ac:dyDescent="0.2"/>
    <row r="2532" ht="12.75" hidden="1" customHeight="1" x14ac:dyDescent="0.2"/>
    <row r="2533" ht="12.75" hidden="1" customHeight="1" x14ac:dyDescent="0.2"/>
    <row r="2534" ht="12.75" hidden="1" customHeight="1" x14ac:dyDescent="0.2"/>
    <row r="2535" ht="12.75" hidden="1" customHeight="1" x14ac:dyDescent="0.2"/>
    <row r="2536" ht="12.75" hidden="1" customHeight="1" x14ac:dyDescent="0.2"/>
    <row r="2537" ht="12.75" hidden="1" customHeight="1" x14ac:dyDescent="0.2"/>
    <row r="2538" ht="12.75" hidden="1" customHeight="1" x14ac:dyDescent="0.2"/>
    <row r="2539" ht="12.75" hidden="1" customHeight="1" x14ac:dyDescent="0.2"/>
    <row r="2540" ht="12.75" hidden="1" customHeight="1" x14ac:dyDescent="0.2"/>
    <row r="2541" ht="12.75" hidden="1" customHeight="1" x14ac:dyDescent="0.2"/>
    <row r="2542" ht="12.75" hidden="1" customHeight="1" x14ac:dyDescent="0.2"/>
    <row r="2543" ht="12.75" hidden="1" customHeight="1" x14ac:dyDescent="0.2"/>
    <row r="2544" ht="12.75" hidden="1" customHeight="1" x14ac:dyDescent="0.2"/>
    <row r="2545" ht="12.75" hidden="1" customHeight="1" x14ac:dyDescent="0.2"/>
    <row r="2546" ht="12.75" hidden="1" customHeight="1" x14ac:dyDescent="0.2"/>
    <row r="2547" ht="12.75" hidden="1" customHeight="1" x14ac:dyDescent="0.2"/>
    <row r="2548" ht="12.75" hidden="1" customHeight="1" x14ac:dyDescent="0.2"/>
    <row r="2549" ht="12.75" hidden="1" customHeight="1" x14ac:dyDescent="0.2"/>
    <row r="2550" ht="12.75" hidden="1" customHeight="1" x14ac:dyDescent="0.2"/>
    <row r="2551" ht="12.75" hidden="1" customHeight="1" x14ac:dyDescent="0.2"/>
    <row r="2552" ht="12.75" hidden="1" customHeight="1" x14ac:dyDescent="0.2"/>
    <row r="2553" ht="12.75" hidden="1" customHeight="1" x14ac:dyDescent="0.2"/>
    <row r="2554" ht="12.75" hidden="1" customHeight="1" x14ac:dyDescent="0.2"/>
    <row r="2555" ht="12.75" hidden="1" customHeight="1" x14ac:dyDescent="0.2"/>
    <row r="2556" ht="12.75" hidden="1" customHeight="1" x14ac:dyDescent="0.2"/>
    <row r="2557" ht="12.75" hidden="1" customHeight="1" x14ac:dyDescent="0.2"/>
    <row r="2558" ht="12.75" hidden="1" customHeight="1" x14ac:dyDescent="0.2"/>
    <row r="2559" ht="12.75" hidden="1" customHeight="1" x14ac:dyDescent="0.2"/>
    <row r="2560" ht="12.75" hidden="1" customHeight="1" x14ac:dyDescent="0.2"/>
    <row r="2561" ht="12.75" hidden="1" customHeight="1" x14ac:dyDescent="0.2"/>
    <row r="2562" ht="12.75" hidden="1" customHeight="1" x14ac:dyDescent="0.2"/>
    <row r="2563" ht="12.75" hidden="1" customHeight="1" x14ac:dyDescent="0.2"/>
    <row r="2564" ht="12.75" hidden="1" customHeight="1" x14ac:dyDescent="0.2"/>
    <row r="2565" ht="12.75" hidden="1" customHeight="1" x14ac:dyDescent="0.2"/>
    <row r="2566" ht="12.75" hidden="1" customHeight="1" x14ac:dyDescent="0.2"/>
    <row r="2567" ht="12.75" hidden="1" customHeight="1" x14ac:dyDescent="0.2"/>
    <row r="2568" ht="12.75" hidden="1" customHeight="1" x14ac:dyDescent="0.2"/>
    <row r="2569" ht="12.75" hidden="1" customHeight="1" x14ac:dyDescent="0.2"/>
    <row r="2570" ht="12.75" hidden="1" customHeight="1" x14ac:dyDescent="0.2"/>
    <row r="2571" ht="12.75" hidden="1" customHeight="1" x14ac:dyDescent="0.2"/>
    <row r="2572" ht="12.75" hidden="1" customHeight="1" x14ac:dyDescent="0.2"/>
    <row r="2573" ht="12.75" hidden="1" customHeight="1" x14ac:dyDescent="0.2"/>
    <row r="2574" ht="12.75" hidden="1" customHeight="1" x14ac:dyDescent="0.2"/>
    <row r="2575" ht="12.75" hidden="1" customHeight="1" x14ac:dyDescent="0.2"/>
    <row r="2576" ht="12.75" hidden="1" customHeight="1" x14ac:dyDescent="0.2"/>
    <row r="2577" ht="12.75" hidden="1" customHeight="1" x14ac:dyDescent="0.2"/>
    <row r="2578" ht="12.75" hidden="1" customHeight="1" x14ac:dyDescent="0.2"/>
    <row r="2579" ht="12.75" hidden="1" customHeight="1" x14ac:dyDescent="0.2"/>
    <row r="2580" ht="12.75" hidden="1" customHeight="1" x14ac:dyDescent="0.2"/>
    <row r="2581" ht="12.75" hidden="1" customHeight="1" x14ac:dyDescent="0.2"/>
    <row r="2582" ht="12.75" hidden="1" customHeight="1" x14ac:dyDescent="0.2"/>
    <row r="2583" ht="12.75" hidden="1" customHeight="1" x14ac:dyDescent="0.2"/>
    <row r="2584" ht="12.75" hidden="1" customHeight="1" x14ac:dyDescent="0.2"/>
    <row r="2585" ht="12.75" hidden="1" customHeight="1" x14ac:dyDescent="0.2"/>
    <row r="2586" ht="12.75" hidden="1" customHeight="1" x14ac:dyDescent="0.2"/>
    <row r="2587" ht="12.75" hidden="1" customHeight="1" x14ac:dyDescent="0.2"/>
    <row r="2588" ht="12.75" hidden="1" customHeight="1" x14ac:dyDescent="0.2"/>
    <row r="2589" ht="12.75" hidden="1" customHeight="1" x14ac:dyDescent="0.2"/>
    <row r="2590" ht="12.75" hidden="1" customHeight="1" x14ac:dyDescent="0.2"/>
    <row r="2591" ht="12.75" hidden="1" customHeight="1" x14ac:dyDescent="0.2"/>
    <row r="2592" ht="12.75" hidden="1" customHeight="1" x14ac:dyDescent="0.2"/>
    <row r="2593" ht="12.75" hidden="1" customHeight="1" x14ac:dyDescent="0.2"/>
    <row r="2594" ht="12.75" hidden="1" customHeight="1" x14ac:dyDescent="0.2"/>
    <row r="2595" ht="12.75" hidden="1" customHeight="1" x14ac:dyDescent="0.2"/>
    <row r="2596" ht="12.75" hidden="1" customHeight="1" x14ac:dyDescent="0.2"/>
    <row r="2597" ht="12.75" hidden="1" customHeight="1" x14ac:dyDescent="0.2"/>
    <row r="2598" ht="12.75" hidden="1" customHeight="1" x14ac:dyDescent="0.2"/>
    <row r="2599" ht="12.75" hidden="1" customHeight="1" x14ac:dyDescent="0.2"/>
    <row r="2600" ht="12.75" hidden="1" customHeight="1" x14ac:dyDescent="0.2"/>
    <row r="2601" ht="12.75" hidden="1" customHeight="1" x14ac:dyDescent="0.2"/>
    <row r="2602" ht="12.75" hidden="1" customHeight="1" x14ac:dyDescent="0.2"/>
    <row r="2603" ht="12.75" hidden="1" customHeight="1" x14ac:dyDescent="0.2"/>
    <row r="2604" ht="12.75" hidden="1" customHeight="1" x14ac:dyDescent="0.2"/>
    <row r="2605" ht="12.75" hidden="1" customHeight="1" x14ac:dyDescent="0.2"/>
    <row r="2606" ht="12.75" hidden="1" customHeight="1" x14ac:dyDescent="0.2"/>
    <row r="2607" ht="12.75" hidden="1" customHeight="1" x14ac:dyDescent="0.2"/>
    <row r="2608" ht="12.75" hidden="1" customHeight="1" x14ac:dyDescent="0.2"/>
    <row r="2609" ht="12.75" hidden="1" customHeight="1" x14ac:dyDescent="0.2"/>
    <row r="2610" ht="12.75" hidden="1" customHeight="1" x14ac:dyDescent="0.2"/>
    <row r="2611" ht="12.75" hidden="1" customHeight="1" x14ac:dyDescent="0.2"/>
    <row r="2612" ht="12.75" hidden="1" customHeight="1" x14ac:dyDescent="0.2"/>
    <row r="2613" ht="12.75" hidden="1" customHeight="1" x14ac:dyDescent="0.2"/>
    <row r="2614" ht="12.75" hidden="1" customHeight="1" x14ac:dyDescent="0.2"/>
    <row r="2615" ht="12.75" hidden="1" customHeight="1" x14ac:dyDescent="0.2"/>
    <row r="2616" ht="12.75" hidden="1" customHeight="1" x14ac:dyDescent="0.2"/>
    <row r="2617" ht="12.75" hidden="1" customHeight="1" x14ac:dyDescent="0.2"/>
    <row r="2618" ht="12.75" hidden="1" customHeight="1" x14ac:dyDescent="0.2"/>
    <row r="2619" ht="12.75" hidden="1" customHeight="1" x14ac:dyDescent="0.2"/>
    <row r="2620" ht="12.75" hidden="1" customHeight="1" x14ac:dyDescent="0.2"/>
    <row r="2621" ht="12.75" hidden="1" customHeight="1" x14ac:dyDescent="0.2"/>
    <row r="2622" ht="12.75" hidden="1" customHeight="1" x14ac:dyDescent="0.2"/>
    <row r="2623" ht="12.75" hidden="1" customHeight="1" x14ac:dyDescent="0.2"/>
    <row r="2624" ht="12.75" hidden="1" customHeight="1" x14ac:dyDescent="0.2"/>
    <row r="2625" ht="12.75" hidden="1" customHeight="1" x14ac:dyDescent="0.2"/>
    <row r="2626" ht="12.75" hidden="1" customHeight="1" x14ac:dyDescent="0.2"/>
    <row r="2627" ht="12.75" hidden="1" customHeight="1" x14ac:dyDescent="0.2"/>
    <row r="2628" ht="12.75" hidden="1" customHeight="1" x14ac:dyDescent="0.2"/>
    <row r="2629" ht="12.75" hidden="1" customHeight="1" x14ac:dyDescent="0.2"/>
    <row r="2630" ht="12.75" hidden="1" customHeight="1" x14ac:dyDescent="0.2"/>
    <row r="2631" ht="12.75" hidden="1" customHeight="1" x14ac:dyDescent="0.2"/>
    <row r="2632" ht="12.75" hidden="1" customHeight="1" x14ac:dyDescent="0.2"/>
    <row r="2633" ht="12.75" hidden="1" customHeight="1" x14ac:dyDescent="0.2"/>
    <row r="2634" ht="12.75" hidden="1" customHeight="1" x14ac:dyDescent="0.2"/>
    <row r="2635" ht="12.75" hidden="1" customHeight="1" x14ac:dyDescent="0.2"/>
    <row r="2636" ht="12.75" hidden="1" customHeight="1" x14ac:dyDescent="0.2"/>
    <row r="2637" ht="12.75" hidden="1" customHeight="1" x14ac:dyDescent="0.2"/>
    <row r="2638" ht="12.75" hidden="1" customHeight="1" x14ac:dyDescent="0.2"/>
    <row r="2639" ht="12.75" hidden="1" customHeight="1" x14ac:dyDescent="0.2"/>
    <row r="2640" ht="12.75" hidden="1" customHeight="1" x14ac:dyDescent="0.2"/>
    <row r="2641" ht="12.75" hidden="1" customHeight="1" x14ac:dyDescent="0.2"/>
    <row r="2642" ht="12.75" hidden="1" customHeight="1" x14ac:dyDescent="0.2"/>
    <row r="2643" ht="12.75" hidden="1" customHeight="1" x14ac:dyDescent="0.2"/>
    <row r="2644" ht="12.75" hidden="1" customHeight="1" x14ac:dyDescent="0.2"/>
    <row r="2645" ht="12.75" hidden="1" customHeight="1" x14ac:dyDescent="0.2"/>
    <row r="2646" ht="12.75" hidden="1" customHeight="1" x14ac:dyDescent="0.2"/>
    <row r="2647" ht="12.75" hidden="1" customHeight="1" x14ac:dyDescent="0.2"/>
    <row r="2648" ht="12.75" hidden="1" customHeight="1" x14ac:dyDescent="0.2"/>
    <row r="2649" ht="12.75" hidden="1" customHeight="1" x14ac:dyDescent="0.2"/>
    <row r="2650" ht="12.75" hidden="1" customHeight="1" x14ac:dyDescent="0.2"/>
    <row r="2651" ht="12.75" hidden="1" customHeight="1" x14ac:dyDescent="0.2"/>
    <row r="2652" ht="12.75" hidden="1" customHeight="1" x14ac:dyDescent="0.2"/>
    <row r="2653" ht="12.75" hidden="1" customHeight="1" x14ac:dyDescent="0.2"/>
    <row r="2654" ht="12.75" hidden="1" customHeight="1" x14ac:dyDescent="0.2"/>
    <row r="2655" ht="12.75" hidden="1" customHeight="1" x14ac:dyDescent="0.2"/>
    <row r="2656" ht="12.75" hidden="1" customHeight="1" x14ac:dyDescent="0.2"/>
    <row r="2657" ht="12.75" hidden="1" customHeight="1" x14ac:dyDescent="0.2"/>
    <row r="2658" ht="12.75" hidden="1" customHeight="1" x14ac:dyDescent="0.2"/>
    <row r="2659" ht="12.75" hidden="1" customHeight="1" x14ac:dyDescent="0.2"/>
    <row r="2660" ht="12.75" hidden="1" customHeight="1" x14ac:dyDescent="0.2"/>
    <row r="2661" ht="12.75" hidden="1" customHeight="1" x14ac:dyDescent="0.2"/>
    <row r="2662" ht="12.75" hidden="1" customHeight="1" x14ac:dyDescent="0.2"/>
    <row r="2663" ht="12.75" hidden="1" customHeight="1" x14ac:dyDescent="0.2"/>
    <row r="2664" ht="12.75" hidden="1" customHeight="1" x14ac:dyDescent="0.2"/>
    <row r="2665" ht="12.75" hidden="1" customHeight="1" x14ac:dyDescent="0.2"/>
    <row r="2666" ht="12.75" hidden="1" customHeight="1" x14ac:dyDescent="0.2"/>
    <row r="2667" ht="12.75" hidden="1" customHeight="1" x14ac:dyDescent="0.2"/>
    <row r="2668" ht="12.75" hidden="1" customHeight="1" x14ac:dyDescent="0.2"/>
    <row r="2669" ht="12.75" hidden="1" customHeight="1" x14ac:dyDescent="0.2"/>
    <row r="2670" ht="12.75" hidden="1" customHeight="1" x14ac:dyDescent="0.2"/>
    <row r="2671" ht="12.75" hidden="1" customHeight="1" x14ac:dyDescent="0.2"/>
    <row r="2672" ht="12.75" hidden="1" customHeight="1" x14ac:dyDescent="0.2"/>
    <row r="2673" ht="12.75" hidden="1" customHeight="1" x14ac:dyDescent="0.2"/>
    <row r="2674" ht="12.75" hidden="1" customHeight="1" x14ac:dyDescent="0.2"/>
    <row r="2675" ht="12.75" hidden="1" customHeight="1" x14ac:dyDescent="0.2"/>
    <row r="2676" ht="12.75" hidden="1" customHeight="1" x14ac:dyDescent="0.2"/>
    <row r="2677" ht="12.75" hidden="1" customHeight="1" x14ac:dyDescent="0.2"/>
    <row r="2678" ht="12.75" hidden="1" customHeight="1" x14ac:dyDescent="0.2"/>
    <row r="2679" ht="12.75" hidden="1" customHeight="1" x14ac:dyDescent="0.2"/>
    <row r="2680" ht="12.75" hidden="1" customHeight="1" x14ac:dyDescent="0.2"/>
    <row r="2681" ht="12.75" hidden="1" customHeight="1" x14ac:dyDescent="0.2"/>
    <row r="2682" ht="12.75" hidden="1" customHeight="1" x14ac:dyDescent="0.2"/>
    <row r="2683" ht="12.75" hidden="1" customHeight="1" x14ac:dyDescent="0.2"/>
    <row r="2684" ht="12.75" hidden="1" customHeight="1" x14ac:dyDescent="0.2"/>
    <row r="2685" ht="12.75" hidden="1" customHeight="1" x14ac:dyDescent="0.2"/>
    <row r="2686" ht="12.75" hidden="1" customHeight="1" x14ac:dyDescent="0.2"/>
    <row r="2687" ht="12.75" hidden="1" customHeight="1" x14ac:dyDescent="0.2"/>
    <row r="2688" ht="12.75" hidden="1" customHeight="1" x14ac:dyDescent="0.2"/>
    <row r="2689" ht="12.75" hidden="1" customHeight="1" x14ac:dyDescent="0.2"/>
    <row r="2690" ht="12.75" hidden="1" customHeight="1" x14ac:dyDescent="0.2"/>
    <row r="2691" ht="12.75" hidden="1" customHeight="1" x14ac:dyDescent="0.2"/>
    <row r="2692" ht="12.75" hidden="1" customHeight="1" x14ac:dyDescent="0.2"/>
    <row r="2693" ht="12.75" hidden="1" customHeight="1" x14ac:dyDescent="0.2"/>
    <row r="2694" ht="12.75" hidden="1" customHeight="1" x14ac:dyDescent="0.2"/>
    <row r="2695" ht="12.75" hidden="1" customHeight="1" x14ac:dyDescent="0.2"/>
    <row r="2696" ht="12.75" hidden="1" customHeight="1" x14ac:dyDescent="0.2"/>
    <row r="2697" ht="12.75" hidden="1" customHeight="1" x14ac:dyDescent="0.2"/>
    <row r="2698" ht="12.75" hidden="1" customHeight="1" x14ac:dyDescent="0.2"/>
    <row r="2699" ht="12.75" hidden="1" customHeight="1" x14ac:dyDescent="0.2"/>
    <row r="2700" ht="12.75" hidden="1" customHeight="1" x14ac:dyDescent="0.2"/>
    <row r="2701" ht="12.75" hidden="1" customHeight="1" x14ac:dyDescent="0.2"/>
    <row r="2702" ht="12.75" hidden="1" customHeight="1" x14ac:dyDescent="0.2"/>
    <row r="2703" ht="12.75" hidden="1" customHeight="1" x14ac:dyDescent="0.2"/>
    <row r="2704" ht="12.75" hidden="1" customHeight="1" x14ac:dyDescent="0.2"/>
    <row r="2705" ht="12.75" hidden="1" customHeight="1" x14ac:dyDescent="0.2"/>
    <row r="2706" ht="12.75" hidden="1" customHeight="1" x14ac:dyDescent="0.2"/>
    <row r="2707" ht="12.75" hidden="1" customHeight="1" x14ac:dyDescent="0.2"/>
    <row r="2708" ht="12.75" hidden="1" customHeight="1" x14ac:dyDescent="0.2"/>
    <row r="2709" ht="12.75" hidden="1" customHeight="1" x14ac:dyDescent="0.2"/>
    <row r="2710" ht="12.75" hidden="1" customHeight="1" x14ac:dyDescent="0.2"/>
    <row r="2711" ht="12.75" hidden="1" customHeight="1" x14ac:dyDescent="0.2"/>
    <row r="2712" ht="12.75" hidden="1" customHeight="1" x14ac:dyDescent="0.2"/>
    <row r="2713" ht="12.75" hidden="1" customHeight="1" x14ac:dyDescent="0.2"/>
    <row r="2714" ht="12.75" hidden="1" customHeight="1" x14ac:dyDescent="0.2"/>
    <row r="2715" ht="12.75" hidden="1" customHeight="1" x14ac:dyDescent="0.2"/>
    <row r="2716" ht="12.75" hidden="1" customHeight="1" x14ac:dyDescent="0.2"/>
    <row r="2717" ht="12.75" hidden="1" customHeight="1" x14ac:dyDescent="0.2"/>
    <row r="2718" ht="12.75" hidden="1" customHeight="1" x14ac:dyDescent="0.2"/>
    <row r="2719" ht="12.75" hidden="1" customHeight="1" x14ac:dyDescent="0.2"/>
    <row r="2720" ht="12.75" hidden="1" customHeight="1" x14ac:dyDescent="0.2"/>
    <row r="2721" ht="12.75" hidden="1" customHeight="1" x14ac:dyDescent="0.2"/>
    <row r="2722" ht="12.75" hidden="1" customHeight="1" x14ac:dyDescent="0.2"/>
    <row r="2723" ht="12.75" hidden="1" customHeight="1" x14ac:dyDescent="0.2"/>
    <row r="2724" ht="12.75" hidden="1" customHeight="1" x14ac:dyDescent="0.2"/>
    <row r="2725" ht="12.75" hidden="1" customHeight="1" x14ac:dyDescent="0.2"/>
    <row r="2726" ht="12.75" hidden="1" customHeight="1" x14ac:dyDescent="0.2"/>
    <row r="2727" ht="12.75" hidden="1" customHeight="1" x14ac:dyDescent="0.2"/>
    <row r="2728" ht="12.75" hidden="1" customHeight="1" x14ac:dyDescent="0.2"/>
    <row r="2729" ht="12.75" hidden="1" customHeight="1" x14ac:dyDescent="0.2"/>
    <row r="2730" ht="12.75" hidden="1" customHeight="1" x14ac:dyDescent="0.2"/>
    <row r="2731" ht="12.75" hidden="1" customHeight="1" x14ac:dyDescent="0.2"/>
    <row r="2732" ht="12.75" hidden="1" customHeight="1" x14ac:dyDescent="0.2"/>
    <row r="2733" ht="12.75" hidden="1" customHeight="1" x14ac:dyDescent="0.2"/>
    <row r="2734" ht="12.75" hidden="1" customHeight="1" x14ac:dyDescent="0.2"/>
    <row r="2735" ht="12.75" hidden="1" customHeight="1" x14ac:dyDescent="0.2"/>
    <row r="2736" ht="12.75" hidden="1" customHeight="1" x14ac:dyDescent="0.2"/>
    <row r="2737" ht="12.75" hidden="1" customHeight="1" x14ac:dyDescent="0.2"/>
    <row r="2738" ht="12.75" hidden="1" customHeight="1" x14ac:dyDescent="0.2"/>
    <row r="2739" ht="12.75" hidden="1" customHeight="1" x14ac:dyDescent="0.2"/>
    <row r="2740" ht="12.75" hidden="1" customHeight="1" x14ac:dyDescent="0.2"/>
    <row r="2741" ht="12.75" hidden="1" customHeight="1" x14ac:dyDescent="0.2"/>
    <row r="2742" ht="12.75" hidden="1" customHeight="1" x14ac:dyDescent="0.2"/>
    <row r="2743" ht="12.75" hidden="1" customHeight="1" x14ac:dyDescent="0.2"/>
    <row r="2744" ht="12.75" hidden="1" customHeight="1" x14ac:dyDescent="0.2"/>
    <row r="2745" ht="12.75" hidden="1" customHeight="1" x14ac:dyDescent="0.2"/>
    <row r="2746" ht="12.75" hidden="1" customHeight="1" x14ac:dyDescent="0.2"/>
    <row r="2747" ht="12.75" hidden="1" customHeight="1" x14ac:dyDescent="0.2"/>
    <row r="2748" ht="12.75" hidden="1" customHeight="1" x14ac:dyDescent="0.2"/>
    <row r="2749" ht="12.75" hidden="1" customHeight="1" x14ac:dyDescent="0.2"/>
    <row r="2750" ht="12.75" hidden="1" customHeight="1" x14ac:dyDescent="0.2"/>
    <row r="2751" ht="12.75" hidden="1" customHeight="1" x14ac:dyDescent="0.2"/>
    <row r="2752" ht="12.75" hidden="1" customHeight="1" x14ac:dyDescent="0.2"/>
    <row r="2753" ht="12.75" hidden="1" customHeight="1" x14ac:dyDescent="0.2"/>
    <row r="2754" ht="12.75" hidden="1" customHeight="1" x14ac:dyDescent="0.2"/>
    <row r="2755" ht="12.75" hidden="1" customHeight="1" x14ac:dyDescent="0.2"/>
    <row r="2756" ht="12.75" hidden="1" customHeight="1" x14ac:dyDescent="0.2"/>
    <row r="2757" ht="12.75" hidden="1" customHeight="1" x14ac:dyDescent="0.2"/>
    <row r="2758" ht="12.75" hidden="1" customHeight="1" x14ac:dyDescent="0.2"/>
    <row r="2759" ht="12.75" hidden="1" customHeight="1" x14ac:dyDescent="0.2"/>
    <row r="2760" ht="12.75" hidden="1" customHeight="1" x14ac:dyDescent="0.2"/>
    <row r="2761" ht="12.75" hidden="1" customHeight="1" x14ac:dyDescent="0.2"/>
    <row r="2762" ht="12.75" hidden="1" customHeight="1" x14ac:dyDescent="0.2"/>
    <row r="2763" ht="12.75" hidden="1" customHeight="1" x14ac:dyDescent="0.2"/>
    <row r="2764" ht="12.75" hidden="1" customHeight="1" x14ac:dyDescent="0.2"/>
    <row r="2765" ht="12.75" hidden="1" customHeight="1" x14ac:dyDescent="0.2"/>
    <row r="2766" ht="12.75" hidden="1" customHeight="1" x14ac:dyDescent="0.2"/>
    <row r="2767" ht="12.75" hidden="1" customHeight="1" x14ac:dyDescent="0.2"/>
    <row r="2768" ht="12.75" hidden="1" customHeight="1" x14ac:dyDescent="0.2"/>
    <row r="2769" ht="12.75" hidden="1" customHeight="1" x14ac:dyDescent="0.2"/>
    <row r="2770" ht="12.75" hidden="1" customHeight="1" x14ac:dyDescent="0.2"/>
    <row r="2771" ht="12.75" hidden="1" customHeight="1" x14ac:dyDescent="0.2"/>
    <row r="2772" ht="12.75" hidden="1" customHeight="1" x14ac:dyDescent="0.2"/>
    <row r="2773" ht="12.75" hidden="1" customHeight="1" x14ac:dyDescent="0.2"/>
    <row r="2774" ht="12.75" hidden="1" customHeight="1" x14ac:dyDescent="0.2"/>
    <row r="2775" ht="12.75" hidden="1" customHeight="1" x14ac:dyDescent="0.2"/>
    <row r="2776" ht="12.75" hidden="1" customHeight="1" x14ac:dyDescent="0.2"/>
    <row r="2777" ht="12.75" hidden="1" customHeight="1" x14ac:dyDescent="0.2"/>
    <row r="2778" ht="12.75" hidden="1" customHeight="1" x14ac:dyDescent="0.2"/>
    <row r="2779" ht="12.75" hidden="1" customHeight="1" x14ac:dyDescent="0.2"/>
    <row r="2780" ht="12.75" hidden="1" customHeight="1" x14ac:dyDescent="0.2"/>
    <row r="2781" ht="12.75" hidden="1" customHeight="1" x14ac:dyDescent="0.2"/>
    <row r="2782" ht="12.75" hidden="1" customHeight="1" x14ac:dyDescent="0.2"/>
    <row r="2783" ht="12.75" hidden="1" customHeight="1" x14ac:dyDescent="0.2"/>
    <row r="2784" ht="12.75" hidden="1" customHeight="1" x14ac:dyDescent="0.2"/>
    <row r="2785" ht="12.75" hidden="1" customHeight="1" x14ac:dyDescent="0.2"/>
    <row r="2786" ht="12.75" hidden="1" customHeight="1" x14ac:dyDescent="0.2"/>
    <row r="2787" ht="12.75" hidden="1" customHeight="1" x14ac:dyDescent="0.2"/>
    <row r="2788" ht="12.75" hidden="1" customHeight="1" x14ac:dyDescent="0.2"/>
    <row r="2789" ht="12.75" hidden="1" customHeight="1" x14ac:dyDescent="0.2"/>
    <row r="2790" ht="12.75" hidden="1" customHeight="1" x14ac:dyDescent="0.2"/>
    <row r="2791" ht="12.75" hidden="1" customHeight="1" x14ac:dyDescent="0.2"/>
    <row r="2792" ht="12.75" hidden="1" customHeight="1" x14ac:dyDescent="0.2"/>
    <row r="2793" ht="12.75" hidden="1" customHeight="1" x14ac:dyDescent="0.2"/>
    <row r="2794" ht="12.75" hidden="1" customHeight="1" x14ac:dyDescent="0.2"/>
    <row r="2795" ht="12.75" hidden="1" customHeight="1" x14ac:dyDescent="0.2"/>
    <row r="2796" ht="12.75" hidden="1" customHeight="1" x14ac:dyDescent="0.2"/>
    <row r="2797" ht="12.75" hidden="1" customHeight="1" x14ac:dyDescent="0.2"/>
    <row r="2798" ht="12.75" hidden="1" customHeight="1" x14ac:dyDescent="0.2"/>
    <row r="2799" ht="12.75" hidden="1" customHeight="1" x14ac:dyDescent="0.2"/>
    <row r="2800" ht="12.75" hidden="1" customHeight="1" x14ac:dyDescent="0.2"/>
    <row r="2801" ht="12.75" hidden="1" customHeight="1" x14ac:dyDescent="0.2"/>
    <row r="2802" ht="12.75" hidden="1" customHeight="1" x14ac:dyDescent="0.2"/>
    <row r="2803" ht="12.75" hidden="1" customHeight="1" x14ac:dyDescent="0.2"/>
    <row r="2804" ht="12.75" hidden="1" customHeight="1" x14ac:dyDescent="0.2"/>
    <row r="2805" ht="12.75" hidden="1" customHeight="1" x14ac:dyDescent="0.2"/>
    <row r="2806" ht="12.75" hidden="1" customHeight="1" x14ac:dyDescent="0.2"/>
    <row r="2807" ht="12.75" hidden="1" customHeight="1" x14ac:dyDescent="0.2"/>
    <row r="2808" ht="12.75" hidden="1" customHeight="1" x14ac:dyDescent="0.2"/>
    <row r="2809" ht="12.75" hidden="1" customHeight="1" x14ac:dyDescent="0.2"/>
    <row r="2810" ht="12.75" hidden="1" customHeight="1" x14ac:dyDescent="0.2"/>
    <row r="2811" ht="12.75" hidden="1" customHeight="1" x14ac:dyDescent="0.2"/>
    <row r="2812" ht="12.75" hidden="1" customHeight="1" x14ac:dyDescent="0.2"/>
    <row r="2813" ht="12.75" hidden="1" customHeight="1" x14ac:dyDescent="0.2"/>
    <row r="2814" ht="12.75" hidden="1" customHeight="1" x14ac:dyDescent="0.2"/>
    <row r="2815" ht="12.75" hidden="1" customHeight="1" x14ac:dyDescent="0.2"/>
    <row r="2816" ht="12.75" hidden="1" customHeight="1" x14ac:dyDescent="0.2"/>
    <row r="2817" ht="12.75" hidden="1" customHeight="1" x14ac:dyDescent="0.2"/>
    <row r="2818" ht="12.75" hidden="1" customHeight="1" x14ac:dyDescent="0.2"/>
    <row r="2819" ht="12.75" hidden="1" customHeight="1" x14ac:dyDescent="0.2"/>
    <row r="2820" ht="12.75" hidden="1" customHeight="1" x14ac:dyDescent="0.2"/>
    <row r="2821" ht="12.75" hidden="1" customHeight="1" x14ac:dyDescent="0.2"/>
    <row r="2822" ht="12.75" hidden="1" customHeight="1" x14ac:dyDescent="0.2"/>
    <row r="2823" ht="12.75" hidden="1" customHeight="1" x14ac:dyDescent="0.2"/>
    <row r="2824" ht="12.75" hidden="1" customHeight="1" x14ac:dyDescent="0.2"/>
    <row r="2825" ht="12.75" hidden="1" customHeight="1" x14ac:dyDescent="0.2"/>
    <row r="2826" ht="12.75" hidden="1" customHeight="1" x14ac:dyDescent="0.2"/>
    <row r="2827" ht="12.75" hidden="1" customHeight="1" x14ac:dyDescent="0.2"/>
    <row r="2828" ht="12.75" hidden="1" customHeight="1" x14ac:dyDescent="0.2"/>
    <row r="2829" ht="12.75" hidden="1" customHeight="1" x14ac:dyDescent="0.2"/>
    <row r="2830" ht="12.75" hidden="1" customHeight="1" x14ac:dyDescent="0.2"/>
    <row r="2831" ht="12.75" hidden="1" customHeight="1" x14ac:dyDescent="0.2"/>
    <row r="2832" ht="12.75" hidden="1" customHeight="1" x14ac:dyDescent="0.2"/>
    <row r="2833" ht="12.75" hidden="1" customHeight="1" x14ac:dyDescent="0.2"/>
    <row r="2834" ht="12.75" hidden="1" customHeight="1" x14ac:dyDescent="0.2"/>
    <row r="2835" ht="12.75" hidden="1" customHeight="1" x14ac:dyDescent="0.2"/>
    <row r="2836" ht="12.75" hidden="1" customHeight="1" x14ac:dyDescent="0.2"/>
    <row r="2837" ht="12.75" hidden="1" customHeight="1" x14ac:dyDescent="0.2"/>
    <row r="2838" ht="12.75" hidden="1" customHeight="1" x14ac:dyDescent="0.2"/>
    <row r="2839" ht="12.75" hidden="1" customHeight="1" x14ac:dyDescent="0.2"/>
    <row r="2840" ht="12.75" hidden="1" customHeight="1" x14ac:dyDescent="0.2"/>
    <row r="2841" ht="12.75" hidden="1" customHeight="1" x14ac:dyDescent="0.2"/>
    <row r="2842" ht="12.75" hidden="1" customHeight="1" x14ac:dyDescent="0.2"/>
    <row r="2843" ht="12.75" hidden="1" customHeight="1" x14ac:dyDescent="0.2"/>
    <row r="2844" ht="12.75" hidden="1" customHeight="1" x14ac:dyDescent="0.2"/>
    <row r="2845" ht="12.75" hidden="1" customHeight="1" x14ac:dyDescent="0.2"/>
    <row r="2846" ht="12.75" hidden="1" customHeight="1" x14ac:dyDescent="0.2"/>
    <row r="2847" ht="12.75" hidden="1" customHeight="1" x14ac:dyDescent="0.2"/>
    <row r="2848" ht="12.75" hidden="1" customHeight="1" x14ac:dyDescent="0.2"/>
    <row r="2849" ht="12.75" hidden="1" customHeight="1" x14ac:dyDescent="0.2"/>
    <row r="2850" ht="12.75" hidden="1" customHeight="1" x14ac:dyDescent="0.2"/>
    <row r="2851" ht="12.75" hidden="1" customHeight="1" x14ac:dyDescent="0.2"/>
    <row r="2852" ht="12.75" hidden="1" customHeight="1" x14ac:dyDescent="0.2"/>
    <row r="2853" ht="12.75" hidden="1" customHeight="1" x14ac:dyDescent="0.2"/>
    <row r="2854" ht="12.75" hidden="1" customHeight="1" x14ac:dyDescent="0.2"/>
    <row r="2855" ht="12.75" hidden="1" customHeight="1" x14ac:dyDescent="0.2"/>
    <row r="2856" ht="12.75" hidden="1" customHeight="1" x14ac:dyDescent="0.2"/>
    <row r="2857" ht="12.75" hidden="1" customHeight="1" x14ac:dyDescent="0.2"/>
    <row r="2858" ht="12.75" hidden="1" customHeight="1" x14ac:dyDescent="0.2"/>
    <row r="2859" ht="12.75" hidden="1" customHeight="1" x14ac:dyDescent="0.2"/>
    <row r="2860" ht="12.75" hidden="1" customHeight="1" x14ac:dyDescent="0.2"/>
    <row r="2861" ht="12.75" hidden="1" customHeight="1" x14ac:dyDescent="0.2"/>
    <row r="2862" ht="12.75" hidden="1" customHeight="1" x14ac:dyDescent="0.2"/>
    <row r="2863" ht="12.75" hidden="1" customHeight="1" x14ac:dyDescent="0.2"/>
    <row r="2864" ht="12.75" hidden="1" customHeight="1" x14ac:dyDescent="0.2"/>
    <row r="2865" ht="12.75" hidden="1" customHeight="1" x14ac:dyDescent="0.2"/>
    <row r="2866" ht="12.75" hidden="1" customHeight="1" x14ac:dyDescent="0.2"/>
    <row r="2867" ht="12.75" hidden="1" customHeight="1" x14ac:dyDescent="0.2"/>
    <row r="2868" ht="12.75" hidden="1" customHeight="1" x14ac:dyDescent="0.2"/>
    <row r="2869" ht="12.75" hidden="1" customHeight="1" x14ac:dyDescent="0.2"/>
    <row r="2870" ht="12.75" hidden="1" customHeight="1" x14ac:dyDescent="0.2"/>
    <row r="2871" ht="12.75" hidden="1" customHeight="1" x14ac:dyDescent="0.2"/>
    <row r="2872" ht="12.75" hidden="1" customHeight="1" x14ac:dyDescent="0.2"/>
    <row r="2873" ht="12.75" hidden="1" customHeight="1" x14ac:dyDescent="0.2"/>
    <row r="2874" ht="12.75" hidden="1" customHeight="1" x14ac:dyDescent="0.2"/>
    <row r="2875" ht="12.75" hidden="1" customHeight="1" x14ac:dyDescent="0.2"/>
    <row r="2876" ht="12.75" hidden="1" customHeight="1" x14ac:dyDescent="0.2"/>
    <row r="2877" ht="12.75" hidden="1" customHeight="1" x14ac:dyDescent="0.2"/>
    <row r="2878" ht="12.75" hidden="1" customHeight="1" x14ac:dyDescent="0.2"/>
    <row r="2879" ht="12.75" hidden="1" customHeight="1" x14ac:dyDescent="0.2"/>
    <row r="2880" ht="12.75" hidden="1" customHeight="1" x14ac:dyDescent="0.2"/>
    <row r="2881" ht="12.75" hidden="1" customHeight="1" x14ac:dyDescent="0.2"/>
    <row r="2882" ht="12.75" hidden="1" customHeight="1" x14ac:dyDescent="0.2"/>
    <row r="2883" ht="12.75" hidden="1" customHeight="1" x14ac:dyDescent="0.2"/>
    <row r="2884" ht="12.75" hidden="1" customHeight="1" x14ac:dyDescent="0.2"/>
    <row r="2885" ht="12.75" hidden="1" customHeight="1" x14ac:dyDescent="0.2"/>
    <row r="2886" ht="12.75" hidden="1" customHeight="1" x14ac:dyDescent="0.2"/>
    <row r="2887" ht="12.75" hidden="1" customHeight="1" x14ac:dyDescent="0.2"/>
    <row r="2888" ht="12.75" hidden="1" customHeight="1" x14ac:dyDescent="0.2"/>
    <row r="2889" ht="12.75" hidden="1" customHeight="1" x14ac:dyDescent="0.2"/>
    <row r="2890" ht="12.75" hidden="1" customHeight="1" x14ac:dyDescent="0.2"/>
    <row r="2891" ht="12.75" hidden="1" customHeight="1" x14ac:dyDescent="0.2"/>
    <row r="2892" ht="12.75" hidden="1" customHeight="1" x14ac:dyDescent="0.2"/>
    <row r="2893" ht="12.75" hidden="1" customHeight="1" x14ac:dyDescent="0.2"/>
    <row r="2894" ht="12.75" hidden="1" customHeight="1" x14ac:dyDescent="0.2"/>
    <row r="2895" ht="12.75" hidden="1" customHeight="1" x14ac:dyDescent="0.2"/>
    <row r="2896" ht="12.75" hidden="1" customHeight="1" x14ac:dyDescent="0.2"/>
    <row r="2897" ht="12.75" hidden="1" customHeight="1" x14ac:dyDescent="0.2"/>
    <row r="2898" ht="12.75" hidden="1" customHeight="1" x14ac:dyDescent="0.2"/>
    <row r="2899" ht="12.75" hidden="1" customHeight="1" x14ac:dyDescent="0.2"/>
    <row r="2900" ht="12.75" hidden="1" customHeight="1" x14ac:dyDescent="0.2"/>
    <row r="2901" ht="12.75" hidden="1" customHeight="1" x14ac:dyDescent="0.2"/>
    <row r="2902" ht="12.75" hidden="1" customHeight="1" x14ac:dyDescent="0.2"/>
    <row r="2903" ht="12.75" hidden="1" customHeight="1" x14ac:dyDescent="0.2"/>
    <row r="2904" ht="12.75" hidden="1" customHeight="1" x14ac:dyDescent="0.2"/>
    <row r="2905" ht="12.75" hidden="1" customHeight="1" x14ac:dyDescent="0.2"/>
    <row r="2906" ht="12.75" hidden="1" customHeight="1" x14ac:dyDescent="0.2"/>
    <row r="2907" ht="12.75" hidden="1" customHeight="1" x14ac:dyDescent="0.2"/>
    <row r="2908" ht="12.75" hidden="1" customHeight="1" x14ac:dyDescent="0.2"/>
    <row r="2909" ht="12.75" hidden="1" customHeight="1" x14ac:dyDescent="0.2"/>
    <row r="2910" ht="12.75" hidden="1" customHeight="1" x14ac:dyDescent="0.2"/>
    <row r="2911" ht="12.75" hidden="1" customHeight="1" x14ac:dyDescent="0.2"/>
    <row r="2912" ht="12.75" hidden="1" customHeight="1" x14ac:dyDescent="0.2"/>
    <row r="2913" ht="12.75" hidden="1" customHeight="1" x14ac:dyDescent="0.2"/>
    <row r="2914" ht="12.75" hidden="1" customHeight="1" x14ac:dyDescent="0.2"/>
    <row r="2915" ht="12.75" hidden="1" customHeight="1" x14ac:dyDescent="0.2"/>
    <row r="2916" ht="12.75" hidden="1" customHeight="1" x14ac:dyDescent="0.2"/>
    <row r="2917" ht="12.75" hidden="1" customHeight="1" x14ac:dyDescent="0.2"/>
    <row r="2918" ht="12.75" hidden="1" customHeight="1" x14ac:dyDescent="0.2"/>
    <row r="2919" ht="12.75" hidden="1" customHeight="1" x14ac:dyDescent="0.2"/>
    <row r="2920" ht="12.75" hidden="1" customHeight="1" x14ac:dyDescent="0.2"/>
    <row r="2921" ht="12.75" hidden="1" customHeight="1" x14ac:dyDescent="0.2"/>
    <row r="2922" ht="12.75" hidden="1" customHeight="1" x14ac:dyDescent="0.2"/>
    <row r="2923" ht="12.75" hidden="1" customHeight="1" x14ac:dyDescent="0.2"/>
    <row r="2924" ht="12.75" hidden="1" customHeight="1" x14ac:dyDescent="0.2"/>
    <row r="2925" ht="12.75" hidden="1" customHeight="1" x14ac:dyDescent="0.2"/>
    <row r="2926" ht="12.75" hidden="1" customHeight="1" x14ac:dyDescent="0.2"/>
    <row r="2927" ht="12.75" hidden="1" customHeight="1" x14ac:dyDescent="0.2"/>
    <row r="2928" ht="12.75" hidden="1" customHeight="1" x14ac:dyDescent="0.2"/>
    <row r="2929" ht="12.75" hidden="1" customHeight="1" x14ac:dyDescent="0.2"/>
    <row r="2930" ht="12.75" hidden="1" customHeight="1" x14ac:dyDescent="0.2"/>
    <row r="2931" ht="12.75" hidden="1" customHeight="1" x14ac:dyDescent="0.2"/>
    <row r="2932" ht="12.75" hidden="1" customHeight="1" x14ac:dyDescent="0.2"/>
    <row r="2933" ht="12.75" hidden="1" customHeight="1" x14ac:dyDescent="0.2"/>
    <row r="2934" ht="12.75" hidden="1" customHeight="1" x14ac:dyDescent="0.2"/>
    <row r="2935" ht="12.75" hidden="1" customHeight="1" x14ac:dyDescent="0.2"/>
    <row r="2936" ht="12.75" hidden="1" customHeight="1" x14ac:dyDescent="0.2"/>
    <row r="2937" ht="12.75" hidden="1" customHeight="1" x14ac:dyDescent="0.2"/>
    <row r="2938" ht="12.75" hidden="1" customHeight="1" x14ac:dyDescent="0.2"/>
    <row r="2939" ht="12.75" hidden="1" customHeight="1" x14ac:dyDescent="0.2"/>
    <row r="2940" ht="12.75" hidden="1" customHeight="1" x14ac:dyDescent="0.2"/>
    <row r="2941" ht="12.75" hidden="1" customHeight="1" x14ac:dyDescent="0.2"/>
    <row r="2942" ht="12.75" hidden="1" customHeight="1" x14ac:dyDescent="0.2"/>
    <row r="2943" ht="12.75" hidden="1" customHeight="1" x14ac:dyDescent="0.2"/>
    <row r="2944" ht="12.75" hidden="1" customHeight="1" x14ac:dyDescent="0.2"/>
    <row r="2945" ht="12.75" hidden="1" customHeight="1" x14ac:dyDescent="0.2"/>
    <row r="2946" ht="12.75" hidden="1" customHeight="1" x14ac:dyDescent="0.2"/>
    <row r="2947" ht="12.75" hidden="1" customHeight="1" x14ac:dyDescent="0.2"/>
    <row r="2948" ht="12.75" hidden="1" customHeight="1" x14ac:dyDescent="0.2"/>
    <row r="2949" ht="12.75" hidden="1" customHeight="1" x14ac:dyDescent="0.2"/>
    <row r="2950" ht="12.75" hidden="1" customHeight="1" x14ac:dyDescent="0.2"/>
    <row r="2951" ht="12.75" hidden="1" customHeight="1" x14ac:dyDescent="0.2"/>
    <row r="2952" ht="12.75" hidden="1" customHeight="1" x14ac:dyDescent="0.2"/>
    <row r="2953" ht="12.75" hidden="1" customHeight="1" x14ac:dyDescent="0.2"/>
    <row r="2954" ht="12.75" hidden="1" customHeight="1" x14ac:dyDescent="0.2"/>
    <row r="2955" ht="12.75" hidden="1" customHeight="1" x14ac:dyDescent="0.2"/>
    <row r="2956" ht="12.75" hidden="1" customHeight="1" x14ac:dyDescent="0.2"/>
    <row r="2957" ht="12.75" hidden="1" customHeight="1" x14ac:dyDescent="0.2"/>
    <row r="2958" ht="12.75" hidden="1" customHeight="1" x14ac:dyDescent="0.2"/>
    <row r="2959" ht="12.75" hidden="1" customHeight="1" x14ac:dyDescent="0.2"/>
    <row r="2960" ht="12.75" hidden="1" customHeight="1" x14ac:dyDescent="0.2"/>
    <row r="2961" ht="12.75" hidden="1" customHeight="1" x14ac:dyDescent="0.2"/>
    <row r="2962" ht="12.75" hidden="1" customHeight="1" x14ac:dyDescent="0.2"/>
    <row r="2963" ht="12.75" hidden="1" customHeight="1" x14ac:dyDescent="0.2"/>
    <row r="2964" ht="12.75" hidden="1" customHeight="1" x14ac:dyDescent="0.2"/>
    <row r="2965" ht="12.75" hidden="1" customHeight="1" x14ac:dyDescent="0.2"/>
    <row r="2966" ht="12.75" hidden="1" customHeight="1" x14ac:dyDescent="0.2"/>
    <row r="2967" ht="12.75" hidden="1" customHeight="1" x14ac:dyDescent="0.2"/>
    <row r="2968" ht="12.75" hidden="1" customHeight="1" x14ac:dyDescent="0.2"/>
    <row r="2969" ht="12.75" hidden="1" customHeight="1" x14ac:dyDescent="0.2"/>
    <row r="2970" ht="12.75" hidden="1" customHeight="1" x14ac:dyDescent="0.2"/>
    <row r="2971" ht="12.75" hidden="1" customHeight="1" x14ac:dyDescent="0.2"/>
    <row r="2972" ht="12.75" hidden="1" customHeight="1" x14ac:dyDescent="0.2"/>
    <row r="2973" ht="12.75" hidden="1" customHeight="1" x14ac:dyDescent="0.2"/>
    <row r="2974" ht="12.75" hidden="1" customHeight="1" x14ac:dyDescent="0.2"/>
    <row r="2975" ht="12.75" hidden="1" customHeight="1" x14ac:dyDescent="0.2"/>
    <row r="2976" ht="12.75" hidden="1" customHeight="1" x14ac:dyDescent="0.2"/>
    <row r="2977" ht="12.75" hidden="1" customHeight="1" x14ac:dyDescent="0.2"/>
    <row r="2978" ht="12.75" hidden="1" customHeight="1" x14ac:dyDescent="0.2"/>
    <row r="2979" ht="12.75" hidden="1" customHeight="1" x14ac:dyDescent="0.2"/>
    <row r="2980" ht="12.75" hidden="1" customHeight="1" x14ac:dyDescent="0.2"/>
    <row r="2981" ht="12.75" hidden="1" customHeight="1" x14ac:dyDescent="0.2"/>
    <row r="2982" ht="12.75" hidden="1" customHeight="1" x14ac:dyDescent="0.2"/>
    <row r="2983" ht="12.75" hidden="1" customHeight="1" x14ac:dyDescent="0.2"/>
    <row r="2984" ht="12.75" hidden="1" customHeight="1" x14ac:dyDescent="0.2"/>
    <row r="2985" ht="12.75" hidden="1" customHeight="1" x14ac:dyDescent="0.2"/>
    <row r="2986" ht="12.75" hidden="1" customHeight="1" x14ac:dyDescent="0.2"/>
    <row r="2987" ht="12.75" hidden="1" customHeight="1" x14ac:dyDescent="0.2"/>
    <row r="2988" ht="12.75" hidden="1" customHeight="1" x14ac:dyDescent="0.2"/>
    <row r="2989" ht="12.75" hidden="1" customHeight="1" x14ac:dyDescent="0.2"/>
    <row r="2990" ht="12.75" hidden="1" customHeight="1" x14ac:dyDescent="0.2"/>
    <row r="2991" ht="12.75" hidden="1" customHeight="1" x14ac:dyDescent="0.2"/>
    <row r="2992" ht="12.75" hidden="1" customHeight="1" x14ac:dyDescent="0.2"/>
    <row r="2993" ht="12.75" hidden="1" customHeight="1" x14ac:dyDescent="0.2"/>
    <row r="2994" ht="12.75" hidden="1" customHeight="1" x14ac:dyDescent="0.2"/>
    <row r="2995" ht="12.75" hidden="1" customHeight="1" x14ac:dyDescent="0.2"/>
    <row r="2996" ht="12.75" hidden="1" customHeight="1" x14ac:dyDescent="0.2"/>
    <row r="2997" ht="12.75" hidden="1" customHeight="1" x14ac:dyDescent="0.2"/>
    <row r="2998" ht="12.75" hidden="1" customHeight="1" x14ac:dyDescent="0.2"/>
    <row r="2999" ht="12.75" hidden="1" customHeight="1" x14ac:dyDescent="0.2"/>
    <row r="3000" ht="12.75" hidden="1" customHeight="1" x14ac:dyDescent="0.2"/>
    <row r="3001" ht="12.75" hidden="1" customHeight="1" x14ac:dyDescent="0.2"/>
    <row r="3002" ht="12.75" hidden="1" customHeight="1" x14ac:dyDescent="0.2"/>
    <row r="3003" ht="12.75" hidden="1" customHeight="1" x14ac:dyDescent="0.2"/>
    <row r="3004" ht="12.75" hidden="1" customHeight="1" x14ac:dyDescent="0.2"/>
    <row r="3005" ht="12.75" hidden="1" customHeight="1" x14ac:dyDescent="0.2"/>
    <row r="3006" ht="12.75" hidden="1" customHeight="1" x14ac:dyDescent="0.2"/>
    <row r="3007" ht="12.75" hidden="1" customHeight="1" x14ac:dyDescent="0.2"/>
    <row r="3008" ht="12.75" hidden="1" customHeight="1" x14ac:dyDescent="0.2"/>
    <row r="3009" ht="12.75" hidden="1" customHeight="1" x14ac:dyDescent="0.2"/>
    <row r="3010" ht="12.75" hidden="1" customHeight="1" x14ac:dyDescent="0.2"/>
    <row r="3011" ht="12.75" hidden="1" customHeight="1" x14ac:dyDescent="0.2"/>
    <row r="3012" ht="12.75" hidden="1" customHeight="1" x14ac:dyDescent="0.2"/>
    <row r="3013" ht="12.75" hidden="1" customHeight="1" x14ac:dyDescent="0.2"/>
    <row r="3014" ht="12.75" hidden="1" customHeight="1" x14ac:dyDescent="0.2"/>
    <row r="3015" ht="12.75" hidden="1" customHeight="1" x14ac:dyDescent="0.2"/>
    <row r="3016" ht="12.75" hidden="1" customHeight="1" x14ac:dyDescent="0.2"/>
    <row r="3017" ht="12.75" hidden="1" customHeight="1" x14ac:dyDescent="0.2"/>
    <row r="3018" ht="12.75" hidden="1" customHeight="1" x14ac:dyDescent="0.2"/>
    <row r="3019" ht="12.75" hidden="1" customHeight="1" x14ac:dyDescent="0.2"/>
    <row r="3020" ht="12.75" hidden="1" customHeight="1" x14ac:dyDescent="0.2"/>
    <row r="3021" ht="12.75" hidden="1" customHeight="1" x14ac:dyDescent="0.2"/>
    <row r="3022" ht="12.75" hidden="1" customHeight="1" x14ac:dyDescent="0.2"/>
    <row r="3023" ht="12.75" hidden="1" customHeight="1" x14ac:dyDescent="0.2"/>
    <row r="3024" ht="12.75" hidden="1" customHeight="1" x14ac:dyDescent="0.2"/>
    <row r="3025" ht="12.75" hidden="1" customHeight="1" x14ac:dyDescent="0.2"/>
    <row r="3026" ht="12.75" hidden="1" customHeight="1" x14ac:dyDescent="0.2"/>
    <row r="3027" ht="12.75" hidden="1" customHeight="1" x14ac:dyDescent="0.2"/>
    <row r="3028" ht="12.75" hidden="1" customHeight="1" x14ac:dyDescent="0.2"/>
    <row r="3029" ht="12.75" hidden="1" customHeight="1" x14ac:dyDescent="0.2"/>
    <row r="3030" ht="12.75" hidden="1" customHeight="1" x14ac:dyDescent="0.2"/>
    <row r="3031" ht="12.75" hidden="1" customHeight="1" x14ac:dyDescent="0.2"/>
    <row r="3032" ht="12.75" hidden="1" customHeight="1" x14ac:dyDescent="0.2"/>
    <row r="3033" ht="12.75" hidden="1" customHeight="1" x14ac:dyDescent="0.2"/>
    <row r="3034" ht="12.75" hidden="1" customHeight="1" x14ac:dyDescent="0.2"/>
    <row r="3035" ht="12.75" hidden="1" customHeight="1" x14ac:dyDescent="0.2"/>
    <row r="3036" ht="12.75" hidden="1" customHeight="1" x14ac:dyDescent="0.2"/>
    <row r="3037" ht="12.75" hidden="1" customHeight="1" x14ac:dyDescent="0.2"/>
    <row r="3038" ht="12.75" hidden="1" customHeight="1" x14ac:dyDescent="0.2"/>
    <row r="3039" ht="12.75" hidden="1" customHeight="1" x14ac:dyDescent="0.2"/>
    <row r="3040" ht="12.75" hidden="1" customHeight="1" x14ac:dyDescent="0.2"/>
    <row r="3041" ht="12.75" hidden="1" customHeight="1" x14ac:dyDescent="0.2"/>
    <row r="3042" ht="12.75" hidden="1" customHeight="1" x14ac:dyDescent="0.2"/>
    <row r="3043" ht="12.75" hidden="1" customHeight="1" x14ac:dyDescent="0.2"/>
    <row r="3044" ht="12.75" hidden="1" customHeight="1" x14ac:dyDescent="0.2"/>
    <row r="3045" ht="12.75" hidden="1" customHeight="1" x14ac:dyDescent="0.2"/>
    <row r="3046" ht="12.75" hidden="1" customHeight="1" x14ac:dyDescent="0.2"/>
    <row r="3047" ht="12.75" hidden="1" customHeight="1" x14ac:dyDescent="0.2"/>
    <row r="3048" ht="12.75" hidden="1" customHeight="1" x14ac:dyDescent="0.2"/>
    <row r="3049" ht="12.75" hidden="1" customHeight="1" x14ac:dyDescent="0.2"/>
    <row r="3050" ht="12.75" hidden="1" customHeight="1" x14ac:dyDescent="0.2"/>
    <row r="3051" ht="12.75" hidden="1" customHeight="1" x14ac:dyDescent="0.2"/>
    <row r="3052" ht="12.75" hidden="1" customHeight="1" x14ac:dyDescent="0.2"/>
    <row r="3053" ht="12.75" hidden="1" customHeight="1" x14ac:dyDescent="0.2"/>
    <row r="3054" ht="12.75" hidden="1" customHeight="1" x14ac:dyDescent="0.2"/>
    <row r="3055" ht="12.75" hidden="1" customHeight="1" x14ac:dyDescent="0.2"/>
    <row r="3056" ht="12.75" hidden="1" customHeight="1" x14ac:dyDescent="0.2"/>
    <row r="3057" ht="12.75" hidden="1" customHeight="1" x14ac:dyDescent="0.2"/>
    <row r="3058" ht="12.75" hidden="1" customHeight="1" x14ac:dyDescent="0.2"/>
    <row r="3059" ht="12.75" hidden="1" customHeight="1" x14ac:dyDescent="0.2"/>
    <row r="3060" ht="12.75" hidden="1" customHeight="1" x14ac:dyDescent="0.2"/>
    <row r="3061" ht="12.75" hidden="1" customHeight="1" x14ac:dyDescent="0.2"/>
    <row r="3062" ht="12.75" hidden="1" customHeight="1" x14ac:dyDescent="0.2"/>
    <row r="3063" ht="12.75" hidden="1" customHeight="1" x14ac:dyDescent="0.2"/>
    <row r="3064" ht="12.75" hidden="1" customHeight="1" x14ac:dyDescent="0.2"/>
    <row r="3065" ht="12.75" hidden="1" customHeight="1" x14ac:dyDescent="0.2"/>
    <row r="3066" ht="12.75" hidden="1" customHeight="1" x14ac:dyDescent="0.2"/>
    <row r="3067" ht="12.75" hidden="1" customHeight="1" x14ac:dyDescent="0.2"/>
    <row r="3068" ht="12.75" hidden="1" customHeight="1" x14ac:dyDescent="0.2"/>
    <row r="3069" ht="12.75" hidden="1" customHeight="1" x14ac:dyDescent="0.2"/>
    <row r="3070" ht="12.75" hidden="1" customHeight="1" x14ac:dyDescent="0.2"/>
    <row r="3071" ht="12.75" hidden="1" customHeight="1" x14ac:dyDescent="0.2"/>
    <row r="3072" ht="12.75" hidden="1" customHeight="1" x14ac:dyDescent="0.2"/>
    <row r="3073" ht="12.75" hidden="1" customHeight="1" x14ac:dyDescent="0.2"/>
    <row r="3074" ht="12.75" hidden="1" customHeight="1" x14ac:dyDescent="0.2"/>
    <row r="3075" ht="12.75" hidden="1" customHeight="1" x14ac:dyDescent="0.2"/>
    <row r="3076" ht="12.75" hidden="1" customHeight="1" x14ac:dyDescent="0.2"/>
    <row r="3077" ht="12.75" hidden="1" customHeight="1" x14ac:dyDescent="0.2"/>
    <row r="3078" ht="12.75" hidden="1" customHeight="1" x14ac:dyDescent="0.2"/>
    <row r="3079" ht="12.75" hidden="1" customHeight="1" x14ac:dyDescent="0.2"/>
    <row r="3080" ht="12.75" hidden="1" customHeight="1" x14ac:dyDescent="0.2"/>
    <row r="3081" ht="12.75" hidden="1" customHeight="1" x14ac:dyDescent="0.2"/>
    <row r="3082" ht="12.75" hidden="1" customHeight="1" x14ac:dyDescent="0.2"/>
    <row r="3083" ht="12.75" hidden="1" customHeight="1" x14ac:dyDescent="0.2"/>
    <row r="3084" ht="12.75" hidden="1" customHeight="1" x14ac:dyDescent="0.2"/>
    <row r="3085" ht="12.75" hidden="1" customHeight="1" x14ac:dyDescent="0.2"/>
    <row r="3086" ht="12.75" hidden="1" customHeight="1" x14ac:dyDescent="0.2"/>
    <row r="3087" ht="12.75" hidden="1" customHeight="1" x14ac:dyDescent="0.2"/>
    <row r="3088" ht="12.75" hidden="1" customHeight="1" x14ac:dyDescent="0.2"/>
    <row r="3089" ht="12.75" hidden="1" customHeight="1" x14ac:dyDescent="0.2"/>
    <row r="3090" ht="12.75" hidden="1" customHeight="1" x14ac:dyDescent="0.2"/>
    <row r="3091" ht="12.75" hidden="1" customHeight="1" x14ac:dyDescent="0.2"/>
    <row r="3092" ht="12.75" hidden="1" customHeight="1" x14ac:dyDescent="0.2"/>
    <row r="3093" ht="12.75" hidden="1" customHeight="1" x14ac:dyDescent="0.2"/>
    <row r="3094" ht="12.75" hidden="1" customHeight="1" x14ac:dyDescent="0.2"/>
    <row r="3095" ht="12.75" hidden="1" customHeight="1" x14ac:dyDescent="0.2"/>
    <row r="3096" ht="12.75" hidden="1" customHeight="1" x14ac:dyDescent="0.2"/>
    <row r="3097" ht="12.75" hidden="1" customHeight="1" x14ac:dyDescent="0.2"/>
    <row r="3098" ht="12.75" hidden="1" customHeight="1" x14ac:dyDescent="0.2"/>
    <row r="3099" ht="12.75" hidden="1" customHeight="1" x14ac:dyDescent="0.2"/>
    <row r="3100" ht="12.75" hidden="1" customHeight="1" x14ac:dyDescent="0.2"/>
    <row r="3101" ht="12.75" hidden="1" customHeight="1" x14ac:dyDescent="0.2"/>
    <row r="3102" ht="12.75" hidden="1" customHeight="1" x14ac:dyDescent="0.2"/>
    <row r="3103" ht="12.75" hidden="1" customHeight="1" x14ac:dyDescent="0.2"/>
    <row r="3104" ht="12.75" hidden="1" customHeight="1" x14ac:dyDescent="0.2"/>
    <row r="3105" spans="2:20" ht="12.75" hidden="1" customHeight="1" x14ac:dyDescent="0.2"/>
    <row r="3106" spans="2:20" ht="12.75" hidden="1" customHeight="1" x14ac:dyDescent="0.2">
      <c r="B3106" s="294"/>
      <c r="C3106" s="294"/>
      <c r="D3106" s="294"/>
      <c r="E3106" s="294"/>
      <c r="F3106" s="294"/>
      <c r="G3106" s="294"/>
      <c r="H3106" s="294"/>
      <c r="I3106" s="294"/>
      <c r="J3106" s="294"/>
      <c r="K3106" s="294"/>
      <c r="L3106" s="294"/>
      <c r="M3106" s="294"/>
      <c r="N3106" s="294"/>
      <c r="O3106" s="294"/>
      <c r="P3106" s="294"/>
      <c r="Q3106" s="294"/>
      <c r="R3106" s="294"/>
      <c r="S3106" s="294"/>
      <c r="T3106" s="294"/>
    </row>
    <row r="3107" spans="2:20" ht="12.75" hidden="1" customHeight="1" x14ac:dyDescent="0.2"/>
    <row r="3108" spans="2:20" ht="12.75" hidden="1" customHeight="1" x14ac:dyDescent="0.2"/>
    <row r="3109" spans="2:20" ht="12.75" hidden="1" customHeight="1" x14ac:dyDescent="0.2"/>
    <row r="3110" spans="2:20" ht="12.75" hidden="1" customHeight="1" x14ac:dyDescent="0.2"/>
    <row r="3111" spans="2:20" ht="12.75" hidden="1" customHeight="1" x14ac:dyDescent="0.2"/>
    <row r="3112" spans="2:20" ht="12.75" hidden="1" customHeight="1" x14ac:dyDescent="0.2"/>
    <row r="3113" spans="2:20" ht="12.75" hidden="1" customHeight="1" x14ac:dyDescent="0.2"/>
    <row r="3114" spans="2:20" ht="12.75" hidden="1" customHeight="1" x14ac:dyDescent="0.2"/>
    <row r="3115" spans="2:20" ht="12.75" hidden="1" customHeight="1" x14ac:dyDescent="0.2"/>
    <row r="3116" spans="2:20" ht="12.75" hidden="1" customHeight="1" x14ac:dyDescent="0.2"/>
    <row r="3117" spans="2:20" ht="12.75" hidden="1" customHeight="1" x14ac:dyDescent="0.2"/>
    <row r="3118" spans="2:20" ht="12.75" hidden="1" customHeight="1" x14ac:dyDescent="0.2"/>
    <row r="3119" spans="2:20" ht="12.75" hidden="1" customHeight="1" x14ac:dyDescent="0.2"/>
    <row r="3120" spans="2:20" ht="12.75" hidden="1" customHeight="1" x14ac:dyDescent="0.2"/>
    <row r="3121" ht="12.75" hidden="1" customHeight="1" x14ac:dyDescent="0.2"/>
    <row r="3122" ht="12.75" hidden="1" customHeight="1" x14ac:dyDescent="0.2"/>
    <row r="3123" ht="12.75" hidden="1" customHeight="1" x14ac:dyDescent="0.2"/>
    <row r="3124" ht="12.75" hidden="1" customHeight="1" x14ac:dyDescent="0.2"/>
    <row r="3125" ht="12.75" hidden="1" customHeight="1" x14ac:dyDescent="0.2"/>
    <row r="3126" ht="12.75" hidden="1" customHeight="1" x14ac:dyDescent="0.2"/>
    <row r="3127" ht="12.75" hidden="1" customHeight="1" x14ac:dyDescent="0.2"/>
    <row r="3128" ht="12.75" hidden="1" customHeight="1" x14ac:dyDescent="0.2"/>
    <row r="3129" ht="12.75" hidden="1" customHeight="1" x14ac:dyDescent="0.2"/>
    <row r="3130" ht="12.75" hidden="1" customHeight="1" x14ac:dyDescent="0.2"/>
    <row r="3131" ht="12.75" hidden="1" customHeight="1" x14ac:dyDescent="0.2"/>
    <row r="3132" ht="12.75" hidden="1" customHeight="1" x14ac:dyDescent="0.2"/>
    <row r="3133" ht="12.75" hidden="1" customHeight="1" x14ac:dyDescent="0.2"/>
    <row r="3134" ht="12.75" hidden="1" customHeight="1" x14ac:dyDescent="0.2"/>
    <row r="3135" ht="12.75" hidden="1" customHeight="1" x14ac:dyDescent="0.2"/>
    <row r="3136" ht="12.75" hidden="1" customHeight="1" x14ac:dyDescent="0.2"/>
    <row r="3137" ht="12.75" hidden="1" customHeight="1" x14ac:dyDescent="0.2"/>
    <row r="3138" ht="12.75" hidden="1" customHeight="1" x14ac:dyDescent="0.2"/>
    <row r="3139" ht="12.75" hidden="1" customHeight="1" x14ac:dyDescent="0.2"/>
    <row r="3140" ht="12.75" hidden="1" customHeight="1" x14ac:dyDescent="0.2"/>
    <row r="3141" ht="12.75" hidden="1" customHeight="1" x14ac:dyDescent="0.2"/>
    <row r="3142" ht="12.75" hidden="1" customHeight="1" x14ac:dyDescent="0.2"/>
    <row r="3143" ht="12.75" hidden="1" customHeight="1" x14ac:dyDescent="0.2"/>
    <row r="3144" ht="12.75" hidden="1" customHeight="1" x14ac:dyDescent="0.2"/>
    <row r="3145" ht="12.75" hidden="1" customHeight="1" x14ac:dyDescent="0.2"/>
    <row r="3146" ht="12.75" hidden="1" customHeight="1" x14ac:dyDescent="0.2"/>
    <row r="3147" ht="12.75" hidden="1" customHeight="1" x14ac:dyDescent="0.2"/>
    <row r="3148" ht="12.75" hidden="1" customHeight="1" x14ac:dyDescent="0.2"/>
    <row r="3149" ht="12.75" hidden="1" customHeight="1" x14ac:dyDescent="0.2"/>
    <row r="3150" ht="12.75" hidden="1" customHeight="1" x14ac:dyDescent="0.2"/>
    <row r="3151" ht="12.75" hidden="1" customHeight="1" x14ac:dyDescent="0.2"/>
    <row r="3152" ht="12.75" hidden="1" customHeight="1" x14ac:dyDescent="0.2"/>
    <row r="3153" ht="12.75" hidden="1" customHeight="1" x14ac:dyDescent="0.2"/>
    <row r="3154" ht="12.75" hidden="1" customHeight="1" x14ac:dyDescent="0.2"/>
    <row r="3155" ht="12.75" hidden="1" customHeight="1" x14ac:dyDescent="0.2"/>
    <row r="3156" ht="12.75" hidden="1" customHeight="1" x14ac:dyDescent="0.2"/>
    <row r="3157" ht="12.75" hidden="1" customHeight="1" x14ac:dyDescent="0.2"/>
    <row r="3158" ht="12.75" hidden="1" customHeight="1" x14ac:dyDescent="0.2"/>
    <row r="3159" ht="12.75" hidden="1" customHeight="1" x14ac:dyDescent="0.2"/>
    <row r="3160" ht="12.75" hidden="1" customHeight="1" x14ac:dyDescent="0.2"/>
    <row r="3161" ht="12.75" hidden="1" customHeight="1" x14ac:dyDescent="0.2"/>
    <row r="3162" ht="12.75" hidden="1" customHeight="1" x14ac:dyDescent="0.2"/>
    <row r="3163" ht="12.75" hidden="1" customHeight="1" x14ac:dyDescent="0.2"/>
    <row r="3164" ht="12.75" hidden="1" customHeight="1" x14ac:dyDescent="0.2"/>
    <row r="3165" ht="12.75" hidden="1" customHeight="1" x14ac:dyDescent="0.2"/>
    <row r="3166" ht="12.75" hidden="1" customHeight="1" x14ac:dyDescent="0.2"/>
    <row r="3167" ht="12.75" hidden="1" customHeight="1" x14ac:dyDescent="0.2"/>
    <row r="3168" ht="12.75" hidden="1" customHeight="1" x14ac:dyDescent="0.2"/>
    <row r="3169" ht="12.75" hidden="1" customHeight="1" x14ac:dyDescent="0.2"/>
    <row r="3170" ht="12.75" hidden="1" customHeight="1" x14ac:dyDescent="0.2"/>
    <row r="3171" ht="12.75" hidden="1" customHeight="1" x14ac:dyDescent="0.2"/>
    <row r="3172" ht="12.75" hidden="1" customHeight="1" x14ac:dyDescent="0.2"/>
    <row r="3173" ht="12.75" hidden="1" customHeight="1" x14ac:dyDescent="0.2"/>
    <row r="3174" ht="12.75" hidden="1" customHeight="1" x14ac:dyDescent="0.2"/>
    <row r="3175" ht="12.75" hidden="1" customHeight="1" x14ac:dyDescent="0.2"/>
    <row r="3176" ht="12.75" hidden="1" customHeight="1" x14ac:dyDescent="0.2"/>
    <row r="3177" ht="12.75" hidden="1" customHeight="1" x14ac:dyDescent="0.2"/>
    <row r="3178" ht="12.75" hidden="1" customHeight="1" x14ac:dyDescent="0.2"/>
    <row r="3179" ht="12.75" hidden="1" customHeight="1" x14ac:dyDescent="0.2"/>
    <row r="3180" ht="12.75" hidden="1" customHeight="1" x14ac:dyDescent="0.2"/>
    <row r="3181" ht="12.75" hidden="1" customHeight="1" x14ac:dyDescent="0.2"/>
    <row r="3182" ht="12.75" hidden="1" customHeight="1" x14ac:dyDescent="0.2"/>
    <row r="3183" ht="12.75" hidden="1" customHeight="1" x14ac:dyDescent="0.2"/>
    <row r="3184" ht="12.75" hidden="1" customHeight="1" x14ac:dyDescent="0.2"/>
    <row r="3185" ht="12.75" hidden="1" customHeight="1" x14ac:dyDescent="0.2"/>
    <row r="3186" ht="12.75" hidden="1" customHeight="1" x14ac:dyDescent="0.2"/>
    <row r="3187" ht="12.75" hidden="1" customHeight="1" x14ac:dyDescent="0.2"/>
    <row r="3188" ht="12.75" hidden="1" customHeight="1" x14ac:dyDescent="0.2"/>
    <row r="3189" ht="12.75" hidden="1" customHeight="1" x14ac:dyDescent="0.2"/>
    <row r="3190" ht="12.75" hidden="1" customHeight="1" x14ac:dyDescent="0.2"/>
    <row r="3191" ht="12.75" hidden="1" customHeight="1" x14ac:dyDescent="0.2"/>
    <row r="3192" ht="12.75" hidden="1" customHeight="1" x14ac:dyDescent="0.2"/>
    <row r="3193" ht="12.75" hidden="1" customHeight="1" x14ac:dyDescent="0.2"/>
    <row r="3194" ht="12.75" hidden="1" customHeight="1" x14ac:dyDescent="0.2"/>
    <row r="3195" ht="12.75" hidden="1" customHeight="1" x14ac:dyDescent="0.2"/>
    <row r="3196" ht="12.75" hidden="1" customHeight="1" x14ac:dyDescent="0.2"/>
    <row r="3197" ht="12.75" hidden="1" customHeight="1" x14ac:dyDescent="0.2"/>
    <row r="3198" ht="12.75" hidden="1" customHeight="1" x14ac:dyDescent="0.2"/>
    <row r="3199" ht="12.75" hidden="1" customHeight="1" x14ac:dyDescent="0.2"/>
    <row r="3200" ht="12.75" hidden="1" customHeight="1" x14ac:dyDescent="0.2"/>
    <row r="3201" ht="12.75" hidden="1" customHeight="1" x14ac:dyDescent="0.2"/>
    <row r="3202" ht="12.75" hidden="1" customHeight="1" x14ac:dyDescent="0.2"/>
    <row r="3203" ht="12.75" hidden="1" customHeight="1" x14ac:dyDescent="0.2"/>
    <row r="3204" ht="12.75" hidden="1" customHeight="1" x14ac:dyDescent="0.2"/>
    <row r="3205" ht="12.75" hidden="1" customHeight="1" x14ac:dyDescent="0.2"/>
    <row r="3206" ht="12.75" hidden="1" customHeight="1" x14ac:dyDescent="0.2"/>
    <row r="3207" ht="12.75" hidden="1" customHeight="1" x14ac:dyDescent="0.2"/>
    <row r="3208" ht="12.75" hidden="1" customHeight="1" x14ac:dyDescent="0.2"/>
    <row r="3209" ht="12.75" hidden="1" customHeight="1" x14ac:dyDescent="0.2"/>
    <row r="3210" ht="12.75" hidden="1" customHeight="1" x14ac:dyDescent="0.2"/>
    <row r="3211" ht="12.75" hidden="1" customHeight="1" x14ac:dyDescent="0.2"/>
    <row r="3212" ht="12.75" hidden="1" customHeight="1" x14ac:dyDescent="0.2"/>
    <row r="3213" ht="12.75" hidden="1" customHeight="1" x14ac:dyDescent="0.2"/>
    <row r="3214" ht="12.75" hidden="1" customHeight="1" x14ac:dyDescent="0.2"/>
    <row r="3215" ht="12.75" hidden="1" customHeight="1" x14ac:dyDescent="0.2"/>
    <row r="3216" ht="12.75" hidden="1" customHeight="1" x14ac:dyDescent="0.2"/>
    <row r="3217" ht="12.75" hidden="1" customHeight="1" x14ac:dyDescent="0.2"/>
    <row r="3218" ht="12.75" hidden="1" customHeight="1" x14ac:dyDescent="0.2"/>
    <row r="3219" ht="12.75" hidden="1" customHeight="1" x14ac:dyDescent="0.2"/>
    <row r="3220" ht="12.75" hidden="1" customHeight="1" x14ac:dyDescent="0.2"/>
    <row r="3221" ht="12.75" hidden="1" customHeight="1" x14ac:dyDescent="0.2"/>
    <row r="3222" ht="12.75" hidden="1" customHeight="1" x14ac:dyDescent="0.2"/>
    <row r="3223" ht="12.75" hidden="1" customHeight="1" x14ac:dyDescent="0.2"/>
    <row r="3224" ht="12.75" hidden="1" customHeight="1" x14ac:dyDescent="0.2"/>
    <row r="3225" ht="12.75" hidden="1" customHeight="1" x14ac:dyDescent="0.2"/>
    <row r="3226" ht="12.75" hidden="1" customHeight="1" x14ac:dyDescent="0.2"/>
    <row r="3227" ht="12.75" hidden="1" customHeight="1" x14ac:dyDescent="0.2"/>
    <row r="3228" ht="12.75" hidden="1" customHeight="1" x14ac:dyDescent="0.2"/>
    <row r="3229" ht="12.75" hidden="1" customHeight="1" x14ac:dyDescent="0.2"/>
    <row r="3230" ht="12.75" hidden="1" customHeight="1" x14ac:dyDescent="0.2"/>
    <row r="3231" ht="12.75" hidden="1" customHeight="1" x14ac:dyDescent="0.2"/>
    <row r="3232" ht="12.75" hidden="1" customHeight="1" x14ac:dyDescent="0.2"/>
    <row r="3233" ht="12.75" hidden="1" customHeight="1" x14ac:dyDescent="0.2"/>
    <row r="3234" ht="12.75" hidden="1" customHeight="1" x14ac:dyDescent="0.2"/>
    <row r="3235" ht="12.75" hidden="1" customHeight="1" x14ac:dyDescent="0.2"/>
    <row r="3236" ht="12.75" hidden="1" customHeight="1" x14ac:dyDescent="0.2"/>
    <row r="3237" ht="12.75" hidden="1" customHeight="1" x14ac:dyDescent="0.2"/>
    <row r="3238" ht="12.75" hidden="1" customHeight="1" x14ac:dyDescent="0.2"/>
    <row r="3239" ht="12.75" hidden="1" customHeight="1" x14ac:dyDescent="0.2"/>
    <row r="3240" ht="12.75" hidden="1" customHeight="1" x14ac:dyDescent="0.2"/>
    <row r="3241" ht="12.75" hidden="1" customHeight="1" x14ac:dyDescent="0.2"/>
    <row r="3242" ht="12.75" hidden="1" customHeight="1" x14ac:dyDescent="0.2"/>
    <row r="3243" ht="12.75" hidden="1" customHeight="1" x14ac:dyDescent="0.2"/>
    <row r="3244" ht="12.75" hidden="1" customHeight="1" x14ac:dyDescent="0.2"/>
    <row r="3245" ht="12.75" hidden="1" customHeight="1" x14ac:dyDescent="0.2"/>
    <row r="3246" ht="12.75" hidden="1" customHeight="1" x14ac:dyDescent="0.2"/>
    <row r="3247" ht="12.75" hidden="1" customHeight="1" x14ac:dyDescent="0.2"/>
    <row r="3248" ht="12.75" hidden="1" customHeight="1" x14ac:dyDescent="0.2"/>
    <row r="3249" ht="12.75" hidden="1" customHeight="1" x14ac:dyDescent="0.2"/>
    <row r="3250" ht="12.75" hidden="1" customHeight="1" x14ac:dyDescent="0.2"/>
    <row r="3251" ht="12.75" hidden="1" customHeight="1" x14ac:dyDescent="0.2"/>
    <row r="3252" ht="12.75" hidden="1" customHeight="1" x14ac:dyDescent="0.2"/>
    <row r="3253" ht="12.75" hidden="1" customHeight="1" x14ac:dyDescent="0.2"/>
    <row r="3254" ht="12.75" hidden="1" customHeight="1" x14ac:dyDescent="0.2"/>
    <row r="3255" ht="12.75" hidden="1" customHeight="1" x14ac:dyDescent="0.2"/>
    <row r="3256" ht="12.75" hidden="1" customHeight="1" x14ac:dyDescent="0.2"/>
    <row r="3257" ht="12.75" hidden="1" customHeight="1" x14ac:dyDescent="0.2"/>
    <row r="3258" ht="12.75" hidden="1" customHeight="1" x14ac:dyDescent="0.2"/>
    <row r="3259" ht="12.75" hidden="1" customHeight="1" x14ac:dyDescent="0.2"/>
    <row r="3260" ht="12.75" hidden="1" customHeight="1" x14ac:dyDescent="0.2"/>
    <row r="3261" ht="12.75" hidden="1" customHeight="1" x14ac:dyDescent="0.2"/>
    <row r="3262" ht="12.75" hidden="1" customHeight="1" x14ac:dyDescent="0.2"/>
    <row r="3263" ht="12.75" hidden="1" customHeight="1" x14ac:dyDescent="0.2"/>
    <row r="3264" ht="12.75" hidden="1" customHeight="1" x14ac:dyDescent="0.2"/>
    <row r="3265" ht="12.75" hidden="1" customHeight="1" x14ac:dyDescent="0.2"/>
    <row r="3266" ht="12.75" hidden="1" customHeight="1" x14ac:dyDescent="0.2"/>
    <row r="3267" ht="12.75" hidden="1" customHeight="1" x14ac:dyDescent="0.2"/>
    <row r="3268" ht="12.75" hidden="1" customHeight="1" x14ac:dyDescent="0.2"/>
    <row r="3269" ht="12.75" hidden="1" customHeight="1" x14ac:dyDescent="0.2"/>
    <row r="3270" ht="12.75" hidden="1" customHeight="1" x14ac:dyDescent="0.2"/>
    <row r="3271" ht="12.75" hidden="1" customHeight="1" x14ac:dyDescent="0.2"/>
    <row r="3272" ht="12.75" hidden="1" customHeight="1" x14ac:dyDescent="0.2"/>
    <row r="3273" ht="12.75" hidden="1" customHeight="1" x14ac:dyDescent="0.2"/>
    <row r="3274" ht="12.75" hidden="1" customHeight="1" x14ac:dyDescent="0.2"/>
    <row r="3275" ht="12.75" hidden="1" customHeight="1" x14ac:dyDescent="0.2"/>
    <row r="3276" ht="12.75" hidden="1" customHeight="1" x14ac:dyDescent="0.2"/>
    <row r="3277" ht="12.75" hidden="1" customHeight="1" x14ac:dyDescent="0.2"/>
    <row r="3278" ht="12.75" hidden="1" customHeight="1" x14ac:dyDescent="0.2"/>
    <row r="3279" ht="12.75" hidden="1" customHeight="1" x14ac:dyDescent="0.2"/>
    <row r="3280" ht="12.75" hidden="1" customHeight="1" x14ac:dyDescent="0.2"/>
    <row r="3281" ht="12.75" hidden="1" customHeight="1" x14ac:dyDescent="0.2"/>
    <row r="3282" ht="12.75" hidden="1" customHeight="1" x14ac:dyDescent="0.2"/>
    <row r="3283" ht="12.75" hidden="1" customHeight="1" x14ac:dyDescent="0.2"/>
    <row r="3284" ht="12.75" hidden="1" customHeight="1" x14ac:dyDescent="0.2"/>
    <row r="3285" ht="12.75" hidden="1" customHeight="1" x14ac:dyDescent="0.2"/>
    <row r="3286" ht="12.75" hidden="1" customHeight="1" x14ac:dyDescent="0.2"/>
    <row r="3287" ht="12.75" hidden="1" customHeight="1" x14ac:dyDescent="0.2"/>
    <row r="3288" ht="12.75" hidden="1" customHeight="1" x14ac:dyDescent="0.2"/>
    <row r="3289" ht="12.75" hidden="1" customHeight="1" x14ac:dyDescent="0.2"/>
    <row r="3290" ht="12.75" hidden="1" customHeight="1" x14ac:dyDescent="0.2"/>
    <row r="3291" ht="12.75" hidden="1" customHeight="1" x14ac:dyDescent="0.2"/>
    <row r="3292" ht="12.75" hidden="1" customHeight="1" x14ac:dyDescent="0.2"/>
    <row r="3293" ht="12.75" hidden="1" customHeight="1" x14ac:dyDescent="0.2"/>
    <row r="3294" ht="12.75" hidden="1" customHeight="1" x14ac:dyDescent="0.2"/>
    <row r="3295" ht="12.75" hidden="1" customHeight="1" x14ac:dyDescent="0.2"/>
    <row r="3296" ht="12.75" hidden="1" customHeight="1" x14ac:dyDescent="0.2"/>
    <row r="3297" ht="12.75" hidden="1" customHeight="1" x14ac:dyDescent="0.2"/>
    <row r="3298" ht="12.75" hidden="1" customHeight="1" x14ac:dyDescent="0.2"/>
    <row r="3299" ht="12.75" hidden="1" customHeight="1" x14ac:dyDescent="0.2"/>
    <row r="3300" ht="12.75" hidden="1" customHeight="1" x14ac:dyDescent="0.2"/>
    <row r="3301" ht="12.75" hidden="1" customHeight="1" x14ac:dyDescent="0.2"/>
    <row r="3302" ht="12.75" hidden="1" customHeight="1" x14ac:dyDescent="0.2"/>
    <row r="3303" ht="12.75" hidden="1" customHeight="1" x14ac:dyDescent="0.2"/>
    <row r="3304" ht="12.75" hidden="1" customHeight="1" x14ac:dyDescent="0.2"/>
    <row r="3305" ht="12.75" hidden="1" customHeight="1" x14ac:dyDescent="0.2"/>
    <row r="3306" ht="12.75" hidden="1" customHeight="1" x14ac:dyDescent="0.2"/>
    <row r="3307" ht="12.75" hidden="1" customHeight="1" x14ac:dyDescent="0.2"/>
    <row r="3308" ht="12.75" hidden="1" customHeight="1" x14ac:dyDescent="0.2"/>
    <row r="3309" ht="12.75" hidden="1" customHeight="1" x14ac:dyDescent="0.2"/>
    <row r="3310" ht="12.75" hidden="1" customHeight="1" x14ac:dyDescent="0.2"/>
    <row r="3311" ht="12.75" hidden="1" customHeight="1" x14ac:dyDescent="0.2"/>
    <row r="3312" ht="12.75" hidden="1" customHeight="1" x14ac:dyDescent="0.2"/>
    <row r="3313" ht="12.75" hidden="1" customHeight="1" x14ac:dyDescent="0.2"/>
    <row r="3314" ht="12.75" hidden="1" customHeight="1" x14ac:dyDescent="0.2"/>
    <row r="3315" ht="12.75" hidden="1" customHeight="1" x14ac:dyDescent="0.2"/>
    <row r="3316" ht="12.75" hidden="1" customHeight="1" x14ac:dyDescent="0.2"/>
    <row r="3317" ht="12.75" hidden="1" customHeight="1" x14ac:dyDescent="0.2"/>
    <row r="3318" ht="12.75" hidden="1" customHeight="1" x14ac:dyDescent="0.2"/>
    <row r="3319" ht="12.75" hidden="1" customHeight="1" x14ac:dyDescent="0.2"/>
    <row r="3320" ht="12.75" hidden="1" customHeight="1" x14ac:dyDescent="0.2"/>
    <row r="3321" ht="12.75" hidden="1" customHeight="1" x14ac:dyDescent="0.2"/>
    <row r="3322" ht="12.75" hidden="1" customHeight="1" x14ac:dyDescent="0.2"/>
    <row r="3323" ht="12.75" hidden="1" customHeight="1" x14ac:dyDescent="0.2"/>
    <row r="3324" ht="12.75" hidden="1" customHeight="1" x14ac:dyDescent="0.2"/>
    <row r="3325" ht="12.75" hidden="1" customHeight="1" x14ac:dyDescent="0.2"/>
    <row r="3326" ht="12.75" hidden="1" customHeight="1" x14ac:dyDescent="0.2"/>
    <row r="3327" ht="12.75" hidden="1" customHeight="1" x14ac:dyDescent="0.2"/>
    <row r="3328" ht="12.75" hidden="1" customHeight="1" x14ac:dyDescent="0.2"/>
    <row r="3329" ht="12.75" hidden="1" customHeight="1" x14ac:dyDescent="0.2"/>
    <row r="3330" ht="12.75" hidden="1" customHeight="1" x14ac:dyDescent="0.2"/>
    <row r="3331" ht="12.75" hidden="1" customHeight="1" x14ac:dyDescent="0.2"/>
    <row r="3332" ht="12.75" hidden="1" customHeight="1" x14ac:dyDescent="0.2"/>
    <row r="3333" ht="12.75" hidden="1" customHeight="1" x14ac:dyDescent="0.2"/>
    <row r="3334" ht="12.75" hidden="1" customHeight="1" x14ac:dyDescent="0.2"/>
    <row r="3335" ht="12.75" hidden="1" customHeight="1" x14ac:dyDescent="0.2"/>
    <row r="3336" ht="12.75" hidden="1" customHeight="1" x14ac:dyDescent="0.2"/>
    <row r="3337" ht="12.75" hidden="1" customHeight="1" x14ac:dyDescent="0.2"/>
    <row r="3338" ht="12.75" hidden="1" customHeight="1" x14ac:dyDescent="0.2"/>
    <row r="3339" ht="12.75" hidden="1" customHeight="1" x14ac:dyDescent="0.2"/>
    <row r="3340" ht="12.75" hidden="1" customHeight="1" x14ac:dyDescent="0.2"/>
    <row r="3341" ht="12.75" hidden="1" customHeight="1" x14ac:dyDescent="0.2"/>
    <row r="3342" ht="12.75" hidden="1" customHeight="1" x14ac:dyDescent="0.2"/>
    <row r="3343" ht="12.75" hidden="1" customHeight="1" x14ac:dyDescent="0.2"/>
    <row r="3344" ht="12.75" hidden="1" customHeight="1" x14ac:dyDescent="0.2"/>
    <row r="3345" ht="12.75" hidden="1" customHeight="1" x14ac:dyDescent="0.2"/>
    <row r="3346" ht="12.75" hidden="1" customHeight="1" x14ac:dyDescent="0.2"/>
    <row r="3347" ht="12.75" hidden="1" customHeight="1" x14ac:dyDescent="0.2"/>
    <row r="3348" ht="12.75" hidden="1" customHeight="1" x14ac:dyDescent="0.2"/>
    <row r="3349" ht="12.75" hidden="1" customHeight="1" x14ac:dyDescent="0.2"/>
    <row r="3350" ht="12.75" hidden="1" customHeight="1" x14ac:dyDescent="0.2"/>
    <row r="3351" ht="12.75" hidden="1" customHeight="1" x14ac:dyDescent="0.2"/>
    <row r="3352" ht="12.75" hidden="1" customHeight="1" x14ac:dyDescent="0.2"/>
    <row r="3353" ht="12.75" hidden="1" customHeight="1" x14ac:dyDescent="0.2"/>
    <row r="3354" ht="12.75" hidden="1" customHeight="1" x14ac:dyDescent="0.2"/>
    <row r="3355" ht="12.75" hidden="1" customHeight="1" x14ac:dyDescent="0.2"/>
    <row r="3356" ht="12.75" hidden="1" customHeight="1" x14ac:dyDescent="0.2"/>
    <row r="3357" ht="12.75" hidden="1" customHeight="1" x14ac:dyDescent="0.2"/>
    <row r="3358" ht="12.75" hidden="1" customHeight="1" x14ac:dyDescent="0.2"/>
    <row r="3359" ht="12.75" hidden="1" customHeight="1" x14ac:dyDescent="0.2"/>
    <row r="3360" ht="12.75" hidden="1" customHeight="1" x14ac:dyDescent="0.2"/>
    <row r="3361" ht="12.75" hidden="1" customHeight="1" x14ac:dyDescent="0.2"/>
    <row r="3362" ht="12.75" hidden="1" customHeight="1" x14ac:dyDescent="0.2"/>
    <row r="3363" ht="12.75" hidden="1" customHeight="1" x14ac:dyDescent="0.2"/>
    <row r="3364" ht="12.75" hidden="1" customHeight="1" x14ac:dyDescent="0.2"/>
    <row r="3365" ht="12.75" hidden="1" customHeight="1" x14ac:dyDescent="0.2"/>
    <row r="3366" ht="12.75" hidden="1" customHeight="1" x14ac:dyDescent="0.2"/>
    <row r="3367" ht="12.75" hidden="1" customHeight="1" x14ac:dyDescent="0.2"/>
    <row r="3368" ht="12.75" hidden="1" customHeight="1" x14ac:dyDescent="0.2"/>
    <row r="3369" ht="12.75" hidden="1" customHeight="1" x14ac:dyDescent="0.2"/>
    <row r="3370" ht="12.75" hidden="1" customHeight="1" x14ac:dyDescent="0.2"/>
    <row r="3371" ht="12.75" hidden="1" customHeight="1" x14ac:dyDescent="0.2"/>
    <row r="3372" ht="12.75" hidden="1" customHeight="1" x14ac:dyDescent="0.2"/>
    <row r="3373" ht="12.75" hidden="1" customHeight="1" x14ac:dyDescent="0.2"/>
    <row r="3374" ht="12.75" hidden="1" customHeight="1" x14ac:dyDescent="0.2"/>
    <row r="3375" ht="12.75" hidden="1" customHeight="1" x14ac:dyDescent="0.2"/>
    <row r="3376" ht="12.75" hidden="1" customHeight="1" x14ac:dyDescent="0.2"/>
    <row r="3377" ht="12.75" hidden="1" customHeight="1" x14ac:dyDescent="0.2"/>
    <row r="3378" ht="12.75" hidden="1" customHeight="1" x14ac:dyDescent="0.2"/>
    <row r="3379" ht="12.75" hidden="1" customHeight="1" x14ac:dyDescent="0.2"/>
    <row r="3380" ht="12.75" hidden="1" customHeight="1" x14ac:dyDescent="0.2"/>
    <row r="3381" ht="12.75" hidden="1" customHeight="1" x14ac:dyDescent="0.2"/>
    <row r="3382" ht="12.75" hidden="1" customHeight="1" x14ac:dyDescent="0.2"/>
    <row r="3383" ht="12.75" hidden="1" customHeight="1" x14ac:dyDescent="0.2"/>
    <row r="3384" ht="12.75" hidden="1" customHeight="1" x14ac:dyDescent="0.2"/>
    <row r="3385" ht="12.75" hidden="1" customHeight="1" x14ac:dyDescent="0.2"/>
    <row r="3386" ht="12.75" hidden="1" customHeight="1" x14ac:dyDescent="0.2"/>
    <row r="3387" ht="12.75" hidden="1" customHeight="1" x14ac:dyDescent="0.2"/>
    <row r="3388" ht="12.75" hidden="1" customHeight="1" x14ac:dyDescent="0.2"/>
    <row r="3389" ht="12.75" hidden="1" customHeight="1" x14ac:dyDescent="0.2"/>
    <row r="3390" ht="12.75" hidden="1" customHeight="1" x14ac:dyDescent="0.2"/>
    <row r="3391" ht="12.75" hidden="1" customHeight="1" x14ac:dyDescent="0.2"/>
    <row r="3392" ht="12.75" hidden="1" customHeight="1" x14ac:dyDescent="0.2"/>
    <row r="3393" ht="12.75" hidden="1" customHeight="1" x14ac:dyDescent="0.2"/>
    <row r="3394" ht="12.75" hidden="1" customHeight="1" x14ac:dyDescent="0.2"/>
    <row r="3395" ht="12.75" hidden="1" customHeight="1" x14ac:dyDescent="0.2"/>
    <row r="3396" ht="12.75" hidden="1" customHeight="1" x14ac:dyDescent="0.2"/>
    <row r="3397" ht="12.75" hidden="1" customHeight="1" x14ac:dyDescent="0.2"/>
    <row r="3398" ht="12.75" hidden="1" customHeight="1" x14ac:dyDescent="0.2"/>
    <row r="3399" ht="12.75" hidden="1" customHeight="1" x14ac:dyDescent="0.2"/>
    <row r="3400" ht="2.25" hidden="1" customHeight="1" x14ac:dyDescent="0.2"/>
    <row r="3401" ht="12.75" hidden="1" customHeight="1" x14ac:dyDescent="0.2"/>
    <row r="3402" ht="12.75" hidden="1" customHeight="1" x14ac:dyDescent="0.2"/>
    <row r="3403" ht="12.75" hidden="1" customHeight="1" x14ac:dyDescent="0.2"/>
    <row r="3404" ht="12.75" hidden="1" customHeight="1" x14ac:dyDescent="0.2"/>
    <row r="3405" ht="12.75" hidden="1" customHeight="1" x14ac:dyDescent="0.2"/>
    <row r="3406" ht="12.75" hidden="1" customHeight="1" x14ac:dyDescent="0.2"/>
    <row r="3407" ht="12.75" hidden="1" customHeight="1" x14ac:dyDescent="0.2"/>
    <row r="3408" ht="12.75" hidden="1" customHeight="1" x14ac:dyDescent="0.2"/>
    <row r="3409" ht="12.75" hidden="1" customHeight="1" x14ac:dyDescent="0.2"/>
    <row r="3410" ht="12.75" hidden="1" customHeight="1" x14ac:dyDescent="0.2"/>
    <row r="3411" ht="12.75" hidden="1" customHeight="1" x14ac:dyDescent="0.2"/>
    <row r="3412" ht="12.75" hidden="1" customHeight="1" x14ac:dyDescent="0.2"/>
    <row r="3413" ht="12.75" hidden="1" customHeight="1" x14ac:dyDescent="0.2"/>
    <row r="3414" ht="12.75" hidden="1" customHeight="1" x14ac:dyDescent="0.2"/>
    <row r="3415" ht="6" hidden="1" customHeight="1" x14ac:dyDescent="0.2"/>
    <row r="3416" ht="12.75" hidden="1" customHeight="1" x14ac:dyDescent="0.2"/>
    <row r="3417" ht="12.75" hidden="1" customHeight="1" x14ac:dyDescent="0.2"/>
    <row r="3418" ht="12.75" hidden="1" customHeight="1" x14ac:dyDescent="0.2"/>
    <row r="3419" ht="12.75" hidden="1" customHeight="1" x14ac:dyDescent="0.2"/>
    <row r="3420" ht="12.75" hidden="1" customHeight="1" x14ac:dyDescent="0.2"/>
    <row r="3421" ht="12.75" hidden="1" customHeight="1" x14ac:dyDescent="0.2"/>
    <row r="3422" ht="12.75" hidden="1" customHeight="1" x14ac:dyDescent="0.2"/>
    <row r="3423" ht="12.75" hidden="1" customHeight="1" x14ac:dyDescent="0.2"/>
    <row r="3424" ht="12.75" hidden="1" customHeight="1" x14ac:dyDescent="0.2"/>
    <row r="3425" ht="12.75" hidden="1" customHeight="1" x14ac:dyDescent="0.2"/>
    <row r="3426" ht="12.75" hidden="1" customHeight="1" x14ac:dyDescent="0.2"/>
    <row r="3427" ht="12.75" hidden="1" customHeight="1" x14ac:dyDescent="0.2"/>
    <row r="3428" ht="12.75" hidden="1" customHeight="1" x14ac:dyDescent="0.2"/>
    <row r="3429" ht="12.75" hidden="1" customHeight="1" x14ac:dyDescent="0.2"/>
    <row r="3430" ht="12.75" hidden="1" customHeight="1" x14ac:dyDescent="0.2"/>
    <row r="3431" ht="12.75" hidden="1" customHeight="1" x14ac:dyDescent="0.2"/>
    <row r="3432" ht="12.75" hidden="1" customHeight="1" x14ac:dyDescent="0.2"/>
    <row r="3433" ht="12.75" hidden="1" customHeight="1" x14ac:dyDescent="0.2"/>
    <row r="3434" ht="12.75" hidden="1" customHeight="1" x14ac:dyDescent="0.2"/>
    <row r="3435" ht="12.75" hidden="1" customHeight="1" x14ac:dyDescent="0.2"/>
    <row r="3436" ht="12.75" hidden="1" customHeight="1" x14ac:dyDescent="0.2"/>
    <row r="3437" ht="12.75" hidden="1" customHeight="1" x14ac:dyDescent="0.2"/>
    <row r="3438" ht="12.75" hidden="1" customHeight="1" x14ac:dyDescent="0.2"/>
    <row r="3439" ht="12.75" hidden="1" customHeight="1" x14ac:dyDescent="0.2"/>
    <row r="3440" ht="12.75" hidden="1" customHeight="1" x14ac:dyDescent="0.2"/>
    <row r="3441" ht="12.75" hidden="1" customHeight="1" x14ac:dyDescent="0.2"/>
    <row r="3442" ht="12.75" hidden="1" customHeight="1" x14ac:dyDescent="0.2"/>
    <row r="3443" ht="12.75" hidden="1" customHeight="1" x14ac:dyDescent="0.2"/>
    <row r="3444" ht="12.75" hidden="1" customHeight="1" x14ac:dyDescent="0.2"/>
    <row r="3445" ht="12.75" hidden="1" customHeight="1" x14ac:dyDescent="0.2"/>
    <row r="3446" ht="12.75" hidden="1" customHeight="1" x14ac:dyDescent="0.2"/>
    <row r="3447" ht="12.75" hidden="1" customHeight="1" x14ac:dyDescent="0.2"/>
    <row r="3448" ht="12.75" hidden="1" customHeight="1" x14ac:dyDescent="0.2"/>
    <row r="3449" ht="12.75" hidden="1" customHeight="1" x14ac:dyDescent="0.2"/>
    <row r="3450" ht="12.75" hidden="1" customHeight="1" x14ac:dyDescent="0.2"/>
    <row r="3451" ht="12.75" hidden="1" customHeight="1" x14ac:dyDescent="0.2"/>
    <row r="3452" ht="12.75" hidden="1" customHeight="1" x14ac:dyDescent="0.2"/>
    <row r="3453" ht="12.75" hidden="1" customHeight="1" x14ac:dyDescent="0.2"/>
    <row r="3454" ht="12.75" hidden="1" customHeight="1" x14ac:dyDescent="0.2"/>
    <row r="3455" ht="3.75" hidden="1" customHeight="1" x14ac:dyDescent="0.2"/>
    <row r="3456" ht="12.75" hidden="1" customHeight="1" x14ac:dyDescent="0.2"/>
    <row r="3457" ht="12.75" hidden="1" customHeight="1" x14ac:dyDescent="0.2"/>
    <row r="3458" ht="12.75" hidden="1" customHeight="1" x14ac:dyDescent="0.2"/>
    <row r="3459" ht="12.75" hidden="1" customHeight="1" x14ac:dyDescent="0.2"/>
    <row r="3460" ht="12.75" hidden="1" customHeight="1" x14ac:dyDescent="0.2"/>
    <row r="3461" ht="12.75" hidden="1" customHeight="1" x14ac:dyDescent="0.2"/>
    <row r="3462" ht="12.75" hidden="1" customHeight="1" x14ac:dyDescent="0.2"/>
    <row r="3463" ht="12.75" hidden="1" customHeight="1" x14ac:dyDescent="0.2"/>
    <row r="3464" ht="12.75" hidden="1" customHeight="1" x14ac:dyDescent="0.2"/>
    <row r="3465" ht="12.75" hidden="1" customHeight="1" x14ac:dyDescent="0.2"/>
    <row r="3466" ht="12.75" hidden="1" customHeight="1" x14ac:dyDescent="0.2"/>
    <row r="3467" ht="12.75" hidden="1" customHeight="1" x14ac:dyDescent="0.2"/>
    <row r="3468" ht="12.75" hidden="1" customHeight="1" x14ac:dyDescent="0.2"/>
    <row r="3469" ht="12.75" hidden="1" customHeight="1" x14ac:dyDescent="0.2"/>
    <row r="3470" ht="8.25" hidden="1" customHeight="1" x14ac:dyDescent="0.2"/>
    <row r="3471" ht="12.75" hidden="1" customHeight="1" x14ac:dyDescent="0.2"/>
    <row r="3472" ht="12.75" hidden="1" customHeight="1" x14ac:dyDescent="0.2"/>
    <row r="3473" ht="12.75" hidden="1" customHeight="1" x14ac:dyDescent="0.2"/>
    <row r="3474" ht="12.75" hidden="1" customHeight="1" x14ac:dyDescent="0.2"/>
    <row r="3475" ht="12.75" hidden="1" customHeight="1" x14ac:dyDescent="0.2"/>
    <row r="3476" ht="12.75" hidden="1" customHeight="1" x14ac:dyDescent="0.2"/>
    <row r="3477" ht="12.75" hidden="1" customHeight="1" x14ac:dyDescent="0.2"/>
    <row r="3478" ht="12.75" hidden="1" customHeight="1" x14ac:dyDescent="0.2"/>
    <row r="3479" ht="12.75" hidden="1" customHeight="1" x14ac:dyDescent="0.2"/>
    <row r="3480" ht="12.75" hidden="1" customHeight="1" x14ac:dyDescent="0.2"/>
    <row r="3481" ht="12.75" hidden="1" customHeight="1" x14ac:dyDescent="0.2"/>
    <row r="3482" ht="11.25" hidden="1" customHeight="1" x14ac:dyDescent="0.2"/>
    <row r="3483" ht="12.75" hidden="1" customHeight="1" x14ac:dyDescent="0.2"/>
    <row r="3484" ht="12.75" hidden="1" customHeight="1" x14ac:dyDescent="0.2"/>
    <row r="3485" ht="12.75" hidden="1" customHeight="1" x14ac:dyDescent="0.2"/>
    <row r="3486" ht="12.75" hidden="1" customHeight="1" x14ac:dyDescent="0.2"/>
    <row r="3487" ht="12.75" hidden="1" customHeight="1" x14ac:dyDescent="0.2"/>
    <row r="3488" ht="12.75" hidden="1" customHeight="1" x14ac:dyDescent="0.2"/>
    <row r="3489" ht="12.75" hidden="1" customHeight="1" x14ac:dyDescent="0.2"/>
    <row r="3490" ht="12.75" hidden="1" customHeight="1" x14ac:dyDescent="0.2"/>
    <row r="3491" ht="12.75" hidden="1" customHeight="1" x14ac:dyDescent="0.2"/>
    <row r="3492" ht="12.75" hidden="1" customHeight="1" x14ac:dyDescent="0.2"/>
    <row r="3493" ht="12.75" hidden="1" customHeight="1" x14ac:dyDescent="0.2"/>
    <row r="3494" ht="12.75" hidden="1" customHeight="1" x14ac:dyDescent="0.2"/>
    <row r="3495" ht="12.75" hidden="1" customHeight="1" x14ac:dyDescent="0.2"/>
    <row r="3496" ht="12.75" hidden="1" customHeight="1" x14ac:dyDescent="0.2"/>
    <row r="3497" ht="12.75" hidden="1" customHeight="1" x14ac:dyDescent="0.2"/>
    <row r="3498" ht="12.75" hidden="1" customHeight="1" x14ac:dyDescent="0.2"/>
    <row r="3499" ht="12.75" hidden="1" customHeight="1" x14ac:dyDescent="0.2"/>
    <row r="3500" ht="12.75" hidden="1" customHeight="1" x14ac:dyDescent="0.2"/>
    <row r="3501" ht="12.75" hidden="1" customHeight="1" x14ac:dyDescent="0.2"/>
    <row r="3502" ht="12.75" hidden="1" customHeight="1" x14ac:dyDescent="0.2"/>
    <row r="3503" ht="12.75" hidden="1" customHeight="1" x14ac:dyDescent="0.2"/>
    <row r="3504" ht="12.75" hidden="1" customHeight="1" x14ac:dyDescent="0.2"/>
    <row r="3505" ht="12.75" hidden="1" customHeight="1" x14ac:dyDescent="0.2"/>
    <row r="3506" ht="12.75" hidden="1" customHeight="1" x14ac:dyDescent="0.2"/>
    <row r="3507" ht="12.75" hidden="1" customHeight="1" x14ac:dyDescent="0.2"/>
    <row r="3508" ht="12.75" hidden="1" customHeight="1" x14ac:dyDescent="0.2"/>
    <row r="3509" ht="12.75" hidden="1" customHeight="1" x14ac:dyDescent="0.2"/>
    <row r="3510" ht="12.75" hidden="1" customHeight="1" x14ac:dyDescent="0.2"/>
    <row r="3511" ht="12.75" hidden="1" customHeight="1" x14ac:dyDescent="0.2"/>
    <row r="3512" ht="0.75" hidden="1" customHeight="1" x14ac:dyDescent="0.2"/>
    <row r="3513" ht="12.75" hidden="1" customHeight="1" x14ac:dyDescent="0.2"/>
    <row r="3514" ht="12.75" hidden="1" customHeight="1" x14ac:dyDescent="0.2"/>
    <row r="3515" ht="12.75" hidden="1" customHeight="1" x14ac:dyDescent="0.2"/>
    <row r="3516" ht="12.75" hidden="1" customHeight="1" x14ac:dyDescent="0.2"/>
    <row r="3517" ht="12.75" hidden="1" customHeight="1" x14ac:dyDescent="0.2"/>
    <row r="3518" ht="12.75" hidden="1" customHeight="1" x14ac:dyDescent="0.2"/>
    <row r="3519" ht="12.75" hidden="1" customHeight="1" x14ac:dyDescent="0.2"/>
    <row r="3520" ht="12.75" hidden="1" customHeight="1" x14ac:dyDescent="0.2"/>
    <row r="3521" ht="12.75" hidden="1" customHeight="1" x14ac:dyDescent="0.2"/>
    <row r="3522" ht="12.75" hidden="1" customHeight="1" x14ac:dyDescent="0.2"/>
    <row r="3523" ht="12.75" hidden="1" customHeight="1" x14ac:dyDescent="0.2"/>
    <row r="3524" ht="12.75" hidden="1" customHeight="1" x14ac:dyDescent="0.2"/>
    <row r="3525" ht="12.75" hidden="1" customHeight="1" x14ac:dyDescent="0.2"/>
    <row r="3526" ht="12.75" hidden="1" customHeight="1" x14ac:dyDescent="0.2"/>
    <row r="3527" ht="12.75" hidden="1" customHeight="1" x14ac:dyDescent="0.2"/>
    <row r="3528" ht="12.75" hidden="1" customHeight="1" x14ac:dyDescent="0.2"/>
    <row r="3529" ht="12.75" hidden="1" customHeight="1" x14ac:dyDescent="0.2"/>
    <row r="3530" ht="12.75" hidden="1" customHeight="1" x14ac:dyDescent="0.2"/>
    <row r="3531" ht="12.75" hidden="1" customHeight="1" x14ac:dyDescent="0.2"/>
    <row r="3532" ht="12.75" hidden="1" customHeight="1" x14ac:dyDescent="0.2"/>
    <row r="3533" ht="3" hidden="1" customHeight="1" x14ac:dyDescent="0.2"/>
    <row r="3534" ht="12.75" hidden="1" customHeight="1" x14ac:dyDescent="0.2"/>
    <row r="3535" ht="12.75" hidden="1" customHeight="1" x14ac:dyDescent="0.2"/>
    <row r="3536" ht="12.75" hidden="1" customHeight="1" x14ac:dyDescent="0.2"/>
    <row r="3537" ht="12.75" hidden="1" customHeight="1" x14ac:dyDescent="0.2"/>
    <row r="3538" ht="12.75" hidden="1" customHeight="1" x14ac:dyDescent="0.2"/>
    <row r="3539" ht="12.75" hidden="1" customHeight="1" x14ac:dyDescent="0.2"/>
    <row r="3540" ht="12.75" hidden="1" customHeight="1" x14ac:dyDescent="0.2"/>
    <row r="3541" ht="12.75" hidden="1" customHeight="1" x14ac:dyDescent="0.2"/>
    <row r="3542" ht="12.75" hidden="1" customHeight="1" x14ac:dyDescent="0.2"/>
    <row r="3543" ht="12.75" hidden="1" customHeight="1" x14ac:dyDescent="0.2"/>
    <row r="3544" ht="12.75" hidden="1" customHeight="1" x14ac:dyDescent="0.2"/>
    <row r="3545" ht="12.75" hidden="1" customHeight="1" x14ac:dyDescent="0.2"/>
    <row r="3546" ht="5.25" hidden="1" customHeight="1" x14ac:dyDescent="0.2"/>
    <row r="3547" ht="12.75" hidden="1" customHeight="1" x14ac:dyDescent="0.2"/>
    <row r="3548" ht="12.75" hidden="1" customHeight="1" x14ac:dyDescent="0.2"/>
    <row r="3549" ht="12.75" hidden="1" customHeight="1" x14ac:dyDescent="0.2"/>
    <row r="3550" ht="12.75" hidden="1" customHeight="1" x14ac:dyDescent="0.2"/>
    <row r="3551" ht="12.75" hidden="1" customHeight="1" x14ac:dyDescent="0.2"/>
    <row r="3552" ht="12.75" hidden="1" customHeight="1" x14ac:dyDescent="0.2"/>
    <row r="3553" ht="12.75" hidden="1" customHeight="1" x14ac:dyDescent="0.2"/>
    <row r="3554" ht="12.75" hidden="1" customHeight="1" x14ac:dyDescent="0.2"/>
    <row r="3555" ht="12.75" hidden="1" customHeight="1" x14ac:dyDescent="0.2"/>
    <row r="3556" ht="12.75" hidden="1" customHeight="1" x14ac:dyDescent="0.2"/>
    <row r="3557" ht="12.75" hidden="1" customHeight="1" x14ac:dyDescent="0.2"/>
    <row r="3558" ht="12.75" hidden="1" customHeight="1" x14ac:dyDescent="0.2"/>
    <row r="3559" ht="12.75" hidden="1" customHeight="1" x14ac:dyDescent="0.2"/>
    <row r="3560" ht="12.75" hidden="1" customHeight="1" x14ac:dyDescent="0.2"/>
    <row r="3561" ht="12.75" hidden="1" customHeight="1" x14ac:dyDescent="0.2"/>
    <row r="3562" ht="12.75" hidden="1" customHeight="1" x14ac:dyDescent="0.2"/>
    <row r="3563" ht="12.75" hidden="1" customHeight="1" x14ac:dyDescent="0.2"/>
    <row r="3564" ht="12" hidden="1" customHeight="1" x14ac:dyDescent="0.2"/>
    <row r="3565" ht="12.75" hidden="1" customHeight="1" x14ac:dyDescent="0.2"/>
    <row r="3566" ht="12.75" hidden="1" customHeight="1" x14ac:dyDescent="0.2"/>
    <row r="3567" ht="12.75" hidden="1" customHeight="1" x14ac:dyDescent="0.2"/>
    <row r="3568" ht="12.75" hidden="1" customHeight="1" x14ac:dyDescent="0.2"/>
    <row r="3569" ht="12.75" hidden="1" customHeight="1" x14ac:dyDescent="0.2"/>
    <row r="3570" ht="12.75" hidden="1" customHeight="1" x14ac:dyDescent="0.2"/>
    <row r="3571" ht="12.75" hidden="1" customHeight="1" x14ac:dyDescent="0.2"/>
    <row r="3572" ht="12.75" hidden="1" customHeight="1" x14ac:dyDescent="0.2"/>
    <row r="3573" ht="12.75" hidden="1" customHeight="1" x14ac:dyDescent="0.2"/>
    <row r="3574" ht="12.75" hidden="1" customHeight="1" x14ac:dyDescent="0.2"/>
    <row r="3575" ht="12.75" hidden="1" customHeight="1" x14ac:dyDescent="0.2"/>
    <row r="3576" ht="12.75" hidden="1" customHeight="1" x14ac:dyDescent="0.2"/>
    <row r="3577" ht="12.75" hidden="1" customHeight="1" x14ac:dyDescent="0.2"/>
    <row r="3578" ht="12.75" hidden="1" customHeight="1" x14ac:dyDescent="0.2"/>
    <row r="3579" ht="12.75" hidden="1" customHeight="1" x14ac:dyDescent="0.2"/>
    <row r="3580" ht="12.75" hidden="1" customHeight="1" x14ac:dyDescent="0.2"/>
    <row r="3581" ht="12.75" hidden="1" customHeight="1" x14ac:dyDescent="0.2"/>
    <row r="3582" ht="12.6" hidden="1" customHeight="1" x14ac:dyDescent="0.2"/>
    <row r="3583" ht="12.75" hidden="1" customHeight="1" x14ac:dyDescent="0.2"/>
    <row r="3584" ht="12.75" hidden="1" customHeight="1" x14ac:dyDescent="0.2"/>
    <row r="3585" ht="12.75" hidden="1" customHeight="1" x14ac:dyDescent="0.2"/>
    <row r="3586" ht="12.75" hidden="1" customHeight="1" x14ac:dyDescent="0.2"/>
    <row r="3587" ht="12.75" hidden="1" customHeight="1" x14ac:dyDescent="0.2"/>
    <row r="3588" ht="12.75" hidden="1" customHeight="1" x14ac:dyDescent="0.2"/>
    <row r="3589" ht="12.75" hidden="1" customHeight="1" x14ac:dyDescent="0.2"/>
    <row r="3590" ht="12.75" hidden="1" customHeight="1" x14ac:dyDescent="0.2"/>
    <row r="3591" ht="12.75" hidden="1" customHeight="1" x14ac:dyDescent="0.2"/>
    <row r="3592" ht="12.75" hidden="1" customHeight="1" x14ac:dyDescent="0.2"/>
    <row r="3593" ht="12.75" hidden="1" customHeight="1" x14ac:dyDescent="0.2"/>
    <row r="3594" ht="12.75" hidden="1" customHeight="1" x14ac:dyDescent="0.2"/>
    <row r="3595" ht="12.75" hidden="1" customHeight="1" x14ac:dyDescent="0.2"/>
    <row r="3596" ht="12.75" hidden="1" customHeight="1" x14ac:dyDescent="0.2"/>
    <row r="3597" ht="12.75" hidden="1" customHeight="1" x14ac:dyDescent="0.2"/>
    <row r="3598" ht="12.75" hidden="1" customHeight="1" x14ac:dyDescent="0.2"/>
    <row r="3599" ht="12.75" hidden="1" customHeight="1" x14ac:dyDescent="0.2"/>
    <row r="3600" ht="12.75" hidden="1" customHeight="1" x14ac:dyDescent="0.2"/>
    <row r="3601" ht="12.75" hidden="1" customHeight="1" x14ac:dyDescent="0.2"/>
    <row r="3602" ht="12.75" hidden="1" customHeight="1" x14ac:dyDescent="0.2"/>
    <row r="3603" ht="12.75" hidden="1" customHeight="1" x14ac:dyDescent="0.2"/>
    <row r="3604" ht="12.75" hidden="1" customHeight="1" x14ac:dyDescent="0.2"/>
    <row r="3605" ht="12.75" hidden="1" customHeight="1" x14ac:dyDescent="0.2"/>
    <row r="3606" ht="12.75" hidden="1" customHeight="1" x14ac:dyDescent="0.2"/>
    <row r="3607" ht="12.75" hidden="1" customHeight="1" x14ac:dyDescent="0.2"/>
    <row r="3608" ht="12.75" hidden="1" customHeight="1" x14ac:dyDescent="0.2"/>
    <row r="3609" ht="12.75" hidden="1" customHeight="1" x14ac:dyDescent="0.2"/>
    <row r="3610" ht="12.75" hidden="1" customHeight="1" x14ac:dyDescent="0.2"/>
    <row r="3611" ht="12.75" hidden="1" customHeight="1" x14ac:dyDescent="0.2"/>
    <row r="3612" ht="12.75" hidden="1" customHeight="1" x14ac:dyDescent="0.2"/>
    <row r="3613" ht="12.75" hidden="1" customHeight="1" x14ac:dyDescent="0.2"/>
    <row r="3614" ht="12.75" hidden="1" customHeight="1" x14ac:dyDescent="0.2"/>
    <row r="3615" ht="12.75" hidden="1" customHeight="1" x14ac:dyDescent="0.2"/>
    <row r="3616" ht="12.75" hidden="1" customHeight="1" x14ac:dyDescent="0.2"/>
    <row r="3617" ht="12.75" hidden="1" customHeight="1" x14ac:dyDescent="0.2"/>
    <row r="3618" ht="12.75" hidden="1" customHeight="1" x14ac:dyDescent="0.2"/>
    <row r="3619" ht="12.75" hidden="1" customHeight="1" x14ac:dyDescent="0.2"/>
    <row r="3620" ht="12.75" hidden="1" customHeight="1" x14ac:dyDescent="0.2"/>
    <row r="3621" ht="12.75" hidden="1" customHeight="1" x14ac:dyDescent="0.2"/>
    <row r="3622" ht="12.75" hidden="1" customHeight="1" x14ac:dyDescent="0.2"/>
    <row r="3623" ht="12.75" hidden="1" customHeight="1" x14ac:dyDescent="0.2"/>
    <row r="3624" ht="12.75" hidden="1" customHeight="1" x14ac:dyDescent="0.2"/>
    <row r="3625" ht="12.75" hidden="1" customHeight="1" x14ac:dyDescent="0.2"/>
    <row r="3626" ht="12.75" hidden="1" customHeight="1" x14ac:dyDescent="0.2"/>
    <row r="3627" ht="12.75" hidden="1" customHeight="1" x14ac:dyDescent="0.2"/>
    <row r="3628" ht="12.75" hidden="1" customHeight="1" x14ac:dyDescent="0.2"/>
    <row r="3629" ht="12.75" hidden="1" customHeight="1" x14ac:dyDescent="0.2"/>
    <row r="3630" ht="12.75" hidden="1" customHeight="1" x14ac:dyDescent="0.2"/>
    <row r="3631" ht="12.75" hidden="1" customHeight="1" x14ac:dyDescent="0.2"/>
    <row r="3632" ht="12.75" hidden="1" customHeight="1" x14ac:dyDescent="0.2"/>
    <row r="3633" ht="12.75" hidden="1" customHeight="1" x14ac:dyDescent="0.2"/>
    <row r="3634" ht="12.75" hidden="1" customHeight="1" x14ac:dyDescent="0.2"/>
    <row r="3635" ht="12.75" hidden="1" customHeight="1" x14ac:dyDescent="0.2"/>
    <row r="3636" ht="12.75" hidden="1" customHeight="1" x14ac:dyDescent="0.2"/>
    <row r="3637" ht="12.75" hidden="1" customHeight="1" x14ac:dyDescent="0.2"/>
    <row r="3638" ht="12.75" hidden="1" customHeight="1" x14ac:dyDescent="0.2"/>
    <row r="3639" ht="12.75" hidden="1" customHeight="1" x14ac:dyDescent="0.2"/>
    <row r="3640" ht="12.75" hidden="1" customHeight="1" x14ac:dyDescent="0.2"/>
    <row r="3641" ht="12.75" hidden="1" customHeight="1" x14ac:dyDescent="0.2"/>
    <row r="3642" ht="12.75" hidden="1" customHeight="1" x14ac:dyDescent="0.2"/>
    <row r="3643" ht="12.75" hidden="1" customHeight="1" x14ac:dyDescent="0.2"/>
    <row r="3644" ht="12.75" hidden="1" customHeight="1" x14ac:dyDescent="0.2"/>
    <row r="3645" ht="12.75" hidden="1" customHeight="1" x14ac:dyDescent="0.2"/>
    <row r="3646" ht="12.75" hidden="1" customHeight="1" x14ac:dyDescent="0.2"/>
    <row r="3647" ht="12.75" hidden="1" customHeight="1" x14ac:dyDescent="0.2"/>
    <row r="3648" ht="12.75" hidden="1" customHeight="1" x14ac:dyDescent="0.2"/>
    <row r="3649" ht="12.75" hidden="1" customHeight="1" x14ac:dyDescent="0.2"/>
    <row r="3650" ht="12.75" hidden="1" customHeight="1" x14ac:dyDescent="0.2"/>
    <row r="3651" ht="12.75" hidden="1" customHeight="1" x14ac:dyDescent="0.2"/>
    <row r="3652" ht="12.75" hidden="1" customHeight="1" x14ac:dyDescent="0.2"/>
    <row r="3653" ht="12.75" hidden="1" customHeight="1" x14ac:dyDescent="0.2"/>
    <row r="3654" ht="12.75" hidden="1" customHeight="1" x14ac:dyDescent="0.2"/>
    <row r="3655" ht="12.75" hidden="1" customHeight="1" x14ac:dyDescent="0.2"/>
    <row r="3656" ht="12.75" hidden="1" customHeight="1" x14ac:dyDescent="0.2"/>
    <row r="3657" ht="12.75" hidden="1" customHeight="1" x14ac:dyDescent="0.2"/>
    <row r="3658" ht="12.75" hidden="1" customHeight="1" x14ac:dyDescent="0.2"/>
    <row r="3659" ht="12.75" hidden="1" customHeight="1" x14ac:dyDescent="0.2"/>
    <row r="3660" ht="12.75" hidden="1" customHeight="1" x14ac:dyDescent="0.2"/>
    <row r="3661" ht="12.75" hidden="1" customHeight="1" x14ac:dyDescent="0.2"/>
    <row r="3662" ht="12.75" hidden="1" customHeight="1" x14ac:dyDescent="0.2"/>
    <row r="3663" ht="12.75" hidden="1" customHeight="1" x14ac:dyDescent="0.2"/>
    <row r="3664" ht="12.75" hidden="1" customHeight="1" x14ac:dyDescent="0.2"/>
    <row r="3665" ht="12.75" hidden="1" customHeight="1" x14ac:dyDescent="0.2"/>
    <row r="3666" ht="12.75" hidden="1" customHeight="1" x14ac:dyDescent="0.2"/>
    <row r="3667" ht="12.75" hidden="1" customHeight="1" x14ac:dyDescent="0.2"/>
    <row r="3668" ht="12.75" hidden="1" customHeight="1" x14ac:dyDescent="0.2"/>
    <row r="3669" ht="12.75" hidden="1" customHeight="1" x14ac:dyDescent="0.2"/>
    <row r="3670" ht="12.75" hidden="1" customHeight="1" x14ac:dyDescent="0.2"/>
    <row r="3671" ht="12.75" hidden="1" customHeight="1" x14ac:dyDescent="0.2"/>
    <row r="3672" ht="12.75" hidden="1" customHeight="1" x14ac:dyDescent="0.2"/>
    <row r="3673" ht="12.75" hidden="1" customHeight="1" x14ac:dyDescent="0.2"/>
    <row r="3674" ht="12.75" hidden="1" customHeight="1" x14ac:dyDescent="0.2"/>
    <row r="3675" ht="12.75" hidden="1" customHeight="1" x14ac:dyDescent="0.2"/>
    <row r="3676" ht="12.75" hidden="1" customHeight="1" x14ac:dyDescent="0.2"/>
    <row r="3677" ht="12.75" hidden="1" customHeight="1" x14ac:dyDescent="0.2"/>
    <row r="3678" ht="12.75" hidden="1" customHeight="1" x14ac:dyDescent="0.2"/>
    <row r="3679" ht="12.75" hidden="1" customHeight="1" x14ac:dyDescent="0.2"/>
    <row r="3680" ht="12.75" hidden="1" customHeight="1" x14ac:dyDescent="0.2"/>
    <row r="3681" ht="12.75" hidden="1" customHeight="1" x14ac:dyDescent="0.2"/>
    <row r="3682" ht="12.75" hidden="1" customHeight="1" x14ac:dyDescent="0.2"/>
    <row r="3683" ht="12.75" hidden="1" customHeight="1" x14ac:dyDescent="0.2"/>
    <row r="3684" ht="12.75" hidden="1" customHeight="1" x14ac:dyDescent="0.2"/>
    <row r="3685" ht="12.75" hidden="1" customHeight="1" x14ac:dyDescent="0.2"/>
    <row r="3686" ht="12.75" hidden="1" customHeight="1" x14ac:dyDescent="0.2"/>
    <row r="3687" ht="12.75" hidden="1" customHeight="1" x14ac:dyDescent="0.2"/>
    <row r="3688" ht="12.75" hidden="1" customHeight="1" x14ac:dyDescent="0.2"/>
    <row r="3689" ht="12.75" hidden="1" customHeight="1" x14ac:dyDescent="0.2"/>
    <row r="3690" ht="12.75" hidden="1" customHeight="1" x14ac:dyDescent="0.2"/>
    <row r="3691" ht="12.75" hidden="1" customHeight="1" x14ac:dyDescent="0.2"/>
    <row r="3692" ht="12.75" hidden="1" customHeight="1" x14ac:dyDescent="0.2"/>
    <row r="3693" ht="12.75" hidden="1" customHeight="1" x14ac:dyDescent="0.2"/>
    <row r="3694" ht="12.75" hidden="1" customHeight="1" x14ac:dyDescent="0.2"/>
    <row r="3695" ht="12.75" hidden="1" customHeight="1" x14ac:dyDescent="0.2"/>
    <row r="3696" ht="12.75" hidden="1" customHeight="1" x14ac:dyDescent="0.2"/>
    <row r="3697" ht="12.75" hidden="1" customHeight="1" x14ac:dyDescent="0.2"/>
    <row r="3698" ht="12.75" hidden="1" customHeight="1" x14ac:dyDescent="0.2"/>
    <row r="3699" ht="12.75" hidden="1" customHeight="1" x14ac:dyDescent="0.2"/>
    <row r="3700" ht="12.75" hidden="1" customHeight="1" x14ac:dyDescent="0.2"/>
    <row r="3701" ht="12.75" hidden="1" customHeight="1" x14ac:dyDescent="0.2"/>
    <row r="3702" ht="12.75" hidden="1" customHeight="1" x14ac:dyDescent="0.2"/>
    <row r="3703" ht="12.75" hidden="1" customHeight="1" x14ac:dyDescent="0.2"/>
    <row r="3704" ht="12.75" hidden="1" customHeight="1" x14ac:dyDescent="0.2"/>
    <row r="3705" ht="12.75" hidden="1" customHeight="1" x14ac:dyDescent="0.2"/>
    <row r="3706" ht="12.75" hidden="1" customHeight="1" x14ac:dyDescent="0.2"/>
    <row r="3707" ht="12.75" hidden="1" customHeight="1" x14ac:dyDescent="0.2"/>
    <row r="3708" ht="12.75" hidden="1" customHeight="1" x14ac:dyDescent="0.2"/>
    <row r="3709" ht="12.75" hidden="1" customHeight="1" x14ac:dyDescent="0.2"/>
    <row r="3710" ht="12.75" hidden="1" customHeight="1" x14ac:dyDescent="0.2"/>
    <row r="3711" ht="12.75" hidden="1" customHeight="1" x14ac:dyDescent="0.2"/>
    <row r="3712" ht="12.75" hidden="1" customHeight="1" x14ac:dyDescent="0.2"/>
    <row r="3713" ht="12.75" hidden="1" customHeight="1" x14ac:dyDescent="0.2"/>
    <row r="3714" ht="12.75" hidden="1" customHeight="1" x14ac:dyDescent="0.2"/>
    <row r="3715" ht="12.75" hidden="1" customHeight="1" x14ac:dyDescent="0.2"/>
    <row r="3716" ht="12.75" hidden="1" customHeight="1" x14ac:dyDescent="0.2"/>
    <row r="3717" ht="12.75" hidden="1" customHeight="1" x14ac:dyDescent="0.2"/>
    <row r="3718" ht="12.75" hidden="1" customHeight="1" x14ac:dyDescent="0.2"/>
    <row r="3719" ht="12.75" hidden="1" customHeight="1" x14ac:dyDescent="0.2"/>
    <row r="3720" ht="12.75" hidden="1" customHeight="1" x14ac:dyDescent="0.2"/>
    <row r="3721" ht="12.75" hidden="1" customHeight="1" x14ac:dyDescent="0.2"/>
    <row r="3722" ht="12.75" hidden="1" customHeight="1" x14ac:dyDescent="0.2"/>
    <row r="3723" ht="12.75" hidden="1" customHeight="1" x14ac:dyDescent="0.2"/>
    <row r="3724" ht="12.75" hidden="1" customHeight="1" x14ac:dyDescent="0.2"/>
    <row r="3725" ht="12.75" hidden="1" customHeight="1" x14ac:dyDescent="0.2"/>
    <row r="3726" ht="12.75" hidden="1" customHeight="1" x14ac:dyDescent="0.2"/>
    <row r="3727" ht="12.75" hidden="1" customHeight="1" x14ac:dyDescent="0.2"/>
    <row r="3728" ht="12.75" hidden="1" customHeight="1" x14ac:dyDescent="0.2"/>
    <row r="3729" ht="12.75" hidden="1" customHeight="1" x14ac:dyDescent="0.2"/>
    <row r="3730" ht="12.75" hidden="1" customHeight="1" x14ac:dyDescent="0.2"/>
    <row r="3731" ht="12.75" hidden="1" customHeight="1" x14ac:dyDescent="0.2"/>
    <row r="3732" ht="12.75" hidden="1" customHeight="1" x14ac:dyDescent="0.2"/>
    <row r="3733" ht="12.75" hidden="1" customHeight="1" x14ac:dyDescent="0.2"/>
    <row r="3734" ht="12.75" hidden="1" customHeight="1" x14ac:dyDescent="0.2"/>
    <row r="3735" ht="12.75" hidden="1" customHeight="1" x14ac:dyDescent="0.2"/>
    <row r="3736" ht="12.75" hidden="1" customHeight="1" x14ac:dyDescent="0.2"/>
    <row r="3737" ht="12.75" hidden="1" customHeight="1" x14ac:dyDescent="0.2"/>
    <row r="3738" ht="12.75" hidden="1" customHeight="1" x14ac:dyDescent="0.2"/>
    <row r="3739" ht="12.75" hidden="1" customHeight="1" x14ac:dyDescent="0.2"/>
    <row r="3740" ht="12.75" hidden="1" customHeight="1" x14ac:dyDescent="0.2"/>
    <row r="3741" ht="12.75" hidden="1" customHeight="1" x14ac:dyDescent="0.2"/>
    <row r="3742" ht="12.75" hidden="1" customHeight="1" x14ac:dyDescent="0.2"/>
    <row r="3743" ht="12.75" hidden="1" customHeight="1" x14ac:dyDescent="0.2"/>
    <row r="3744" ht="12.75" hidden="1" customHeight="1" x14ac:dyDescent="0.2"/>
    <row r="3745" ht="12.75" hidden="1" customHeight="1" x14ac:dyDescent="0.2"/>
    <row r="3746" ht="12.75" hidden="1" customHeight="1" x14ac:dyDescent="0.2"/>
    <row r="3747" ht="12.75" hidden="1" customHeight="1" x14ac:dyDescent="0.2"/>
    <row r="3748" ht="12.75" hidden="1" customHeight="1" x14ac:dyDescent="0.2"/>
    <row r="3749" ht="12.75" hidden="1" customHeight="1" x14ac:dyDescent="0.2"/>
    <row r="3750" ht="12.75" hidden="1" customHeight="1" x14ac:dyDescent="0.2"/>
    <row r="3751" ht="12.75" hidden="1" customHeight="1" x14ac:dyDescent="0.2"/>
    <row r="3752" ht="12.75" hidden="1" customHeight="1" x14ac:dyDescent="0.2"/>
    <row r="3753" ht="12.75" hidden="1" customHeight="1" x14ac:dyDescent="0.2"/>
    <row r="3754" ht="12.75" hidden="1" customHeight="1" x14ac:dyDescent="0.2"/>
    <row r="3755" ht="12.75" hidden="1" customHeight="1" x14ac:dyDescent="0.2"/>
    <row r="3756" ht="12.75" hidden="1" customHeight="1" x14ac:dyDescent="0.2"/>
    <row r="3757" ht="12.75" hidden="1" customHeight="1" x14ac:dyDescent="0.2"/>
    <row r="3758" ht="12.75" hidden="1" customHeight="1" x14ac:dyDescent="0.2"/>
    <row r="3759" ht="12.75" hidden="1" customHeight="1" x14ac:dyDescent="0.2"/>
    <row r="3760" ht="12.75" hidden="1" customHeight="1" x14ac:dyDescent="0.2"/>
    <row r="3761" ht="12.75" hidden="1" customHeight="1" x14ac:dyDescent="0.2"/>
    <row r="3762" ht="12.75" hidden="1" customHeight="1" x14ac:dyDescent="0.2"/>
    <row r="3763" ht="12.75" hidden="1" customHeight="1" x14ac:dyDescent="0.2"/>
  </sheetData>
  <sheetProtection algorithmName="SHA-512" hashValue="KOVqNRjlPVoYJMNLN+4UbDF/HZccx4jSHN8vYiUnB6qTFGPVK+nUPfacKVoeYnlGpDTwWoMwI4n1+3gLf2/M0Q==" saltValue="1CTY43P+8smzVGuQWwrSsA==" spinCount="100000" sheet="1" objects="1" scenarios="1"/>
  <mergeCells count="386">
    <mergeCell ref="G58:H58"/>
    <mergeCell ref="D16:L16"/>
    <mergeCell ref="O63:P63"/>
    <mergeCell ref="I69:J69"/>
    <mergeCell ref="K69:N69"/>
    <mergeCell ref="O69:P69"/>
    <mergeCell ref="I73:J73"/>
    <mergeCell ref="O61:P61"/>
    <mergeCell ref="B56:E56"/>
    <mergeCell ref="B58:E58"/>
    <mergeCell ref="K62:N62"/>
    <mergeCell ref="K60:N60"/>
    <mergeCell ref="O60:P60"/>
    <mergeCell ref="O58:P58"/>
    <mergeCell ref="O57:P57"/>
    <mergeCell ref="O56:P56"/>
    <mergeCell ref="I58:J58"/>
    <mergeCell ref="I57:J57"/>
    <mergeCell ref="I56:J56"/>
    <mergeCell ref="G57:H57"/>
    <mergeCell ref="G56:H56"/>
    <mergeCell ref="K58:N58"/>
    <mergeCell ref="K57:N57"/>
    <mergeCell ref="K56:N56"/>
    <mergeCell ref="B57:E57"/>
    <mergeCell ref="W77:Y77"/>
    <mergeCell ref="K1:P1"/>
    <mergeCell ref="C22:S22"/>
    <mergeCell ref="C20:L20"/>
    <mergeCell ref="C19:L19"/>
    <mergeCell ref="C18:L18"/>
    <mergeCell ref="K61:N61"/>
    <mergeCell ref="I62:J62"/>
    <mergeCell ref="N14:T14"/>
    <mergeCell ref="N12:T12"/>
    <mergeCell ref="N8:T8"/>
    <mergeCell ref="N6:T6"/>
    <mergeCell ref="N16:P16"/>
    <mergeCell ref="B59:E59"/>
    <mergeCell ref="G59:H59"/>
    <mergeCell ref="I59:J59"/>
    <mergeCell ref="O62:P62"/>
    <mergeCell ref="I60:J60"/>
    <mergeCell ref="B61:E61"/>
    <mergeCell ref="K59:N59"/>
    <mergeCell ref="O59:P59"/>
    <mergeCell ref="C31:L31"/>
    <mergeCell ref="C24:L24"/>
    <mergeCell ref="D6:L6"/>
    <mergeCell ref="W56:Y56"/>
    <mergeCell ref="W57:Y57"/>
    <mergeCell ref="W91:Y91"/>
    <mergeCell ref="W92:Y92"/>
    <mergeCell ref="W58:Y58"/>
    <mergeCell ref="W89:Y89"/>
    <mergeCell ref="W90:Y90"/>
    <mergeCell ref="W97:Y97"/>
    <mergeCell ref="W96:Y96"/>
    <mergeCell ref="W93:Y93"/>
    <mergeCell ref="W94:Y94"/>
    <mergeCell ref="W95:Y95"/>
    <mergeCell ref="W63:Y63"/>
    <mergeCell ref="W64:Y64"/>
    <mergeCell ref="W65:Y65"/>
    <mergeCell ref="W67:Y67"/>
    <mergeCell ref="W66:Y66"/>
    <mergeCell ref="W80:Y80"/>
    <mergeCell ref="W59:Y59"/>
    <mergeCell ref="W60:Y60"/>
    <mergeCell ref="W61:Y61"/>
    <mergeCell ref="W79:Y79"/>
    <mergeCell ref="W78:Y78"/>
    <mergeCell ref="W104:Y104"/>
    <mergeCell ref="W102:Y102"/>
    <mergeCell ref="W103:Y103"/>
    <mergeCell ref="B60:E60"/>
    <mergeCell ref="G60:H60"/>
    <mergeCell ref="G61:H61"/>
    <mergeCell ref="I61:J61"/>
    <mergeCell ref="B62:E62"/>
    <mergeCell ref="G62:H62"/>
    <mergeCell ref="W98:Y98"/>
    <mergeCell ref="I64:J64"/>
    <mergeCell ref="B68:E68"/>
    <mergeCell ref="G68:H68"/>
    <mergeCell ref="G69:H69"/>
    <mergeCell ref="B65:E65"/>
    <mergeCell ref="G65:H65"/>
    <mergeCell ref="G66:H66"/>
    <mergeCell ref="I66:J66"/>
    <mergeCell ref="B67:E67"/>
    <mergeCell ref="G67:H67"/>
    <mergeCell ref="I67:J67"/>
    <mergeCell ref="O71:P71"/>
    <mergeCell ref="O70:P70"/>
    <mergeCell ref="W101:Y101"/>
    <mergeCell ref="W62:Y62"/>
    <mergeCell ref="W99:Y99"/>
    <mergeCell ref="W100:Y100"/>
    <mergeCell ref="W82:Y82"/>
    <mergeCell ref="O64:P64"/>
    <mergeCell ref="W85:Y85"/>
    <mergeCell ref="W68:Y68"/>
    <mergeCell ref="W69:Y69"/>
    <mergeCell ref="W70:Y70"/>
    <mergeCell ref="W81:Y81"/>
    <mergeCell ref="W71:Y71"/>
    <mergeCell ref="O67:P67"/>
    <mergeCell ref="K65:N65"/>
    <mergeCell ref="O65:P65"/>
    <mergeCell ref="O68:P68"/>
    <mergeCell ref="W83:Y83"/>
    <mergeCell ref="W75:Y75"/>
    <mergeCell ref="W76:Y76"/>
    <mergeCell ref="O66:P66"/>
    <mergeCell ref="W88:Y88"/>
    <mergeCell ref="W72:Y72"/>
    <mergeCell ref="W73:Y73"/>
    <mergeCell ref="W74:Y74"/>
    <mergeCell ref="Q104:R104"/>
    <mergeCell ref="W86:Y86"/>
    <mergeCell ref="W87:Y87"/>
    <mergeCell ref="W84:Y84"/>
    <mergeCell ref="B71:E71"/>
    <mergeCell ref="G71:H71"/>
    <mergeCell ref="I71:J71"/>
    <mergeCell ref="K71:N71"/>
    <mergeCell ref="B66:E66"/>
    <mergeCell ref="G72:H72"/>
    <mergeCell ref="I72:J72"/>
    <mergeCell ref="K72:N72"/>
    <mergeCell ref="O72:P72"/>
    <mergeCell ref="K73:N73"/>
    <mergeCell ref="O73:P73"/>
    <mergeCell ref="B74:E74"/>
    <mergeCell ref="G74:H74"/>
    <mergeCell ref="I74:J74"/>
    <mergeCell ref="K74:N74"/>
    <mergeCell ref="O74:P74"/>
    <mergeCell ref="B73:E73"/>
    <mergeCell ref="G73:H73"/>
    <mergeCell ref="B72:E72"/>
    <mergeCell ref="B75:E75"/>
    <mergeCell ref="B63:E63"/>
    <mergeCell ref="G63:H63"/>
    <mergeCell ref="B70:E70"/>
    <mergeCell ref="G70:H70"/>
    <mergeCell ref="I70:J70"/>
    <mergeCell ref="K70:N70"/>
    <mergeCell ref="I68:J68"/>
    <mergeCell ref="K68:N68"/>
    <mergeCell ref="K66:N66"/>
    <mergeCell ref="I63:J63"/>
    <mergeCell ref="B69:E69"/>
    <mergeCell ref="B64:E64"/>
    <mergeCell ref="G64:H64"/>
    <mergeCell ref="I65:J65"/>
    <mergeCell ref="K63:N63"/>
    <mergeCell ref="K64:N64"/>
    <mergeCell ref="K67:N67"/>
    <mergeCell ref="G75:H75"/>
    <mergeCell ref="I75:J75"/>
    <mergeCell ref="K75:N75"/>
    <mergeCell ref="O75:P75"/>
    <mergeCell ref="I76:J76"/>
    <mergeCell ref="K76:N76"/>
    <mergeCell ref="O76:P76"/>
    <mergeCell ref="B77:E77"/>
    <mergeCell ref="G77:H77"/>
    <mergeCell ref="I77:J77"/>
    <mergeCell ref="K77:N77"/>
    <mergeCell ref="O77:P77"/>
    <mergeCell ref="B76:E76"/>
    <mergeCell ref="G76:H76"/>
    <mergeCell ref="B78:E78"/>
    <mergeCell ref="G78:H78"/>
    <mergeCell ref="I78:J78"/>
    <mergeCell ref="K78:N78"/>
    <mergeCell ref="O78:P78"/>
    <mergeCell ref="B79:E79"/>
    <mergeCell ref="G79:H79"/>
    <mergeCell ref="I79:J79"/>
    <mergeCell ref="K79:N79"/>
    <mergeCell ref="O79:P79"/>
    <mergeCell ref="B80:E80"/>
    <mergeCell ref="G80:H80"/>
    <mergeCell ref="I80:J80"/>
    <mergeCell ref="K80:N80"/>
    <mergeCell ref="O80:P80"/>
    <mergeCell ref="B81:E81"/>
    <mergeCell ref="G81:H81"/>
    <mergeCell ref="I81:J81"/>
    <mergeCell ref="K81:N81"/>
    <mergeCell ref="O81:P81"/>
    <mergeCell ref="B82:E82"/>
    <mergeCell ref="G82:H82"/>
    <mergeCell ref="I82:J82"/>
    <mergeCell ref="K82:N82"/>
    <mergeCell ref="O82:P82"/>
    <mergeCell ref="B83:E83"/>
    <mergeCell ref="G83:H83"/>
    <mergeCell ref="I83:J83"/>
    <mergeCell ref="K83:N83"/>
    <mergeCell ref="O83:P83"/>
    <mergeCell ref="B84:E84"/>
    <mergeCell ref="G84:H84"/>
    <mergeCell ref="I84:J84"/>
    <mergeCell ref="K84:N84"/>
    <mergeCell ref="O84:P84"/>
    <mergeCell ref="G86:H86"/>
    <mergeCell ref="I86:J86"/>
    <mergeCell ref="K86:N86"/>
    <mergeCell ref="O86:P86"/>
    <mergeCell ref="B86:E86"/>
    <mergeCell ref="B85:E85"/>
    <mergeCell ref="G85:H85"/>
    <mergeCell ref="I85:J85"/>
    <mergeCell ref="K85:N85"/>
    <mergeCell ref="O85:P85"/>
    <mergeCell ref="B87:E87"/>
    <mergeCell ref="G87:H87"/>
    <mergeCell ref="I87:J87"/>
    <mergeCell ref="K87:N87"/>
    <mergeCell ref="O87:P87"/>
    <mergeCell ref="B88:E88"/>
    <mergeCell ref="G88:H88"/>
    <mergeCell ref="I88:J88"/>
    <mergeCell ref="K88:N88"/>
    <mergeCell ref="O88:P88"/>
    <mergeCell ref="B89:E89"/>
    <mergeCell ref="G89:H89"/>
    <mergeCell ref="I89:J89"/>
    <mergeCell ref="K89:N89"/>
    <mergeCell ref="O89:P89"/>
    <mergeCell ref="B90:E90"/>
    <mergeCell ref="G90:H90"/>
    <mergeCell ref="I90:J90"/>
    <mergeCell ref="K90:N90"/>
    <mergeCell ref="O90:P90"/>
    <mergeCell ref="B91:E91"/>
    <mergeCell ref="G91:H91"/>
    <mergeCell ref="I91:J91"/>
    <mergeCell ref="K91:N91"/>
    <mergeCell ref="O91:P91"/>
    <mergeCell ref="B92:E92"/>
    <mergeCell ref="G92:H92"/>
    <mergeCell ref="I92:J92"/>
    <mergeCell ref="K92:N92"/>
    <mergeCell ref="O92:P92"/>
    <mergeCell ref="B93:E93"/>
    <mergeCell ref="G93:H93"/>
    <mergeCell ref="I93:J93"/>
    <mergeCell ref="K93:N93"/>
    <mergeCell ref="O93:P93"/>
    <mergeCell ref="B94:E94"/>
    <mergeCell ref="G94:H94"/>
    <mergeCell ref="I94:J94"/>
    <mergeCell ref="K94:N94"/>
    <mergeCell ref="O94:P94"/>
    <mergeCell ref="B95:E95"/>
    <mergeCell ref="G95:H95"/>
    <mergeCell ref="I95:J95"/>
    <mergeCell ref="K95:N95"/>
    <mergeCell ref="O95:P95"/>
    <mergeCell ref="B96:E96"/>
    <mergeCell ref="G96:H96"/>
    <mergeCell ref="I96:J96"/>
    <mergeCell ref="K96:N96"/>
    <mergeCell ref="O96:P96"/>
    <mergeCell ref="K97:N97"/>
    <mergeCell ref="O97:P97"/>
    <mergeCell ref="B98:E98"/>
    <mergeCell ref="G98:H98"/>
    <mergeCell ref="I98:J98"/>
    <mergeCell ref="K98:N98"/>
    <mergeCell ref="O98:P98"/>
    <mergeCell ref="G101:H101"/>
    <mergeCell ref="I101:J101"/>
    <mergeCell ref="K101:N101"/>
    <mergeCell ref="O101:P101"/>
    <mergeCell ref="B99:E99"/>
    <mergeCell ref="G99:H99"/>
    <mergeCell ref="I99:J99"/>
    <mergeCell ref="K99:N99"/>
    <mergeCell ref="O99:P99"/>
    <mergeCell ref="B100:E100"/>
    <mergeCell ref="I100:J100"/>
    <mergeCell ref="G100:H100"/>
    <mergeCell ref="K100:N100"/>
    <mergeCell ref="O100:P100"/>
    <mergeCell ref="B3:T3"/>
    <mergeCell ref="B2:T2"/>
    <mergeCell ref="B48:T48"/>
    <mergeCell ref="B108:T108"/>
    <mergeCell ref="C5:T5"/>
    <mergeCell ref="B7:T7"/>
    <mergeCell ref="B9:T9"/>
    <mergeCell ref="C10:T10"/>
    <mergeCell ref="B11:T11"/>
    <mergeCell ref="B13:T13"/>
    <mergeCell ref="B15:T15"/>
    <mergeCell ref="B17:T17"/>
    <mergeCell ref="B33:T33"/>
    <mergeCell ref="B21:T21"/>
    <mergeCell ref="B45:T45"/>
    <mergeCell ref="B46:T46"/>
    <mergeCell ref="B49:T49"/>
    <mergeCell ref="C50:T50"/>
    <mergeCell ref="B51:T51"/>
    <mergeCell ref="C27:L27"/>
    <mergeCell ref="C26:L26"/>
    <mergeCell ref="C25:L25"/>
    <mergeCell ref="D14:L14"/>
    <mergeCell ref="D12:L12"/>
    <mergeCell ref="B114:T114"/>
    <mergeCell ref="B113:T113"/>
    <mergeCell ref="B106:T106"/>
    <mergeCell ref="C44:L44"/>
    <mergeCell ref="M44:Q44"/>
    <mergeCell ref="B104:F104"/>
    <mergeCell ref="G104:H104"/>
    <mergeCell ref="I104:J104"/>
    <mergeCell ref="K104:N104"/>
    <mergeCell ref="O104:P104"/>
    <mergeCell ref="B102:E102"/>
    <mergeCell ref="G102:H102"/>
    <mergeCell ref="I102:J102"/>
    <mergeCell ref="K102:N102"/>
    <mergeCell ref="O102:P102"/>
    <mergeCell ref="B103:E103"/>
    <mergeCell ref="B112:T112"/>
    <mergeCell ref="O103:P103"/>
    <mergeCell ref="G103:H103"/>
    <mergeCell ref="I103:J103"/>
    <mergeCell ref="K103:N103"/>
    <mergeCell ref="B97:E97"/>
    <mergeCell ref="G97:H97"/>
    <mergeCell ref="I97:J97"/>
    <mergeCell ref="M43:Q43"/>
    <mergeCell ref="C43:L43"/>
    <mergeCell ref="C28:L28"/>
    <mergeCell ref="B101:E101"/>
    <mergeCell ref="C52:T52"/>
    <mergeCell ref="B55:T55"/>
    <mergeCell ref="B54:T54"/>
    <mergeCell ref="B53:T53"/>
    <mergeCell ref="B111:T111"/>
    <mergeCell ref="C110:T110"/>
    <mergeCell ref="B105:T105"/>
    <mergeCell ref="B109:T109"/>
    <mergeCell ref="C30:L30"/>
    <mergeCell ref="M42:Q42"/>
    <mergeCell ref="M41:Q41"/>
    <mergeCell ref="M40:Q40"/>
    <mergeCell ref="M39:Q39"/>
    <mergeCell ref="C39:L39"/>
    <mergeCell ref="C38:L38"/>
    <mergeCell ref="C37:L37"/>
    <mergeCell ref="C36:L36"/>
    <mergeCell ref="C42:L42"/>
    <mergeCell ref="C41:L41"/>
    <mergeCell ref="C40:L40"/>
    <mergeCell ref="B4:T4"/>
    <mergeCell ref="M38:Q38"/>
    <mergeCell ref="M37:Q37"/>
    <mergeCell ref="M36:Q36"/>
    <mergeCell ref="M35:Q35"/>
    <mergeCell ref="M32:Q32"/>
    <mergeCell ref="M31:Q31"/>
    <mergeCell ref="M30:Q30"/>
    <mergeCell ref="M29:Q29"/>
    <mergeCell ref="M28:Q28"/>
    <mergeCell ref="C23:L23"/>
    <mergeCell ref="M27:Q27"/>
    <mergeCell ref="M26:Q26"/>
    <mergeCell ref="M25:Q25"/>
    <mergeCell ref="M24:Q24"/>
    <mergeCell ref="M23:Q23"/>
    <mergeCell ref="Q16:S16"/>
    <mergeCell ref="M20:O20"/>
    <mergeCell ref="M19:O19"/>
    <mergeCell ref="M18:O18"/>
    <mergeCell ref="C32:L32"/>
    <mergeCell ref="C29:L29"/>
    <mergeCell ref="C34:S34"/>
    <mergeCell ref="C35:L35"/>
  </mergeCells>
  <conditionalFormatting sqref="M43:M44 M31:M32 R43:T44 R31:T32">
    <cfRule type="containsText" dxfId="36" priority="3" operator="containsText" text="no">
      <formula>NOT(ISERROR(SEARCH("no",M31)))</formula>
    </cfRule>
  </conditionalFormatting>
  <dataValidations count="2">
    <dataValidation type="list" allowBlank="1" showInputMessage="1" showErrorMessage="1" sqref="F58:F103" xr:uid="{00000000-0002-0000-0900-000000000000}">
      <formula1>Yes_No</formula1>
    </dataValidation>
    <dataValidation type="list" allowBlank="1" showInputMessage="1" showErrorMessage="1" sqref="Q58:Q103" xr:uid="{E93084F8-F205-417C-A661-AA9154EFE159}">
      <formula1>junk</formula1>
    </dataValidation>
  </dataValidations>
  <printOptions horizontalCentered="1"/>
  <pageMargins left="0" right="0" top="0.25" bottom="0.4" header="0.25" footer="0.1"/>
  <pageSetup scale="60" pageOrder="overThenDown" orientation="landscape" r:id="rId1"/>
  <headerFooter alignWithMargins="0">
    <oddFooter>&amp;L&amp;"Times New Roman,Regular"&amp;8&amp;D&amp;R&amp;"Times New Roman,Regular"&amp;8 Title I, Part A 
 Individual Application</oddFooter>
  </headerFooter>
  <rowBreaks count="1" manualBreakCount="1">
    <brk id="46"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dimension ref="A1:JMT4366"/>
  <sheetViews>
    <sheetView showGridLines="0" showZeros="0" workbookViewId="0">
      <selection activeCell="B15" sqref="B15:Q15"/>
    </sheetView>
  </sheetViews>
  <sheetFormatPr defaultColWidth="0" defaultRowHeight="12.75" zeroHeight="1" x14ac:dyDescent="0.2"/>
  <cols>
    <col min="1" max="1" width="1.42578125" style="272" customWidth="1"/>
    <col min="2" max="2" width="8.42578125" style="220" bestFit="1" customWidth="1"/>
    <col min="3" max="3" width="2.42578125" style="220" customWidth="1"/>
    <col min="4" max="4" width="11.42578125" style="220" customWidth="1"/>
    <col min="5" max="5" width="9.42578125" style="220" customWidth="1"/>
    <col min="6" max="6" width="6.42578125" style="220" customWidth="1"/>
    <col min="7" max="8" width="9.42578125" style="220" customWidth="1"/>
    <col min="9" max="9" width="12.5703125" style="220" bestFit="1" customWidth="1"/>
    <col min="10" max="16" width="5.5703125" style="220" customWidth="1"/>
    <col min="17" max="17" width="2.42578125" style="220" customWidth="1"/>
    <col min="18" max="18" width="1.42578125" style="248" customWidth="1"/>
    <col min="19" max="19" width="17.85546875" style="219" customWidth="1"/>
    <col min="20" max="7118" width="0" style="218" hidden="1" customWidth="1"/>
    <col min="7119" max="16384" width="9.140625" style="218" hidden="1"/>
  </cols>
  <sheetData>
    <row r="1" spans="1:18" x14ac:dyDescent="0.2">
      <c r="A1" s="975"/>
      <c r="B1" s="321" t="str">
        <f>'Main Page'!$G$9</f>
        <v>2026-2027</v>
      </c>
      <c r="C1" s="320"/>
      <c r="D1" s="322" t="s">
        <v>671</v>
      </c>
      <c r="E1" s="322" t="str">
        <f>'Main Page'!$F$13</f>
        <v>Albemarle County Public Schools</v>
      </c>
      <c r="F1" s="320"/>
      <c r="G1" s="322"/>
      <c r="H1" s="384"/>
      <c r="I1" s="322" t="s">
        <v>670</v>
      </c>
      <c r="J1" s="324">
        <f>'Main Page'!$F$14</f>
        <v>2</v>
      </c>
      <c r="K1" s="1304" t="str">
        <f>'Main Page'!$B$6</f>
        <v xml:space="preserve">  Title I, Part A, Improving Basic Programs</v>
      </c>
      <c r="L1" s="1304"/>
      <c r="M1" s="1304"/>
      <c r="N1" s="1304"/>
      <c r="O1" s="1304"/>
      <c r="P1" s="1304"/>
      <c r="Q1" s="1304"/>
      <c r="R1" s="1304"/>
    </row>
    <row r="2" spans="1:18" ht="20.25" customHeight="1" thickBot="1" x14ac:dyDescent="0.25">
      <c r="A2" s="975"/>
      <c r="B2" s="1305" t="s">
        <v>2605</v>
      </c>
      <c r="C2" s="1305"/>
      <c r="D2" s="1305"/>
      <c r="E2" s="1305"/>
      <c r="F2" s="1305"/>
      <c r="G2" s="1305"/>
      <c r="H2" s="1305"/>
      <c r="I2" s="1305"/>
      <c r="J2" s="1305"/>
      <c r="K2" s="1305"/>
      <c r="L2" s="1305"/>
      <c r="M2" s="1305"/>
      <c r="N2" s="1305"/>
      <c r="O2" s="1305"/>
      <c r="P2" s="1305"/>
      <c r="Q2" s="1305"/>
      <c r="R2" s="1304"/>
    </row>
    <row r="3" spans="1:18" ht="15" x14ac:dyDescent="0.25">
      <c r="A3" s="975"/>
      <c r="B3" s="1306"/>
      <c r="C3" s="1306"/>
      <c r="D3" s="1306"/>
      <c r="E3" s="1306"/>
      <c r="F3" s="1306"/>
      <c r="G3" s="1306"/>
      <c r="H3" s="1306"/>
      <c r="I3" s="1306"/>
      <c r="J3" s="1306"/>
      <c r="K3" s="1306"/>
      <c r="L3" s="1306"/>
      <c r="M3" s="1306"/>
      <c r="N3" s="1306"/>
      <c r="O3" s="1306"/>
      <c r="P3" s="1306"/>
      <c r="Q3" s="1306"/>
      <c r="R3" s="1304"/>
    </row>
    <row r="4" spans="1:18" ht="27.75" customHeight="1" x14ac:dyDescent="0.2">
      <c r="A4" s="975"/>
      <c r="B4" s="1307" t="s">
        <v>2000</v>
      </c>
      <c r="C4" s="1307"/>
      <c r="D4" s="1307"/>
      <c r="E4" s="1307"/>
      <c r="F4" s="1307"/>
      <c r="G4" s="1307"/>
      <c r="H4" s="1307"/>
      <c r="I4" s="1307"/>
      <c r="J4" s="1307"/>
      <c r="K4" s="1307"/>
      <c r="L4" s="1307"/>
      <c r="M4" s="1307"/>
      <c r="N4" s="1307"/>
      <c r="O4" s="1307"/>
      <c r="P4" s="1307"/>
      <c r="Q4" s="1307"/>
      <c r="R4" s="1304"/>
    </row>
    <row r="5" spans="1:18" ht="14.25" x14ac:dyDescent="0.2">
      <c r="A5" s="975"/>
      <c r="B5" s="1308" t="s">
        <v>1965</v>
      </c>
      <c r="C5" s="1308"/>
      <c r="D5" s="1308"/>
      <c r="E5" s="1308"/>
      <c r="F5" s="1308"/>
      <c r="G5" s="1308"/>
      <c r="H5" s="1308"/>
      <c r="I5" s="1308"/>
      <c r="J5" s="1308"/>
      <c r="K5" s="1308"/>
      <c r="L5" s="1308"/>
      <c r="M5" s="1308"/>
      <c r="N5" s="1308"/>
      <c r="O5" s="1308"/>
      <c r="P5" s="1308"/>
      <c r="Q5" s="1308"/>
      <c r="R5" s="1304"/>
    </row>
    <row r="6" spans="1:18" ht="14.25" x14ac:dyDescent="0.2">
      <c r="A6" s="975"/>
      <c r="B6" s="1297"/>
      <c r="C6" s="1297"/>
      <c r="D6" s="1297"/>
      <c r="E6" s="1297"/>
      <c r="F6" s="1297"/>
      <c r="G6" s="1297"/>
      <c r="H6" s="1297"/>
      <c r="I6" s="1297"/>
      <c r="J6" s="1297"/>
      <c r="K6" s="1297"/>
      <c r="L6" s="1297"/>
      <c r="M6" s="1297"/>
      <c r="N6" s="1297"/>
      <c r="O6" s="1297"/>
      <c r="P6" s="1297"/>
      <c r="Q6" s="1297"/>
      <c r="R6" s="1304"/>
    </row>
    <row r="7" spans="1:18" ht="27.75" customHeight="1" x14ac:dyDescent="0.2">
      <c r="A7" s="975"/>
      <c r="B7" s="1309" t="s">
        <v>2548</v>
      </c>
      <c r="C7" s="1310"/>
      <c r="D7" s="1310"/>
      <c r="E7" s="1310"/>
      <c r="F7" s="1310"/>
      <c r="G7" s="1310"/>
      <c r="H7" s="1310"/>
      <c r="I7" s="1310"/>
      <c r="J7" s="1310"/>
      <c r="K7" s="1310"/>
      <c r="L7" s="1310"/>
      <c r="M7" s="1310"/>
      <c r="N7" s="1310"/>
      <c r="O7" s="1310"/>
      <c r="P7" s="1310"/>
      <c r="Q7" s="1311"/>
      <c r="R7" s="1304"/>
    </row>
    <row r="8" spans="1:18" ht="120" customHeight="1" x14ac:dyDescent="0.2">
      <c r="A8" s="975"/>
      <c r="B8" s="1301" t="s">
        <v>2844</v>
      </c>
      <c r="C8" s="1302"/>
      <c r="D8" s="1302"/>
      <c r="E8" s="1302"/>
      <c r="F8" s="1302"/>
      <c r="G8" s="1302"/>
      <c r="H8" s="1302"/>
      <c r="I8" s="1302"/>
      <c r="J8" s="1302"/>
      <c r="K8" s="1302"/>
      <c r="L8" s="1302"/>
      <c r="M8" s="1302"/>
      <c r="N8" s="1302"/>
      <c r="O8" s="1302"/>
      <c r="P8" s="1302"/>
      <c r="Q8" s="1303"/>
      <c r="R8" s="1304"/>
    </row>
    <row r="9" spans="1:18" ht="120" customHeight="1" x14ac:dyDescent="0.2">
      <c r="A9" s="975"/>
      <c r="B9" s="1312"/>
      <c r="C9" s="1313"/>
      <c r="D9" s="1313"/>
      <c r="E9" s="1313"/>
      <c r="F9" s="1313"/>
      <c r="G9" s="1313"/>
      <c r="H9" s="1313"/>
      <c r="I9" s="1313"/>
      <c r="J9" s="1313"/>
      <c r="K9" s="1313"/>
      <c r="L9" s="1313"/>
      <c r="M9" s="1313"/>
      <c r="N9" s="1313"/>
      <c r="O9" s="1313"/>
      <c r="P9" s="1313"/>
      <c r="Q9" s="1314"/>
      <c r="R9" s="1304"/>
    </row>
    <row r="10" spans="1:18" ht="15" x14ac:dyDescent="0.2">
      <c r="A10" s="975"/>
      <c r="B10" s="1315"/>
      <c r="C10" s="1315"/>
      <c r="D10" s="1315"/>
      <c r="E10" s="1315"/>
      <c r="F10" s="1315"/>
      <c r="G10" s="1315"/>
      <c r="H10" s="1315"/>
      <c r="I10" s="1315"/>
      <c r="J10" s="1315"/>
      <c r="K10" s="1315"/>
      <c r="L10" s="1315"/>
      <c r="M10" s="1315"/>
      <c r="N10" s="1315"/>
      <c r="O10" s="1315"/>
      <c r="P10" s="1315"/>
      <c r="Q10" s="1315"/>
      <c r="R10" s="1304"/>
    </row>
    <row r="11" spans="1:18" ht="14.25" x14ac:dyDescent="0.2">
      <c r="A11" s="975"/>
      <c r="B11" s="1308" t="s">
        <v>2212</v>
      </c>
      <c r="C11" s="1308"/>
      <c r="D11" s="1308"/>
      <c r="E11" s="1308"/>
      <c r="F11" s="1308"/>
      <c r="G11" s="1308"/>
      <c r="H11" s="1308"/>
      <c r="I11" s="1308"/>
      <c r="J11" s="1308"/>
      <c r="K11" s="1308"/>
      <c r="L11" s="1308"/>
      <c r="M11" s="1308"/>
      <c r="N11" s="1308"/>
      <c r="O11" s="1308"/>
      <c r="P11" s="1308"/>
      <c r="Q11" s="1308"/>
      <c r="R11" s="1304"/>
    </row>
    <row r="12" spans="1:18" ht="14.25" x14ac:dyDescent="0.2">
      <c r="A12" s="975"/>
      <c r="B12" s="1297"/>
      <c r="C12" s="1297"/>
      <c r="D12" s="1297"/>
      <c r="E12" s="1297"/>
      <c r="F12" s="1297"/>
      <c r="G12" s="1297"/>
      <c r="H12" s="1297"/>
      <c r="I12" s="1297"/>
      <c r="J12" s="1297"/>
      <c r="K12" s="1297"/>
      <c r="L12" s="1297"/>
      <c r="M12" s="1297"/>
      <c r="N12" s="1297"/>
      <c r="O12" s="1297"/>
      <c r="P12" s="1297"/>
      <c r="Q12" s="1297"/>
      <c r="R12" s="1304"/>
    </row>
    <row r="13" spans="1:18" ht="26.25" customHeight="1" x14ac:dyDescent="0.2">
      <c r="A13" s="975"/>
      <c r="B13" s="1298" t="s">
        <v>2608</v>
      </c>
      <c r="C13" s="1299"/>
      <c r="D13" s="1299"/>
      <c r="E13" s="1299"/>
      <c r="F13" s="1299"/>
      <c r="G13" s="1299"/>
      <c r="H13" s="1299"/>
      <c r="I13" s="1299"/>
      <c r="J13" s="1299"/>
      <c r="K13" s="1299"/>
      <c r="L13" s="1299"/>
      <c r="M13" s="1299"/>
      <c r="N13" s="1299"/>
      <c r="O13" s="1299"/>
      <c r="P13" s="1299"/>
      <c r="Q13" s="1300"/>
      <c r="R13" s="1304"/>
    </row>
    <row r="14" spans="1:18" ht="120" customHeight="1" x14ac:dyDescent="0.2">
      <c r="A14" s="975"/>
      <c r="B14" s="1301" t="s">
        <v>2845</v>
      </c>
      <c r="C14" s="1302"/>
      <c r="D14" s="1302"/>
      <c r="E14" s="1302"/>
      <c r="F14" s="1302"/>
      <c r="G14" s="1302"/>
      <c r="H14" s="1302"/>
      <c r="I14" s="1302"/>
      <c r="J14" s="1302"/>
      <c r="K14" s="1302"/>
      <c r="L14" s="1302"/>
      <c r="M14" s="1302"/>
      <c r="N14" s="1302"/>
      <c r="O14" s="1302"/>
      <c r="P14" s="1302"/>
      <c r="Q14" s="1303"/>
      <c r="R14" s="1304"/>
    </row>
    <row r="15" spans="1:18" ht="120" customHeight="1" x14ac:dyDescent="0.2">
      <c r="A15" s="975"/>
      <c r="B15" s="1312"/>
      <c r="C15" s="1313"/>
      <c r="D15" s="1313"/>
      <c r="E15" s="1313"/>
      <c r="F15" s="1313"/>
      <c r="G15" s="1313"/>
      <c r="H15" s="1313"/>
      <c r="I15" s="1313"/>
      <c r="J15" s="1313"/>
      <c r="K15" s="1313"/>
      <c r="L15" s="1313"/>
      <c r="M15" s="1313"/>
      <c r="N15" s="1313"/>
      <c r="O15" s="1313"/>
      <c r="P15" s="1313"/>
      <c r="Q15" s="1314"/>
      <c r="R15" s="1304"/>
    </row>
    <row r="16" spans="1:18" x14ac:dyDescent="0.2">
      <c r="A16" s="975"/>
      <c r="B16" s="818" t="s">
        <v>2333</v>
      </c>
      <c r="C16" s="818"/>
      <c r="D16" s="818"/>
      <c r="E16" s="818"/>
      <c r="F16" s="818"/>
      <c r="G16" s="818"/>
      <c r="H16" s="818"/>
      <c r="I16" s="818"/>
      <c r="J16" s="818"/>
      <c r="K16" s="818"/>
      <c r="L16" s="818"/>
      <c r="M16" s="818"/>
      <c r="N16" s="818"/>
      <c r="O16" s="818"/>
      <c r="P16" s="818"/>
      <c r="Q16" s="818"/>
      <c r="R16" s="1304"/>
    </row>
    <row r="17" spans="2:17" ht="15" hidden="1" customHeight="1" x14ac:dyDescent="0.25">
      <c r="B17" s="222"/>
      <c r="C17" s="222"/>
      <c r="D17" s="222"/>
      <c r="E17" s="222"/>
      <c r="F17" s="222"/>
      <c r="G17" s="222"/>
      <c r="H17" s="222"/>
      <c r="I17" s="222"/>
      <c r="J17" s="222"/>
      <c r="K17" s="222"/>
      <c r="L17" s="222"/>
      <c r="M17" s="222"/>
      <c r="N17" s="222"/>
      <c r="O17" s="222"/>
      <c r="P17" s="222"/>
      <c r="Q17" s="222"/>
    </row>
    <row r="18" spans="2:17" ht="15" hidden="1" customHeight="1" x14ac:dyDescent="0.25">
      <c r="B18" s="221"/>
      <c r="C18" s="221"/>
      <c r="D18" s="221"/>
      <c r="E18" s="221"/>
      <c r="F18" s="221"/>
      <c r="G18" s="221"/>
      <c r="H18" s="221"/>
      <c r="I18" s="221"/>
      <c r="J18" s="221"/>
      <c r="K18" s="221"/>
      <c r="L18" s="221"/>
      <c r="M18" s="221"/>
      <c r="N18" s="221"/>
      <c r="O18" s="221"/>
      <c r="P18" s="221"/>
      <c r="Q18" s="221"/>
    </row>
    <row r="19" spans="2:17" ht="12.75" hidden="1" customHeight="1" x14ac:dyDescent="0.2"/>
    <row r="20" spans="2:17" ht="12.75" hidden="1" customHeight="1" x14ac:dyDescent="0.2"/>
    <row r="21" spans="2:17" ht="12.75" hidden="1" customHeight="1" x14ac:dyDescent="0.2"/>
    <row r="22" spans="2:17" ht="12.75" hidden="1" customHeight="1" x14ac:dyDescent="0.2"/>
    <row r="23" spans="2:17" ht="12.75" hidden="1" customHeight="1" x14ac:dyDescent="0.2"/>
    <row r="24" spans="2:17" ht="12.75" hidden="1" customHeight="1" x14ac:dyDescent="0.2"/>
    <row r="25" spans="2:17" ht="12.75" hidden="1" customHeight="1" x14ac:dyDescent="0.2"/>
    <row r="26" spans="2:17" ht="12.75" hidden="1" customHeight="1" x14ac:dyDescent="0.2"/>
    <row r="27" spans="2:17" ht="12.75" hidden="1" customHeight="1" x14ac:dyDescent="0.2"/>
    <row r="28" spans="2:17" ht="12.75" hidden="1" customHeight="1" x14ac:dyDescent="0.2"/>
    <row r="29" spans="2:17" ht="12.75" hidden="1" customHeight="1" x14ac:dyDescent="0.2"/>
    <row r="30" spans="2:17" ht="12.75" hidden="1" customHeight="1" x14ac:dyDescent="0.2"/>
    <row r="31" spans="2:17" ht="12.75" hidden="1" customHeight="1" x14ac:dyDescent="0.2"/>
    <row r="32" spans="2:17" ht="12.75" hidden="1" customHeight="1" x14ac:dyDescent="0.2"/>
    <row r="33" ht="12.75" hidden="1" customHeight="1" x14ac:dyDescent="0.2"/>
    <row r="34" ht="12.75" hidden="1" customHeight="1" x14ac:dyDescent="0.2"/>
    <row r="35" ht="12.75" hidden="1" customHeight="1" x14ac:dyDescent="0.2"/>
    <row r="36" ht="12.75" hidden="1" customHeight="1" x14ac:dyDescent="0.2"/>
    <row r="37" ht="12.75" hidden="1" customHeight="1" x14ac:dyDescent="0.2"/>
    <row r="38" ht="12.75" hidden="1" customHeight="1" x14ac:dyDescent="0.2"/>
    <row r="39" ht="12.75" hidden="1" customHeight="1" x14ac:dyDescent="0.2"/>
    <row r="40" ht="12.75" hidden="1" customHeight="1" x14ac:dyDescent="0.2"/>
    <row r="41" ht="12.75" hidden="1" customHeight="1" x14ac:dyDescent="0.2"/>
    <row r="42" ht="12.75" hidden="1" customHeight="1" x14ac:dyDescent="0.2"/>
    <row r="43" ht="12.75" hidden="1" customHeight="1" x14ac:dyDescent="0.2"/>
    <row r="44" ht="12.75" hidden="1" customHeight="1" x14ac:dyDescent="0.2"/>
    <row r="45" ht="12.75" hidden="1" customHeight="1" x14ac:dyDescent="0.2"/>
    <row r="46" ht="12.75" hidden="1" customHeight="1" x14ac:dyDescent="0.2"/>
    <row r="47" ht="12.75" hidden="1" customHeight="1" x14ac:dyDescent="0.2"/>
    <row r="48" ht="12.75" hidden="1" customHeight="1" x14ac:dyDescent="0.2"/>
    <row r="49" ht="12.75" hidden="1" customHeight="1" x14ac:dyDescent="0.2"/>
    <row r="50" ht="12.75" hidden="1" customHeight="1" x14ac:dyDescent="0.2"/>
    <row r="51" ht="12.75" hidden="1" customHeight="1" x14ac:dyDescent="0.2"/>
    <row r="52" ht="12.75" hidden="1" customHeight="1" x14ac:dyDescent="0.2"/>
    <row r="53" ht="12.75" hidden="1" customHeight="1" x14ac:dyDescent="0.2"/>
    <row r="54" ht="12.75" hidden="1" customHeight="1" x14ac:dyDescent="0.2"/>
    <row r="55" ht="12.75" hidden="1" customHeight="1" x14ac:dyDescent="0.2"/>
    <row r="56" ht="12.75" hidden="1" customHeight="1" x14ac:dyDescent="0.2"/>
    <row r="57" ht="12.75" hidden="1" customHeight="1" x14ac:dyDescent="0.2"/>
    <row r="58" ht="12.75" hidden="1" customHeight="1" x14ac:dyDescent="0.2"/>
    <row r="59" ht="12.75" hidden="1" customHeight="1" x14ac:dyDescent="0.2"/>
    <row r="60" ht="12.75" hidden="1" customHeight="1" x14ac:dyDescent="0.2"/>
    <row r="61" ht="12.75" hidden="1" customHeight="1" x14ac:dyDescent="0.2"/>
    <row r="62" ht="12.75" hidden="1" customHeight="1" x14ac:dyDescent="0.2"/>
    <row r="63" ht="12.75" hidden="1" customHeight="1" x14ac:dyDescent="0.2"/>
    <row r="64" ht="12.75"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row r="71" ht="12.75" hidden="1" customHeight="1" x14ac:dyDescent="0.2"/>
    <row r="72" ht="12.75" hidden="1" customHeight="1" x14ac:dyDescent="0.2"/>
    <row r="73" ht="12.75" hidden="1" customHeight="1" x14ac:dyDescent="0.2"/>
    <row r="74" ht="12.75" hidden="1" customHeight="1" x14ac:dyDescent="0.2"/>
    <row r="75" ht="12.75" hidden="1" customHeight="1" x14ac:dyDescent="0.2"/>
    <row r="76" ht="12.75" hidden="1" customHeight="1" x14ac:dyDescent="0.2"/>
    <row r="77" ht="12.75" hidden="1" customHeight="1" x14ac:dyDescent="0.2"/>
    <row r="78" ht="12.75" hidden="1" customHeight="1" x14ac:dyDescent="0.2"/>
    <row r="79" ht="12.75" hidden="1" customHeight="1" x14ac:dyDescent="0.2"/>
    <row r="80" ht="12.75" hidden="1" customHeight="1" x14ac:dyDescent="0.2"/>
    <row r="81" ht="12.75" hidden="1" customHeight="1" x14ac:dyDescent="0.2"/>
    <row r="82" ht="12.75" hidden="1" customHeight="1" x14ac:dyDescent="0.2"/>
    <row r="83" ht="12.75" hidden="1" customHeight="1" x14ac:dyDescent="0.2"/>
    <row r="84" ht="12.75" hidden="1" customHeight="1" x14ac:dyDescent="0.2"/>
    <row r="85" ht="12.75" hidden="1" customHeight="1" x14ac:dyDescent="0.2"/>
    <row r="86" ht="12.75" hidden="1" customHeight="1" x14ac:dyDescent="0.2"/>
    <row r="87" ht="12.75" hidden="1" customHeight="1" x14ac:dyDescent="0.2"/>
    <row r="88" ht="12.75" hidden="1" customHeight="1" x14ac:dyDescent="0.2"/>
    <row r="89" ht="12.75" hidden="1" customHeight="1" x14ac:dyDescent="0.2"/>
    <row r="90" ht="12.75" hidden="1" customHeight="1" x14ac:dyDescent="0.2"/>
    <row r="91" ht="12.75" hidden="1" customHeight="1" x14ac:dyDescent="0.2"/>
    <row r="92" ht="12.75" hidden="1" customHeight="1" x14ac:dyDescent="0.2"/>
    <row r="93" ht="12.75" hidden="1" customHeight="1" x14ac:dyDescent="0.2"/>
    <row r="94" ht="12.75" hidden="1" customHeight="1" x14ac:dyDescent="0.2"/>
    <row r="95" ht="12.75" hidden="1" customHeight="1" x14ac:dyDescent="0.2"/>
    <row r="96" ht="12.75" hidden="1" customHeight="1" x14ac:dyDescent="0.2"/>
    <row r="97" ht="12.75" hidden="1" customHeight="1" x14ac:dyDescent="0.2"/>
    <row r="98" ht="12.75" hidden="1" customHeight="1" x14ac:dyDescent="0.2"/>
    <row r="99" ht="12.75" hidden="1" customHeight="1" x14ac:dyDescent="0.2"/>
    <row r="100" ht="12.75" hidden="1" customHeight="1" x14ac:dyDescent="0.2"/>
    <row r="101" ht="12.75" hidden="1" customHeight="1" x14ac:dyDescent="0.2"/>
    <row r="102" ht="12.75" hidden="1" customHeight="1" x14ac:dyDescent="0.2"/>
    <row r="103" ht="12.75" hidden="1" customHeight="1" x14ac:dyDescent="0.2"/>
    <row r="104" ht="12.75" hidden="1" customHeight="1" x14ac:dyDescent="0.2"/>
    <row r="105" ht="12.75" hidden="1" customHeight="1" x14ac:dyDescent="0.2"/>
    <row r="106" ht="12.75" hidden="1" customHeight="1" x14ac:dyDescent="0.2"/>
    <row r="107" ht="12.75" hidden="1" customHeight="1" x14ac:dyDescent="0.2"/>
    <row r="108" ht="12.75" hidden="1" customHeight="1" x14ac:dyDescent="0.2"/>
    <row r="109" ht="12.75" hidden="1" customHeight="1" x14ac:dyDescent="0.2"/>
    <row r="110" ht="12.75" hidden="1" customHeight="1" x14ac:dyDescent="0.2"/>
    <row r="111" ht="12.75" hidden="1" customHeight="1" x14ac:dyDescent="0.2"/>
    <row r="112" ht="12.75" hidden="1" customHeight="1" x14ac:dyDescent="0.2"/>
    <row r="113" ht="12.75" hidden="1" customHeight="1" x14ac:dyDescent="0.2"/>
    <row r="114" ht="12.75" hidden="1" customHeight="1" x14ac:dyDescent="0.2"/>
    <row r="115" ht="12.75" hidden="1" customHeight="1" x14ac:dyDescent="0.2"/>
    <row r="116" ht="12.75" hidden="1" customHeight="1" x14ac:dyDescent="0.2"/>
    <row r="117" ht="12.75" hidden="1" customHeight="1" x14ac:dyDescent="0.2"/>
    <row r="118" ht="12.75" hidden="1" customHeight="1" x14ac:dyDescent="0.2"/>
    <row r="119" ht="12.75" hidden="1" customHeight="1" x14ac:dyDescent="0.2"/>
    <row r="120" ht="12.75" hidden="1" customHeight="1" x14ac:dyDescent="0.2"/>
    <row r="121" ht="12.75" hidden="1" customHeight="1" x14ac:dyDescent="0.2"/>
    <row r="122" ht="12.75" hidden="1" customHeight="1" x14ac:dyDescent="0.2"/>
    <row r="123" ht="12.75" hidden="1" customHeight="1" x14ac:dyDescent="0.2"/>
    <row r="124" ht="12.75" hidden="1" customHeight="1" x14ac:dyDescent="0.2"/>
    <row r="125" ht="12.75" hidden="1" customHeight="1" x14ac:dyDescent="0.2"/>
    <row r="126" ht="12.75" hidden="1" customHeight="1" x14ac:dyDescent="0.2"/>
    <row r="127" ht="12.75" hidden="1" customHeight="1" x14ac:dyDescent="0.2"/>
    <row r="128" ht="12.75" hidden="1" customHeight="1" x14ac:dyDescent="0.2"/>
    <row r="129" ht="12.75" hidden="1" customHeight="1" x14ac:dyDescent="0.2"/>
    <row r="130" ht="12.75" hidden="1" customHeight="1" x14ac:dyDescent="0.2"/>
    <row r="131" ht="12.75" hidden="1" customHeight="1" x14ac:dyDescent="0.2"/>
    <row r="132" ht="12.75" hidden="1" customHeight="1" x14ac:dyDescent="0.2"/>
    <row r="133" ht="12.75" hidden="1" customHeight="1" x14ac:dyDescent="0.2"/>
    <row r="134" ht="12.75" hidden="1" customHeight="1" x14ac:dyDescent="0.2"/>
    <row r="135" ht="12.75" hidden="1" customHeight="1" x14ac:dyDescent="0.2"/>
    <row r="136" ht="12.75" hidden="1" customHeight="1" x14ac:dyDescent="0.2"/>
    <row r="137" ht="12.75" hidden="1" customHeight="1" x14ac:dyDescent="0.2"/>
    <row r="138" ht="12.75" hidden="1" customHeight="1" x14ac:dyDescent="0.2"/>
    <row r="139" ht="12.75" hidden="1" customHeight="1" x14ac:dyDescent="0.2"/>
    <row r="140" ht="12.75" hidden="1" customHeight="1" x14ac:dyDescent="0.2"/>
    <row r="141" ht="12.75" hidden="1" customHeight="1" x14ac:dyDescent="0.2"/>
    <row r="142" ht="12.75" hidden="1" customHeight="1" x14ac:dyDescent="0.2"/>
    <row r="143" ht="12.75" hidden="1" customHeight="1" x14ac:dyDescent="0.2"/>
    <row r="144" ht="12.75" hidden="1" customHeight="1" x14ac:dyDescent="0.2"/>
    <row r="145" ht="12.75" hidden="1" customHeight="1" x14ac:dyDescent="0.2"/>
    <row r="146" ht="12.75" hidden="1" customHeight="1" x14ac:dyDescent="0.2"/>
    <row r="147" ht="12.75" hidden="1" customHeight="1" x14ac:dyDescent="0.2"/>
    <row r="148" ht="12.75" hidden="1" customHeight="1" x14ac:dyDescent="0.2"/>
    <row r="149" ht="12.75" hidden="1" customHeight="1" x14ac:dyDescent="0.2"/>
    <row r="150" ht="12.75" hidden="1" customHeight="1" x14ac:dyDescent="0.2"/>
    <row r="151" ht="12.75" hidden="1" customHeight="1" x14ac:dyDescent="0.2"/>
    <row r="152" ht="12.75" hidden="1" customHeight="1" x14ac:dyDescent="0.2"/>
    <row r="153" ht="12.75" hidden="1" customHeight="1" x14ac:dyDescent="0.2"/>
    <row r="154" ht="12.75" hidden="1" customHeight="1" x14ac:dyDescent="0.2"/>
    <row r="155" ht="12.75" hidden="1" customHeight="1" x14ac:dyDescent="0.2"/>
    <row r="156" ht="12.75" hidden="1" customHeight="1" x14ac:dyDescent="0.2"/>
    <row r="157" ht="12.75" hidden="1" customHeight="1" x14ac:dyDescent="0.2"/>
    <row r="158" ht="12.75" hidden="1" customHeight="1" x14ac:dyDescent="0.2"/>
    <row r="159" ht="12.75" hidden="1" customHeight="1" x14ac:dyDescent="0.2"/>
    <row r="160" ht="12.75" hidden="1" customHeight="1" x14ac:dyDescent="0.2"/>
    <row r="161" ht="12.75" hidden="1" customHeight="1" x14ac:dyDescent="0.2"/>
    <row r="162" ht="12.75" hidden="1" customHeight="1" x14ac:dyDescent="0.2"/>
    <row r="163" ht="12.75" hidden="1" customHeight="1" x14ac:dyDescent="0.2"/>
    <row r="164" ht="12.75" hidden="1" customHeight="1" x14ac:dyDescent="0.2"/>
    <row r="165" ht="12.75" hidden="1" customHeight="1" x14ac:dyDescent="0.2"/>
    <row r="166" ht="12.75" hidden="1" customHeight="1" x14ac:dyDescent="0.2"/>
    <row r="167" ht="12.75" hidden="1" customHeight="1" x14ac:dyDescent="0.2"/>
    <row r="168" ht="12.75" hidden="1" customHeight="1" x14ac:dyDescent="0.2"/>
    <row r="169" ht="12.75" hidden="1" customHeight="1" x14ac:dyDescent="0.2"/>
    <row r="170" ht="12.75" hidden="1" customHeight="1" x14ac:dyDescent="0.2"/>
    <row r="171" ht="12.75" hidden="1" customHeight="1" x14ac:dyDescent="0.2"/>
    <row r="172" ht="12.75" hidden="1" customHeight="1" x14ac:dyDescent="0.2"/>
    <row r="173" ht="12.75" hidden="1" customHeight="1" x14ac:dyDescent="0.2"/>
    <row r="174" ht="12.75" hidden="1" customHeight="1" x14ac:dyDescent="0.2"/>
    <row r="175" ht="12.75" hidden="1" customHeight="1" x14ac:dyDescent="0.2"/>
    <row r="176" ht="12.75" hidden="1" customHeight="1" x14ac:dyDescent="0.2"/>
    <row r="177" ht="12.75" hidden="1" customHeight="1" x14ac:dyDescent="0.2"/>
    <row r="178" ht="12.75" hidden="1" customHeight="1" x14ac:dyDescent="0.2"/>
    <row r="179" ht="12.75" hidden="1" customHeight="1" x14ac:dyDescent="0.2"/>
    <row r="180" ht="12.75" hidden="1" customHeight="1" x14ac:dyDescent="0.2"/>
    <row r="181" ht="12.75" hidden="1" customHeight="1" x14ac:dyDescent="0.2"/>
    <row r="182" ht="12.75" hidden="1" customHeight="1" x14ac:dyDescent="0.2"/>
    <row r="183" ht="12.75" hidden="1" customHeight="1" x14ac:dyDescent="0.2"/>
    <row r="184" ht="12.75" hidden="1" customHeight="1" x14ac:dyDescent="0.2"/>
    <row r="185" ht="12.75" hidden="1" customHeight="1" x14ac:dyDescent="0.2"/>
    <row r="186" ht="12.75" hidden="1" customHeight="1" x14ac:dyDescent="0.2"/>
    <row r="187" ht="12.75" hidden="1" customHeight="1" x14ac:dyDescent="0.2"/>
    <row r="188" ht="12.75" hidden="1" customHeight="1" x14ac:dyDescent="0.2"/>
    <row r="189" ht="12.75" hidden="1" customHeight="1" x14ac:dyDescent="0.2"/>
    <row r="190" ht="12.75" hidden="1" customHeight="1" x14ac:dyDescent="0.2"/>
    <row r="191" ht="12.75" hidden="1" customHeight="1" x14ac:dyDescent="0.2"/>
    <row r="192" ht="12.75" hidden="1" customHeight="1" x14ac:dyDescent="0.2"/>
    <row r="193" ht="12.75" hidden="1" customHeight="1" x14ac:dyDescent="0.2"/>
    <row r="194" ht="12.75" hidden="1" customHeight="1" x14ac:dyDescent="0.2"/>
    <row r="195" ht="12.75" hidden="1" customHeight="1" x14ac:dyDescent="0.2"/>
    <row r="196" ht="12.75" hidden="1" customHeight="1" x14ac:dyDescent="0.2"/>
    <row r="197" ht="12.75" hidden="1" customHeight="1" x14ac:dyDescent="0.2"/>
    <row r="198" ht="12.75" hidden="1" customHeight="1" x14ac:dyDescent="0.2"/>
    <row r="199" ht="12.75" hidden="1" customHeight="1" x14ac:dyDescent="0.2"/>
    <row r="200" ht="12.75" hidden="1" customHeight="1" x14ac:dyDescent="0.2"/>
    <row r="201" ht="12.75" hidden="1" customHeight="1" x14ac:dyDescent="0.2"/>
    <row r="202" ht="12.75" hidden="1" customHeight="1" x14ac:dyDescent="0.2"/>
    <row r="203" ht="12.75" hidden="1" customHeight="1" x14ac:dyDescent="0.2"/>
    <row r="204" ht="12.75" hidden="1" customHeight="1" x14ac:dyDescent="0.2"/>
    <row r="205" ht="12.75" hidden="1" customHeight="1" x14ac:dyDescent="0.2"/>
    <row r="206" ht="12.75" hidden="1" customHeight="1" x14ac:dyDescent="0.2"/>
    <row r="207" ht="12.75" hidden="1" customHeight="1" x14ac:dyDescent="0.2"/>
    <row r="208" ht="12.75" hidden="1" customHeight="1" x14ac:dyDescent="0.2"/>
    <row r="209" ht="12.75" hidden="1" customHeight="1" x14ac:dyDescent="0.2"/>
    <row r="210" ht="12.75" hidden="1" customHeight="1" x14ac:dyDescent="0.2"/>
    <row r="211" ht="12.75" hidden="1" customHeight="1" x14ac:dyDescent="0.2"/>
    <row r="212" ht="12.75" hidden="1" customHeight="1" x14ac:dyDescent="0.2"/>
    <row r="213" ht="12.75" hidden="1" customHeight="1" x14ac:dyDescent="0.2"/>
    <row r="214" ht="12.75" hidden="1" customHeight="1" x14ac:dyDescent="0.2"/>
    <row r="215" ht="12.75" hidden="1" customHeight="1" x14ac:dyDescent="0.2"/>
    <row r="216" ht="12.75" hidden="1" customHeight="1" x14ac:dyDescent="0.2"/>
    <row r="217" ht="12.75" hidden="1" customHeight="1" x14ac:dyDescent="0.2"/>
    <row r="218" ht="12.75" hidden="1" customHeight="1" x14ac:dyDescent="0.2"/>
    <row r="219" ht="12.75" hidden="1" customHeight="1" x14ac:dyDescent="0.2"/>
    <row r="220" ht="12.75" hidden="1" customHeight="1" x14ac:dyDescent="0.2"/>
    <row r="221" ht="12.75" hidden="1" customHeight="1" x14ac:dyDescent="0.2"/>
    <row r="222" ht="12.75" hidden="1" customHeight="1" x14ac:dyDescent="0.2"/>
    <row r="223" ht="12.75" hidden="1" customHeight="1" x14ac:dyDescent="0.2"/>
    <row r="224" ht="12.75" hidden="1" customHeight="1" x14ac:dyDescent="0.2"/>
    <row r="225" ht="12.75" hidden="1" customHeight="1" x14ac:dyDescent="0.2"/>
    <row r="226" ht="12.75" hidden="1" customHeight="1" x14ac:dyDescent="0.2"/>
    <row r="227" ht="12.75" hidden="1" customHeight="1" x14ac:dyDescent="0.2"/>
    <row r="228" ht="12.75" hidden="1" customHeight="1" x14ac:dyDescent="0.2"/>
    <row r="229" ht="12.75" hidden="1" customHeight="1" x14ac:dyDescent="0.2"/>
    <row r="230" ht="12.75" hidden="1" customHeight="1" x14ac:dyDescent="0.2"/>
    <row r="231" ht="12.75" hidden="1" customHeight="1" x14ac:dyDescent="0.2"/>
    <row r="232" ht="12.75" hidden="1" customHeight="1" x14ac:dyDescent="0.2"/>
    <row r="233" ht="12.75" hidden="1" customHeight="1" x14ac:dyDescent="0.2"/>
    <row r="234" ht="12.75" hidden="1" customHeight="1" x14ac:dyDescent="0.2"/>
    <row r="235" ht="12.75" hidden="1" customHeight="1" x14ac:dyDescent="0.2"/>
    <row r="236" ht="12.75" hidden="1" customHeight="1" x14ac:dyDescent="0.2"/>
    <row r="237" ht="12.75" hidden="1" customHeight="1" x14ac:dyDescent="0.2"/>
    <row r="238" ht="12.75" hidden="1" customHeight="1" x14ac:dyDescent="0.2"/>
    <row r="239" ht="12.75" hidden="1" customHeight="1" x14ac:dyDescent="0.2"/>
    <row r="240" ht="12.75" hidden="1" customHeight="1" x14ac:dyDescent="0.2"/>
    <row r="241" ht="12.75" hidden="1" customHeight="1" x14ac:dyDescent="0.2"/>
    <row r="242" ht="12.75" hidden="1" customHeight="1" x14ac:dyDescent="0.2"/>
    <row r="243" ht="12.75" hidden="1" customHeight="1" x14ac:dyDescent="0.2"/>
    <row r="244" ht="12.75" hidden="1" customHeight="1" x14ac:dyDescent="0.2"/>
    <row r="245" ht="12.75" hidden="1" customHeight="1" x14ac:dyDescent="0.2"/>
    <row r="246" ht="12.75" hidden="1" customHeight="1" x14ac:dyDescent="0.2"/>
    <row r="247" ht="12.75" hidden="1" customHeight="1" x14ac:dyDescent="0.2"/>
    <row r="248" ht="12.75" hidden="1" customHeight="1" x14ac:dyDescent="0.2"/>
    <row r="249" ht="12.75" hidden="1" customHeight="1" x14ac:dyDescent="0.2"/>
    <row r="250" ht="12.75" hidden="1" customHeight="1" x14ac:dyDescent="0.2"/>
    <row r="251" ht="12.75" hidden="1" customHeight="1" x14ac:dyDescent="0.2"/>
    <row r="252" ht="12.75" hidden="1" customHeight="1" x14ac:dyDescent="0.2"/>
    <row r="253" ht="12.75" hidden="1" customHeight="1" x14ac:dyDescent="0.2"/>
    <row r="254" ht="12.75" hidden="1" customHeight="1" x14ac:dyDescent="0.2"/>
    <row r="255" ht="12.75" hidden="1" customHeight="1" x14ac:dyDescent="0.2"/>
    <row r="256" ht="12.75" hidden="1" customHeight="1" x14ac:dyDescent="0.2"/>
    <row r="257" ht="12.75" hidden="1" customHeight="1" x14ac:dyDescent="0.2"/>
    <row r="258" ht="12.75" hidden="1" customHeight="1" x14ac:dyDescent="0.2"/>
    <row r="259" ht="12.75" hidden="1" customHeight="1" x14ac:dyDescent="0.2"/>
    <row r="260" ht="12.75" hidden="1" customHeight="1" x14ac:dyDescent="0.2"/>
    <row r="261" ht="12.75" hidden="1" customHeight="1" x14ac:dyDescent="0.2"/>
    <row r="262" ht="12.75" hidden="1" customHeight="1" x14ac:dyDescent="0.2"/>
    <row r="263" ht="12.75" hidden="1" customHeight="1" x14ac:dyDescent="0.2"/>
    <row r="264" ht="12.75" hidden="1" customHeight="1" x14ac:dyDescent="0.2"/>
    <row r="265" ht="12.75" hidden="1" customHeight="1" x14ac:dyDescent="0.2"/>
    <row r="266" ht="12.75" hidden="1" customHeight="1" x14ac:dyDescent="0.2"/>
    <row r="267" ht="12.75" hidden="1" customHeight="1" x14ac:dyDescent="0.2"/>
    <row r="268" ht="12.75" hidden="1" customHeight="1" x14ac:dyDescent="0.2"/>
    <row r="269" ht="12.75" hidden="1" customHeight="1" x14ac:dyDescent="0.2"/>
    <row r="270" ht="12.75" hidden="1" customHeight="1" x14ac:dyDescent="0.2"/>
    <row r="271" ht="12.75" hidden="1" customHeight="1" x14ac:dyDescent="0.2"/>
    <row r="272" ht="12.75" hidden="1" customHeight="1" x14ac:dyDescent="0.2"/>
    <row r="273" ht="12.75" hidden="1" customHeight="1" x14ac:dyDescent="0.2"/>
    <row r="274" ht="12.75" hidden="1" customHeight="1" x14ac:dyDescent="0.2"/>
    <row r="275" ht="12.75" hidden="1" customHeight="1" x14ac:dyDescent="0.2"/>
    <row r="276" ht="12.75" hidden="1" customHeight="1" x14ac:dyDescent="0.2"/>
    <row r="277" ht="12.75" hidden="1" customHeight="1" x14ac:dyDescent="0.2"/>
    <row r="278" ht="12.75" hidden="1" customHeight="1" x14ac:dyDescent="0.2"/>
    <row r="279" ht="12.75" hidden="1" customHeight="1" x14ac:dyDescent="0.2"/>
    <row r="280" ht="12.75" hidden="1" customHeight="1" x14ac:dyDescent="0.2"/>
    <row r="281" ht="12.75" hidden="1" customHeight="1" x14ac:dyDescent="0.2"/>
    <row r="282" ht="12.75" hidden="1" customHeight="1" x14ac:dyDescent="0.2"/>
    <row r="283" ht="12.75" hidden="1" customHeight="1" x14ac:dyDescent="0.2"/>
    <row r="284" ht="12.75" hidden="1" customHeight="1" x14ac:dyDescent="0.2"/>
    <row r="285" ht="12.75" hidden="1" customHeight="1" x14ac:dyDescent="0.2"/>
    <row r="286" ht="12.75" hidden="1" customHeight="1" x14ac:dyDescent="0.2"/>
    <row r="287" ht="12.75" hidden="1" customHeight="1" x14ac:dyDescent="0.2"/>
    <row r="288" ht="12.75" hidden="1" customHeight="1" x14ac:dyDescent="0.2"/>
    <row r="289" ht="12.75" hidden="1" customHeight="1" x14ac:dyDescent="0.2"/>
    <row r="290" ht="12.75" hidden="1" customHeight="1" x14ac:dyDescent="0.2"/>
    <row r="291" ht="12.75" hidden="1" customHeight="1" x14ac:dyDescent="0.2"/>
    <row r="292" ht="12.75" hidden="1" customHeight="1" x14ac:dyDescent="0.2"/>
    <row r="293" ht="12.75" hidden="1" customHeight="1" x14ac:dyDescent="0.2"/>
    <row r="294" ht="12.75" hidden="1" customHeight="1" x14ac:dyDescent="0.2"/>
    <row r="295" ht="12.75" hidden="1" customHeight="1" x14ac:dyDescent="0.2"/>
    <row r="296" ht="12.75" hidden="1" customHeight="1" x14ac:dyDescent="0.2"/>
    <row r="297" ht="12.75" hidden="1" customHeight="1" x14ac:dyDescent="0.2"/>
    <row r="298" ht="12.75" hidden="1" customHeight="1" x14ac:dyDescent="0.2"/>
    <row r="299" ht="12.75" hidden="1" customHeight="1" x14ac:dyDescent="0.2"/>
    <row r="300" ht="12.75" hidden="1" customHeight="1" x14ac:dyDescent="0.2"/>
    <row r="301" ht="12.75" hidden="1" customHeight="1" x14ac:dyDescent="0.2"/>
    <row r="302" ht="12.75" hidden="1" customHeight="1" x14ac:dyDescent="0.2"/>
    <row r="303" ht="12.75" hidden="1" customHeight="1" x14ac:dyDescent="0.2"/>
    <row r="304" ht="12.75" hidden="1" customHeight="1" x14ac:dyDescent="0.2"/>
    <row r="305" ht="12.75" hidden="1" customHeight="1" x14ac:dyDescent="0.2"/>
    <row r="306" ht="12.75" hidden="1" customHeight="1" x14ac:dyDescent="0.2"/>
    <row r="307" ht="12.75" hidden="1" customHeight="1" x14ac:dyDescent="0.2"/>
    <row r="308" ht="12.75" hidden="1" customHeight="1" x14ac:dyDescent="0.2"/>
    <row r="309" ht="12.75" hidden="1" customHeight="1" x14ac:dyDescent="0.2"/>
    <row r="310" ht="12.75" hidden="1" customHeight="1" x14ac:dyDescent="0.2"/>
    <row r="311" ht="12.75" hidden="1" customHeight="1" x14ac:dyDescent="0.2"/>
    <row r="312" ht="12.75" hidden="1" customHeight="1" x14ac:dyDescent="0.2"/>
    <row r="313" ht="12.75" hidden="1" customHeight="1" x14ac:dyDescent="0.2"/>
    <row r="314" ht="12.75" hidden="1" customHeight="1" x14ac:dyDescent="0.2"/>
    <row r="315" ht="12.75" hidden="1" customHeight="1" x14ac:dyDescent="0.2"/>
    <row r="316" ht="12.75" hidden="1" customHeight="1" x14ac:dyDescent="0.2"/>
    <row r="317" ht="12.75" hidden="1" customHeight="1" x14ac:dyDescent="0.2"/>
    <row r="318" ht="12.75" hidden="1" customHeight="1" x14ac:dyDescent="0.2"/>
    <row r="319" ht="12.75" hidden="1" customHeight="1" x14ac:dyDescent="0.2"/>
    <row r="320" ht="12.75" hidden="1" customHeight="1" x14ac:dyDescent="0.2"/>
    <row r="321" ht="12.75" hidden="1" customHeight="1" x14ac:dyDescent="0.2"/>
    <row r="322" ht="12.75" hidden="1" customHeight="1" x14ac:dyDescent="0.2"/>
    <row r="323" ht="12.75" hidden="1" customHeight="1" x14ac:dyDescent="0.2"/>
    <row r="324" ht="12.75" hidden="1" customHeight="1" x14ac:dyDescent="0.2"/>
    <row r="325" ht="12.75" hidden="1" customHeight="1" x14ac:dyDescent="0.2"/>
    <row r="326" ht="12.75" hidden="1" customHeight="1" x14ac:dyDescent="0.2"/>
    <row r="327" ht="12.75" hidden="1" customHeight="1" x14ac:dyDescent="0.2"/>
    <row r="328" ht="12.75" hidden="1" customHeight="1" x14ac:dyDescent="0.2"/>
    <row r="329" ht="12.75" hidden="1" customHeight="1" x14ac:dyDescent="0.2"/>
    <row r="330" ht="12.75" hidden="1" customHeight="1" x14ac:dyDescent="0.2"/>
    <row r="331" ht="12.75" hidden="1" customHeight="1" x14ac:dyDescent="0.2"/>
    <row r="332" ht="12.75" hidden="1" customHeight="1" x14ac:dyDescent="0.2"/>
    <row r="333" ht="12.75" hidden="1" customHeight="1" x14ac:dyDescent="0.2"/>
    <row r="334" ht="12.75" hidden="1" customHeight="1" x14ac:dyDescent="0.2"/>
    <row r="335" ht="12.75" hidden="1" customHeight="1" x14ac:dyDescent="0.2"/>
    <row r="336" ht="12.75" hidden="1" customHeight="1" x14ac:dyDescent="0.2"/>
    <row r="337" ht="12.75" hidden="1" customHeight="1" x14ac:dyDescent="0.2"/>
    <row r="338" ht="12.75" hidden="1" customHeight="1" x14ac:dyDescent="0.2"/>
    <row r="339" ht="12.75" hidden="1" customHeight="1" x14ac:dyDescent="0.2"/>
    <row r="340" ht="12.75" hidden="1" customHeight="1" x14ac:dyDescent="0.2"/>
    <row r="341" ht="12.75" hidden="1" customHeight="1" x14ac:dyDescent="0.2"/>
    <row r="342" ht="12.75" hidden="1" customHeight="1" x14ac:dyDescent="0.2"/>
    <row r="343" ht="12.75" hidden="1" customHeight="1" x14ac:dyDescent="0.2"/>
    <row r="344" ht="12.75" hidden="1" customHeight="1" x14ac:dyDescent="0.2"/>
    <row r="345" ht="12.75" hidden="1" customHeight="1" x14ac:dyDescent="0.2"/>
    <row r="346" ht="12.75" hidden="1" customHeight="1" x14ac:dyDescent="0.2"/>
    <row r="347" ht="12.75" hidden="1" customHeight="1" x14ac:dyDescent="0.2"/>
    <row r="348" ht="12.75" hidden="1" customHeight="1" x14ac:dyDescent="0.2"/>
    <row r="349" ht="12.75" hidden="1" customHeight="1" x14ac:dyDescent="0.2"/>
    <row r="350" ht="12.75" hidden="1" customHeight="1" x14ac:dyDescent="0.2"/>
    <row r="351" ht="12.75" hidden="1" customHeight="1" x14ac:dyDescent="0.2"/>
    <row r="352" ht="12.75" hidden="1" customHeight="1" x14ac:dyDescent="0.2"/>
    <row r="353" ht="12.75" hidden="1" customHeight="1" x14ac:dyDescent="0.2"/>
    <row r="354" ht="12.75" hidden="1" customHeight="1" x14ac:dyDescent="0.2"/>
    <row r="355" ht="12.75" hidden="1" customHeight="1" x14ac:dyDescent="0.2"/>
    <row r="356" ht="12.75" hidden="1" customHeight="1" x14ac:dyDescent="0.2"/>
    <row r="357" ht="12.75" hidden="1" customHeight="1" x14ac:dyDescent="0.2"/>
    <row r="358" ht="12.75" hidden="1" customHeight="1" x14ac:dyDescent="0.2"/>
    <row r="359" ht="12.75" hidden="1" customHeight="1" x14ac:dyDescent="0.2"/>
    <row r="360" ht="12.75" hidden="1" customHeight="1" x14ac:dyDescent="0.2"/>
    <row r="361" ht="12.75" hidden="1" customHeight="1" x14ac:dyDescent="0.2"/>
    <row r="362" ht="12.75" hidden="1" customHeight="1" x14ac:dyDescent="0.2"/>
    <row r="363" ht="12.75" hidden="1" customHeight="1" x14ac:dyDescent="0.2"/>
    <row r="364" ht="12.75" hidden="1" customHeight="1" x14ac:dyDescent="0.2"/>
    <row r="365" ht="12.75" hidden="1" customHeight="1" x14ac:dyDescent="0.2"/>
    <row r="366" ht="12.75" hidden="1" customHeight="1" x14ac:dyDescent="0.2"/>
    <row r="367" ht="12.75" hidden="1" customHeight="1" x14ac:dyDescent="0.2"/>
    <row r="368"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row r="1010" ht="12.75" hidden="1" customHeight="1" x14ac:dyDescent="0.2"/>
    <row r="1011" ht="12.75" hidden="1" customHeight="1" x14ac:dyDescent="0.2"/>
    <row r="1012" ht="12.75" hidden="1" customHeight="1" x14ac:dyDescent="0.2"/>
    <row r="1013" ht="12.75" hidden="1" customHeight="1" x14ac:dyDescent="0.2"/>
    <row r="1014" ht="12.75" hidden="1" customHeight="1" x14ac:dyDescent="0.2"/>
    <row r="1015" ht="12.75" hidden="1" customHeight="1" x14ac:dyDescent="0.2"/>
    <row r="1016" ht="12.75" hidden="1" customHeight="1" x14ac:dyDescent="0.2"/>
    <row r="1017" ht="12.75" hidden="1" customHeight="1" x14ac:dyDescent="0.2"/>
    <row r="1018" ht="12.75" hidden="1" customHeight="1" x14ac:dyDescent="0.2"/>
    <row r="1019" ht="12.75" hidden="1" customHeight="1" x14ac:dyDescent="0.2"/>
    <row r="1020" ht="12.75" hidden="1" customHeight="1" x14ac:dyDescent="0.2"/>
    <row r="1021" ht="12.75" hidden="1" customHeight="1" x14ac:dyDescent="0.2"/>
    <row r="1022" ht="12.75" hidden="1" customHeight="1" x14ac:dyDescent="0.2"/>
    <row r="1023" ht="12.75" hidden="1" customHeight="1" x14ac:dyDescent="0.2"/>
    <row r="1024" ht="12.75" hidden="1" customHeight="1" x14ac:dyDescent="0.2"/>
    <row r="1025" ht="12.75" hidden="1" customHeight="1" x14ac:dyDescent="0.2"/>
    <row r="1026" ht="12.75" hidden="1" customHeight="1" x14ac:dyDescent="0.2"/>
    <row r="1027" ht="12.75" hidden="1" customHeight="1" x14ac:dyDescent="0.2"/>
    <row r="1028" ht="12.75" hidden="1" customHeight="1" x14ac:dyDescent="0.2"/>
    <row r="1029" ht="12.75" hidden="1" customHeight="1" x14ac:dyDescent="0.2"/>
    <row r="1030" ht="12.75" hidden="1" customHeight="1" x14ac:dyDescent="0.2"/>
    <row r="1031" ht="12.75" hidden="1" customHeight="1" x14ac:dyDescent="0.2"/>
    <row r="1032" ht="12.75" hidden="1" customHeight="1" x14ac:dyDescent="0.2"/>
    <row r="1033" ht="12.75" hidden="1" customHeight="1" x14ac:dyDescent="0.2"/>
    <row r="1034" ht="12.75" hidden="1" customHeight="1" x14ac:dyDescent="0.2"/>
    <row r="1035" ht="12.75" hidden="1" customHeight="1" x14ac:dyDescent="0.2"/>
    <row r="1036" ht="12.75" hidden="1" customHeight="1" x14ac:dyDescent="0.2"/>
    <row r="1037" ht="12.75" hidden="1" customHeight="1" x14ac:dyDescent="0.2"/>
    <row r="1038" ht="12.75" hidden="1" customHeight="1" x14ac:dyDescent="0.2"/>
    <row r="1039" ht="12.75" hidden="1" customHeight="1" x14ac:dyDescent="0.2"/>
    <row r="1040" ht="12.75" hidden="1" customHeight="1" x14ac:dyDescent="0.2"/>
    <row r="1041" ht="12.75" hidden="1" customHeight="1" x14ac:dyDescent="0.2"/>
    <row r="1042" ht="12.75" hidden="1" customHeight="1" x14ac:dyDescent="0.2"/>
    <row r="1043" ht="12.75" hidden="1" customHeight="1" x14ac:dyDescent="0.2"/>
    <row r="1044" ht="12.75" hidden="1" customHeight="1" x14ac:dyDescent="0.2"/>
    <row r="1045" ht="12.75" hidden="1" customHeight="1" x14ac:dyDescent="0.2"/>
    <row r="1046" ht="12.75" hidden="1" customHeight="1" x14ac:dyDescent="0.2"/>
    <row r="1047" ht="12.75" hidden="1" customHeight="1" x14ac:dyDescent="0.2"/>
    <row r="1048" ht="12.75" hidden="1" customHeight="1" x14ac:dyDescent="0.2"/>
    <row r="1049" ht="12.75" hidden="1" customHeight="1" x14ac:dyDescent="0.2"/>
    <row r="1050" ht="12.75" hidden="1" customHeight="1" x14ac:dyDescent="0.2"/>
    <row r="1051" ht="12.75" hidden="1" customHeight="1" x14ac:dyDescent="0.2"/>
    <row r="1052" ht="12.75" hidden="1" customHeight="1" x14ac:dyDescent="0.2"/>
    <row r="1053" ht="12.75" hidden="1" customHeight="1" x14ac:dyDescent="0.2"/>
    <row r="1054" ht="12.75" hidden="1" customHeight="1" x14ac:dyDescent="0.2"/>
    <row r="1055" ht="12.75" hidden="1" customHeight="1" x14ac:dyDescent="0.2"/>
    <row r="1056" ht="12.75" hidden="1" customHeight="1" x14ac:dyDescent="0.2"/>
    <row r="1057" ht="12.75" hidden="1" customHeight="1" x14ac:dyDescent="0.2"/>
    <row r="1058" ht="12.75" hidden="1" customHeight="1" x14ac:dyDescent="0.2"/>
    <row r="1059" ht="12.75" hidden="1" customHeight="1" x14ac:dyDescent="0.2"/>
    <row r="1060" ht="12.75" hidden="1" customHeight="1" x14ac:dyDescent="0.2"/>
    <row r="1061" ht="12.75" hidden="1" customHeight="1" x14ac:dyDescent="0.2"/>
    <row r="1062" ht="12.75" hidden="1" customHeight="1" x14ac:dyDescent="0.2"/>
    <row r="1063" ht="12.75" hidden="1" customHeight="1" x14ac:dyDescent="0.2"/>
    <row r="1064" ht="12.75" hidden="1" customHeight="1" x14ac:dyDescent="0.2"/>
    <row r="1065" ht="12.75" hidden="1" customHeight="1" x14ac:dyDescent="0.2"/>
    <row r="1066" ht="12.75" hidden="1" customHeight="1" x14ac:dyDescent="0.2"/>
    <row r="1067" ht="12.75" hidden="1" customHeight="1" x14ac:dyDescent="0.2"/>
    <row r="1068" ht="12.75" hidden="1" customHeight="1" x14ac:dyDescent="0.2"/>
    <row r="1069" ht="12.75" hidden="1" customHeight="1" x14ac:dyDescent="0.2"/>
    <row r="1070" ht="12.75" hidden="1" customHeight="1" x14ac:dyDescent="0.2"/>
    <row r="1071" ht="12.75" hidden="1" customHeight="1" x14ac:dyDescent="0.2"/>
    <row r="1072" ht="12.75" hidden="1" customHeight="1" x14ac:dyDescent="0.2"/>
    <row r="1073" ht="12.75" hidden="1" customHeight="1" x14ac:dyDescent="0.2"/>
    <row r="1074" ht="12.75" hidden="1" customHeight="1" x14ac:dyDescent="0.2"/>
    <row r="1075" ht="12.75" hidden="1" customHeight="1" x14ac:dyDescent="0.2"/>
    <row r="1076" ht="12.75" hidden="1" customHeight="1" x14ac:dyDescent="0.2"/>
    <row r="1077" ht="12.75" hidden="1" customHeight="1" x14ac:dyDescent="0.2"/>
    <row r="1078" ht="12.75" hidden="1" customHeight="1" x14ac:dyDescent="0.2"/>
    <row r="1079" ht="12.75" hidden="1" customHeight="1" x14ac:dyDescent="0.2"/>
    <row r="1080" ht="12.75" hidden="1" customHeight="1" x14ac:dyDescent="0.2"/>
    <row r="1081" ht="12.75" hidden="1" customHeight="1" x14ac:dyDescent="0.2"/>
    <row r="1082" ht="12.75" hidden="1" customHeight="1" x14ac:dyDescent="0.2"/>
    <row r="1083" ht="12.75" hidden="1" customHeight="1" x14ac:dyDescent="0.2"/>
    <row r="1084" ht="12.75" hidden="1" customHeight="1" x14ac:dyDescent="0.2"/>
    <row r="1085" ht="12.75" hidden="1" customHeight="1" x14ac:dyDescent="0.2"/>
    <row r="1086" ht="12.75" hidden="1" customHeight="1" x14ac:dyDescent="0.2"/>
    <row r="1087" ht="12.75" hidden="1" customHeight="1" x14ac:dyDescent="0.2"/>
    <row r="1088" ht="12.75" hidden="1" customHeight="1" x14ac:dyDescent="0.2"/>
    <row r="1089" ht="12.75" hidden="1" customHeight="1" x14ac:dyDescent="0.2"/>
    <row r="1090" ht="12.75" hidden="1" customHeight="1" x14ac:dyDescent="0.2"/>
    <row r="1091" ht="12.75" hidden="1" customHeight="1" x14ac:dyDescent="0.2"/>
    <row r="1092" ht="12.75" hidden="1" customHeight="1" x14ac:dyDescent="0.2"/>
    <row r="1093" ht="12.75" hidden="1" customHeight="1" x14ac:dyDescent="0.2"/>
    <row r="1094" ht="12.75" hidden="1" customHeight="1" x14ac:dyDescent="0.2"/>
    <row r="1095" ht="12.75" hidden="1" customHeight="1" x14ac:dyDescent="0.2"/>
    <row r="1096" ht="12.75" hidden="1" customHeight="1" x14ac:dyDescent="0.2"/>
    <row r="1097" ht="12.75" hidden="1" customHeight="1" x14ac:dyDescent="0.2"/>
    <row r="1098" ht="12.75" hidden="1" customHeight="1" x14ac:dyDescent="0.2"/>
    <row r="1099" ht="12.75" hidden="1" customHeight="1" x14ac:dyDescent="0.2"/>
    <row r="1100" ht="12.75" hidden="1" customHeight="1" x14ac:dyDescent="0.2"/>
    <row r="1101" ht="12.75" hidden="1" customHeight="1" x14ac:dyDescent="0.2"/>
    <row r="1102" ht="12.75" hidden="1" customHeight="1" x14ac:dyDescent="0.2"/>
    <row r="1103" ht="12.75" hidden="1" customHeight="1" x14ac:dyDescent="0.2"/>
    <row r="1104" ht="12.75" hidden="1" customHeight="1" x14ac:dyDescent="0.2"/>
    <row r="1105" ht="12.75" hidden="1" customHeight="1" x14ac:dyDescent="0.2"/>
    <row r="1106" ht="12.75" hidden="1" customHeight="1" x14ac:dyDescent="0.2"/>
    <row r="1107" ht="12.75" hidden="1" customHeight="1" x14ac:dyDescent="0.2"/>
    <row r="1108" ht="12.75" hidden="1" customHeight="1" x14ac:dyDescent="0.2"/>
    <row r="1109" ht="12.75" hidden="1" customHeight="1" x14ac:dyDescent="0.2"/>
    <row r="1110" ht="12.75" hidden="1" customHeight="1" x14ac:dyDescent="0.2"/>
    <row r="1111" ht="12.75" hidden="1" customHeight="1" x14ac:dyDescent="0.2"/>
    <row r="1112" ht="12.75" hidden="1" customHeight="1" x14ac:dyDescent="0.2"/>
    <row r="1113" ht="12.75" hidden="1" customHeight="1" x14ac:dyDescent="0.2"/>
    <row r="1114" ht="12.75" hidden="1" customHeight="1" x14ac:dyDescent="0.2"/>
    <row r="1115" ht="12.75" hidden="1" customHeight="1" x14ac:dyDescent="0.2"/>
    <row r="1116" ht="12.75" hidden="1" customHeight="1" x14ac:dyDescent="0.2"/>
    <row r="1117" ht="12.75" hidden="1" customHeight="1" x14ac:dyDescent="0.2"/>
    <row r="1118" ht="12.75" hidden="1" customHeight="1" x14ac:dyDescent="0.2"/>
    <row r="1119" ht="12.75" hidden="1" customHeight="1" x14ac:dyDescent="0.2"/>
    <row r="1120" ht="12.75" hidden="1" customHeight="1" x14ac:dyDescent="0.2"/>
    <row r="1121" ht="12.75" hidden="1" customHeight="1" x14ac:dyDescent="0.2"/>
    <row r="1122" ht="12.75" hidden="1" customHeight="1" x14ac:dyDescent="0.2"/>
    <row r="1123" ht="12.75" hidden="1" customHeight="1" x14ac:dyDescent="0.2"/>
    <row r="1124" ht="12.75" hidden="1" customHeight="1" x14ac:dyDescent="0.2"/>
    <row r="1125" ht="12.75" hidden="1" customHeight="1" x14ac:dyDescent="0.2"/>
    <row r="1126" ht="12.75" hidden="1" customHeight="1" x14ac:dyDescent="0.2"/>
    <row r="1127" ht="12.75" hidden="1" customHeight="1" x14ac:dyDescent="0.2"/>
    <row r="1128" ht="12.75" hidden="1" customHeight="1" x14ac:dyDescent="0.2"/>
    <row r="1129" ht="12.75" hidden="1" customHeight="1" x14ac:dyDescent="0.2"/>
    <row r="1130" ht="12.75" hidden="1" customHeight="1" x14ac:dyDescent="0.2"/>
    <row r="1131" ht="12.75" hidden="1" customHeight="1" x14ac:dyDescent="0.2"/>
    <row r="1132" ht="12.75" hidden="1" customHeight="1" x14ac:dyDescent="0.2"/>
    <row r="1133" ht="12.75" hidden="1" customHeight="1" x14ac:dyDescent="0.2"/>
    <row r="1134" ht="12.75" hidden="1" customHeight="1" x14ac:dyDescent="0.2"/>
    <row r="1135" ht="12.75" hidden="1" customHeight="1" x14ac:dyDescent="0.2"/>
    <row r="1136" ht="12.75" hidden="1" customHeight="1" x14ac:dyDescent="0.2"/>
    <row r="1137" ht="12.75" hidden="1" customHeight="1" x14ac:dyDescent="0.2"/>
    <row r="1138" ht="12.75" hidden="1" customHeight="1" x14ac:dyDescent="0.2"/>
    <row r="1139" ht="12.75" hidden="1" customHeight="1" x14ac:dyDescent="0.2"/>
    <row r="1140" ht="12.75" hidden="1" customHeight="1" x14ac:dyDescent="0.2"/>
    <row r="1141" ht="12.75" hidden="1" customHeight="1" x14ac:dyDescent="0.2"/>
    <row r="1142" ht="12.75" hidden="1" customHeight="1" x14ac:dyDescent="0.2"/>
    <row r="1143" ht="12.75" hidden="1" customHeight="1" x14ac:dyDescent="0.2"/>
    <row r="1144" ht="12.75" hidden="1" customHeight="1" x14ac:dyDescent="0.2"/>
    <row r="1145" ht="12.75" hidden="1" customHeight="1" x14ac:dyDescent="0.2"/>
    <row r="1146" ht="12.75" hidden="1" customHeight="1" x14ac:dyDescent="0.2"/>
    <row r="1147" ht="12.75" hidden="1" customHeight="1" x14ac:dyDescent="0.2"/>
    <row r="1148" ht="12.75" hidden="1" customHeight="1" x14ac:dyDescent="0.2"/>
    <row r="1149" ht="12.75" hidden="1" customHeight="1" x14ac:dyDescent="0.2"/>
    <row r="1150" ht="12.75" hidden="1" customHeight="1" x14ac:dyDescent="0.2"/>
    <row r="1151" ht="12.75" hidden="1" customHeight="1" x14ac:dyDescent="0.2"/>
    <row r="1152" ht="12.75" hidden="1" customHeight="1" x14ac:dyDescent="0.2"/>
    <row r="1153" ht="12.75" hidden="1" customHeight="1" x14ac:dyDescent="0.2"/>
    <row r="1154" ht="12.75" hidden="1" customHeight="1" x14ac:dyDescent="0.2"/>
    <row r="1155" ht="12.75" hidden="1" customHeight="1" x14ac:dyDescent="0.2"/>
    <row r="1156" ht="12.75" hidden="1" customHeight="1" x14ac:dyDescent="0.2"/>
    <row r="1157" ht="12.75" hidden="1" customHeight="1" x14ac:dyDescent="0.2"/>
    <row r="1158" ht="12.75" hidden="1" customHeight="1" x14ac:dyDescent="0.2"/>
    <row r="1159" ht="12.75" hidden="1" customHeight="1" x14ac:dyDescent="0.2"/>
    <row r="1160" ht="12.75" hidden="1" customHeight="1" x14ac:dyDescent="0.2"/>
    <row r="1161" ht="12.75" hidden="1" customHeight="1" x14ac:dyDescent="0.2"/>
    <row r="1162" ht="12.75" hidden="1" customHeight="1" x14ac:dyDescent="0.2"/>
    <row r="1163" ht="12.75" hidden="1" customHeight="1" x14ac:dyDescent="0.2"/>
    <row r="1164" ht="12.75" hidden="1" customHeight="1" x14ac:dyDescent="0.2"/>
    <row r="1165" ht="12.75" hidden="1" customHeight="1" x14ac:dyDescent="0.2"/>
    <row r="1166" ht="12.75" hidden="1" customHeight="1" x14ac:dyDescent="0.2"/>
    <row r="1167" ht="12.75" hidden="1" customHeight="1" x14ac:dyDescent="0.2"/>
    <row r="1168" ht="12.75" hidden="1" customHeight="1" x14ac:dyDescent="0.2"/>
    <row r="1169" ht="12.75" hidden="1" customHeight="1" x14ac:dyDescent="0.2"/>
    <row r="1170" ht="12.75" hidden="1" customHeight="1" x14ac:dyDescent="0.2"/>
    <row r="1171" ht="12.75" hidden="1" customHeight="1" x14ac:dyDescent="0.2"/>
    <row r="1172" ht="12.75" hidden="1" customHeight="1" x14ac:dyDescent="0.2"/>
    <row r="1173" ht="12.75" hidden="1" customHeight="1" x14ac:dyDescent="0.2"/>
    <row r="1174" ht="12.75" hidden="1" customHeight="1" x14ac:dyDescent="0.2"/>
    <row r="1175" ht="12.75" hidden="1" customHeight="1" x14ac:dyDescent="0.2"/>
    <row r="1176" ht="12.75" hidden="1" customHeight="1" x14ac:dyDescent="0.2"/>
    <row r="1177" ht="12.75" hidden="1" customHeight="1" x14ac:dyDescent="0.2"/>
    <row r="1178" ht="12.75" hidden="1" customHeight="1" x14ac:dyDescent="0.2"/>
    <row r="1179" ht="12.75" hidden="1" customHeight="1" x14ac:dyDescent="0.2"/>
    <row r="1180" ht="12.75" hidden="1" customHeight="1" x14ac:dyDescent="0.2"/>
    <row r="1181" ht="12.75" hidden="1" customHeight="1" x14ac:dyDescent="0.2"/>
    <row r="1182" ht="12.75" hidden="1" customHeight="1" x14ac:dyDescent="0.2"/>
    <row r="1183" ht="12.75" hidden="1" customHeight="1" x14ac:dyDescent="0.2"/>
    <row r="1184" ht="12.75" hidden="1" customHeight="1" x14ac:dyDescent="0.2"/>
    <row r="1185" ht="12.75" hidden="1" customHeight="1" x14ac:dyDescent="0.2"/>
    <row r="1186" ht="12.75" hidden="1" customHeight="1" x14ac:dyDescent="0.2"/>
    <row r="1187" ht="12.75" hidden="1" customHeight="1" x14ac:dyDescent="0.2"/>
    <row r="1188" ht="12.75" hidden="1" customHeight="1" x14ac:dyDescent="0.2"/>
    <row r="1189" ht="12.75" hidden="1" customHeight="1" x14ac:dyDescent="0.2"/>
    <row r="1190" ht="12.75" hidden="1" customHeight="1" x14ac:dyDescent="0.2"/>
    <row r="1191" ht="12.75" hidden="1" customHeight="1" x14ac:dyDescent="0.2"/>
    <row r="1192" ht="12.75" hidden="1" customHeight="1" x14ac:dyDescent="0.2"/>
    <row r="1193" ht="12.75" hidden="1" customHeight="1" x14ac:dyDescent="0.2"/>
    <row r="1194" ht="12.75" hidden="1" customHeight="1" x14ac:dyDescent="0.2"/>
    <row r="1195" ht="12.75" hidden="1" customHeight="1" x14ac:dyDescent="0.2"/>
    <row r="1196" ht="12.75" hidden="1" customHeight="1" x14ac:dyDescent="0.2"/>
    <row r="1197" ht="12.75" hidden="1" customHeight="1" x14ac:dyDescent="0.2"/>
    <row r="1198" ht="12.75" hidden="1" customHeight="1" x14ac:dyDescent="0.2"/>
    <row r="1199" ht="12.75" hidden="1" customHeight="1" x14ac:dyDescent="0.2"/>
    <row r="1200" ht="12.75" hidden="1" customHeight="1" x14ac:dyDescent="0.2"/>
    <row r="1201" ht="12.75" hidden="1" customHeight="1" x14ac:dyDescent="0.2"/>
    <row r="1202" ht="12.75" hidden="1" customHeight="1" x14ac:dyDescent="0.2"/>
    <row r="1203" ht="12.75" hidden="1" customHeight="1" x14ac:dyDescent="0.2"/>
    <row r="1204" ht="12.75" hidden="1" customHeight="1" x14ac:dyDescent="0.2"/>
    <row r="1205" ht="12.75" hidden="1" customHeight="1" x14ac:dyDescent="0.2"/>
    <row r="1206" ht="12.75" hidden="1" customHeight="1" x14ac:dyDescent="0.2"/>
    <row r="1207" ht="12.75" hidden="1" customHeight="1" x14ac:dyDescent="0.2"/>
    <row r="1208" ht="12.75" hidden="1" customHeight="1" x14ac:dyDescent="0.2"/>
    <row r="1209" ht="12.75" hidden="1" customHeight="1" x14ac:dyDescent="0.2"/>
    <row r="1210" ht="12.75" hidden="1" customHeight="1" x14ac:dyDescent="0.2"/>
    <row r="1211" ht="12.75" hidden="1" customHeight="1" x14ac:dyDescent="0.2"/>
    <row r="1212" ht="12.75" hidden="1" customHeight="1" x14ac:dyDescent="0.2"/>
    <row r="1213" ht="12.75" hidden="1" customHeight="1" x14ac:dyDescent="0.2"/>
    <row r="1214" ht="12.75" hidden="1" customHeight="1" x14ac:dyDescent="0.2"/>
    <row r="1215" ht="12.75" hidden="1" customHeight="1" x14ac:dyDescent="0.2"/>
    <row r="1216" ht="12.75" hidden="1" customHeight="1" x14ac:dyDescent="0.2"/>
    <row r="1217" ht="12.75" hidden="1" customHeight="1" x14ac:dyDescent="0.2"/>
    <row r="1218" ht="12.75" hidden="1" customHeight="1" x14ac:dyDescent="0.2"/>
    <row r="1219" ht="12.75" hidden="1" customHeight="1" x14ac:dyDescent="0.2"/>
    <row r="1220" ht="12.75" hidden="1" customHeight="1" x14ac:dyDescent="0.2"/>
    <row r="1221" ht="12.75" hidden="1" customHeight="1" x14ac:dyDescent="0.2"/>
    <row r="1222" ht="12.75" hidden="1" customHeight="1" x14ac:dyDescent="0.2"/>
    <row r="1223" ht="12.75" hidden="1" customHeight="1" x14ac:dyDescent="0.2"/>
    <row r="1224" ht="12.75" hidden="1" customHeight="1" x14ac:dyDescent="0.2"/>
    <row r="1225" ht="12.75" hidden="1" customHeight="1" x14ac:dyDescent="0.2"/>
    <row r="1226" ht="12.75" hidden="1" customHeight="1" x14ac:dyDescent="0.2"/>
    <row r="1227" ht="12.75" hidden="1" customHeight="1" x14ac:dyDescent="0.2"/>
    <row r="1228" ht="12.75" hidden="1" customHeight="1" x14ac:dyDescent="0.2"/>
    <row r="1229" ht="12.75" hidden="1" customHeight="1" x14ac:dyDescent="0.2"/>
    <row r="1230" ht="12.75" hidden="1" customHeight="1" x14ac:dyDescent="0.2"/>
    <row r="1231" ht="12.75" hidden="1" customHeight="1" x14ac:dyDescent="0.2"/>
    <row r="1232" ht="12.75" hidden="1" customHeight="1" x14ac:dyDescent="0.2"/>
    <row r="1233" ht="12.75" hidden="1" customHeight="1" x14ac:dyDescent="0.2"/>
    <row r="1234" ht="12.75" hidden="1" customHeight="1" x14ac:dyDescent="0.2"/>
    <row r="1235" ht="12.75" hidden="1" customHeight="1" x14ac:dyDescent="0.2"/>
    <row r="1236" ht="12.75" hidden="1" customHeight="1" x14ac:dyDescent="0.2"/>
    <row r="1237" ht="12.75" hidden="1" customHeight="1" x14ac:dyDescent="0.2"/>
    <row r="1238" ht="12.75" hidden="1" customHeight="1" x14ac:dyDescent="0.2"/>
    <row r="1239" ht="12.75" hidden="1" customHeight="1" x14ac:dyDescent="0.2"/>
    <row r="1240" ht="12.75" hidden="1" customHeight="1" x14ac:dyDescent="0.2"/>
    <row r="1241" ht="12.75" hidden="1" customHeight="1" x14ac:dyDescent="0.2"/>
    <row r="1242" ht="12.75" hidden="1" customHeight="1" x14ac:dyDescent="0.2"/>
    <row r="1243" ht="12.75" hidden="1" customHeight="1" x14ac:dyDescent="0.2"/>
    <row r="1244" ht="12.75" hidden="1" customHeight="1" x14ac:dyDescent="0.2"/>
    <row r="1245" ht="12.75" hidden="1" customHeight="1" x14ac:dyDescent="0.2"/>
    <row r="1246" ht="12.75" hidden="1" customHeight="1" x14ac:dyDescent="0.2"/>
    <row r="1247" ht="12.75" hidden="1" customHeight="1" x14ac:dyDescent="0.2"/>
    <row r="1248" ht="12.75" hidden="1" customHeight="1" x14ac:dyDescent="0.2"/>
    <row r="1249" ht="12.75" hidden="1" customHeight="1" x14ac:dyDescent="0.2"/>
    <row r="1250" ht="12.75" hidden="1" customHeight="1" x14ac:dyDescent="0.2"/>
    <row r="1251" ht="12.75" hidden="1" customHeight="1" x14ac:dyDescent="0.2"/>
    <row r="1252" ht="12.75" hidden="1" customHeight="1" x14ac:dyDescent="0.2"/>
    <row r="1253" ht="12.75" hidden="1" customHeight="1" x14ac:dyDescent="0.2"/>
    <row r="1254" ht="12.75" hidden="1" customHeight="1" x14ac:dyDescent="0.2"/>
    <row r="1255" ht="12.75" hidden="1" customHeight="1" x14ac:dyDescent="0.2"/>
    <row r="1256" ht="12.75" hidden="1" customHeight="1" x14ac:dyDescent="0.2"/>
    <row r="1257" ht="12.75" hidden="1" customHeight="1" x14ac:dyDescent="0.2"/>
    <row r="1258" ht="12.75" hidden="1" customHeight="1" x14ac:dyDescent="0.2"/>
    <row r="1259" ht="12.75" hidden="1" customHeight="1" x14ac:dyDescent="0.2"/>
    <row r="1260" ht="12.75" hidden="1" customHeight="1" x14ac:dyDescent="0.2"/>
    <row r="1261" ht="12.75" hidden="1" customHeight="1" x14ac:dyDescent="0.2"/>
    <row r="1262" ht="12.75" hidden="1" customHeight="1" x14ac:dyDescent="0.2"/>
    <row r="1263" ht="12.75" hidden="1" customHeight="1" x14ac:dyDescent="0.2"/>
    <row r="1264" ht="12.75" hidden="1" customHeight="1" x14ac:dyDescent="0.2"/>
    <row r="1265" ht="12.75" hidden="1" customHeight="1" x14ac:dyDescent="0.2"/>
    <row r="1266" ht="12.75" hidden="1" customHeight="1" x14ac:dyDescent="0.2"/>
    <row r="1267" ht="12.75" hidden="1" customHeight="1" x14ac:dyDescent="0.2"/>
    <row r="1268" ht="12.75" hidden="1" customHeight="1" x14ac:dyDescent="0.2"/>
    <row r="1269" ht="12.75" hidden="1" customHeight="1" x14ac:dyDescent="0.2"/>
    <row r="1270" ht="12.75" hidden="1" customHeight="1" x14ac:dyDescent="0.2"/>
    <row r="1271" ht="12.75" hidden="1" customHeight="1" x14ac:dyDescent="0.2"/>
    <row r="1272" ht="12.75" hidden="1" customHeight="1" x14ac:dyDescent="0.2"/>
    <row r="1273" ht="12.75" hidden="1" customHeight="1" x14ac:dyDescent="0.2"/>
    <row r="1274" ht="12.75" hidden="1" customHeight="1" x14ac:dyDescent="0.2"/>
    <row r="1275" ht="12.75" hidden="1" customHeight="1" x14ac:dyDescent="0.2"/>
    <row r="1276" ht="12.75" hidden="1" customHeight="1" x14ac:dyDescent="0.2"/>
    <row r="1277" ht="12.75" hidden="1" customHeight="1" x14ac:dyDescent="0.2"/>
    <row r="1278" ht="12.75" hidden="1" customHeight="1" x14ac:dyDescent="0.2"/>
    <row r="1279" ht="12.75" hidden="1" customHeight="1" x14ac:dyDescent="0.2"/>
    <row r="1280" ht="12.75" hidden="1" customHeight="1" x14ac:dyDescent="0.2"/>
    <row r="1281" ht="12.75" hidden="1" customHeight="1" x14ac:dyDescent="0.2"/>
    <row r="1282" ht="12.75" hidden="1" customHeight="1" x14ac:dyDescent="0.2"/>
    <row r="1283" ht="12.75" hidden="1" customHeight="1" x14ac:dyDescent="0.2"/>
    <row r="1284" ht="12.75" hidden="1" customHeight="1" x14ac:dyDescent="0.2"/>
    <row r="1285" ht="12.75" hidden="1" customHeight="1" x14ac:dyDescent="0.2"/>
    <row r="1286" ht="12.75" hidden="1" customHeight="1" x14ac:dyDescent="0.2"/>
    <row r="1287" ht="12.75" hidden="1" customHeight="1" x14ac:dyDescent="0.2"/>
    <row r="1288" ht="12.75" hidden="1" customHeight="1" x14ac:dyDescent="0.2"/>
    <row r="1289" ht="12.75" hidden="1" customHeight="1" x14ac:dyDescent="0.2"/>
    <row r="1290" ht="12.75" hidden="1" customHeight="1" x14ac:dyDescent="0.2"/>
    <row r="1291" ht="12.75" hidden="1" customHeight="1" x14ac:dyDescent="0.2"/>
    <row r="1292" ht="12.75" hidden="1" customHeight="1" x14ac:dyDescent="0.2"/>
    <row r="1293" ht="12.75" hidden="1" customHeight="1" x14ac:dyDescent="0.2"/>
    <row r="1294" ht="12.75" hidden="1" customHeight="1" x14ac:dyDescent="0.2"/>
    <row r="1295" ht="12.75" hidden="1" customHeight="1" x14ac:dyDescent="0.2"/>
    <row r="1296" ht="12.75" hidden="1" customHeight="1" x14ac:dyDescent="0.2"/>
    <row r="1297" ht="12.75" hidden="1" customHeight="1" x14ac:dyDescent="0.2"/>
    <row r="1298" ht="12.75" hidden="1" customHeight="1" x14ac:dyDescent="0.2"/>
    <row r="1299" ht="12.75" hidden="1" customHeight="1" x14ac:dyDescent="0.2"/>
    <row r="1300" ht="12.75" hidden="1" customHeight="1" x14ac:dyDescent="0.2"/>
    <row r="1301" ht="12.75" hidden="1" customHeight="1" x14ac:dyDescent="0.2"/>
    <row r="1302" ht="12.75" hidden="1" customHeight="1" x14ac:dyDescent="0.2"/>
    <row r="1303" ht="12.75" hidden="1" customHeight="1" x14ac:dyDescent="0.2"/>
    <row r="1304" ht="12.75" hidden="1" customHeight="1" x14ac:dyDescent="0.2"/>
    <row r="1305" ht="12.75" hidden="1" customHeight="1" x14ac:dyDescent="0.2"/>
    <row r="1306" ht="12.75" hidden="1" customHeight="1" x14ac:dyDescent="0.2"/>
    <row r="1307" ht="12.75" hidden="1" customHeight="1" x14ac:dyDescent="0.2"/>
    <row r="1308" ht="12.75" hidden="1" customHeight="1" x14ac:dyDescent="0.2"/>
    <row r="1309" ht="12.75" hidden="1" customHeight="1" x14ac:dyDescent="0.2"/>
    <row r="1310" ht="12.75" hidden="1" customHeight="1" x14ac:dyDescent="0.2"/>
    <row r="1311" ht="12.75" hidden="1" customHeight="1" x14ac:dyDescent="0.2"/>
    <row r="1312" ht="12.75" hidden="1" customHeight="1" x14ac:dyDescent="0.2"/>
    <row r="1313" ht="12.75" hidden="1" customHeight="1" x14ac:dyDescent="0.2"/>
    <row r="1314" ht="12.75" hidden="1" customHeight="1" x14ac:dyDescent="0.2"/>
    <row r="1315" ht="12.75" hidden="1" customHeight="1" x14ac:dyDescent="0.2"/>
    <row r="1316" ht="12.75" hidden="1" customHeight="1" x14ac:dyDescent="0.2"/>
    <row r="1317" ht="12.75" hidden="1" customHeight="1" x14ac:dyDescent="0.2"/>
    <row r="1318" ht="12.75" hidden="1" customHeight="1" x14ac:dyDescent="0.2"/>
    <row r="1319" ht="12.75" hidden="1" customHeight="1" x14ac:dyDescent="0.2"/>
    <row r="1320" ht="12.75" hidden="1" customHeight="1" x14ac:dyDescent="0.2"/>
    <row r="1321" ht="12.75" hidden="1" customHeight="1" x14ac:dyDescent="0.2"/>
    <row r="1322" ht="12.75" hidden="1" customHeight="1" x14ac:dyDescent="0.2"/>
    <row r="1323" ht="12.75" hidden="1" customHeight="1" x14ac:dyDescent="0.2"/>
    <row r="1324" ht="12.75" hidden="1" customHeight="1" x14ac:dyDescent="0.2"/>
    <row r="1325" ht="12.75" hidden="1" customHeight="1" x14ac:dyDescent="0.2"/>
    <row r="1326" ht="12.75" hidden="1" customHeight="1" x14ac:dyDescent="0.2"/>
    <row r="1327" ht="12.75" hidden="1" customHeight="1" x14ac:dyDescent="0.2"/>
    <row r="1328" ht="12.75" hidden="1" customHeight="1" x14ac:dyDescent="0.2"/>
    <row r="1329" ht="12.75" hidden="1" customHeight="1" x14ac:dyDescent="0.2"/>
    <row r="1330" ht="12.75" hidden="1" customHeight="1" x14ac:dyDescent="0.2"/>
    <row r="1331" ht="12.75" hidden="1" customHeight="1" x14ac:dyDescent="0.2"/>
    <row r="1332" ht="12.75" hidden="1" customHeight="1" x14ac:dyDescent="0.2"/>
    <row r="1333" ht="12.75" hidden="1" customHeight="1" x14ac:dyDescent="0.2"/>
    <row r="1334" ht="12.75" hidden="1" customHeight="1" x14ac:dyDescent="0.2"/>
    <row r="1335" ht="12.75" hidden="1" customHeight="1" x14ac:dyDescent="0.2"/>
    <row r="1336" ht="12.75" hidden="1" customHeight="1" x14ac:dyDescent="0.2"/>
    <row r="1337" ht="12.75" hidden="1" customHeight="1" x14ac:dyDescent="0.2"/>
    <row r="1338" ht="12.75" hidden="1" customHeight="1" x14ac:dyDescent="0.2"/>
    <row r="1339" ht="12.75" hidden="1" customHeight="1" x14ac:dyDescent="0.2"/>
    <row r="1340" ht="12.75" hidden="1" customHeight="1" x14ac:dyDescent="0.2"/>
    <row r="1341" ht="12.75" hidden="1" customHeight="1" x14ac:dyDescent="0.2"/>
    <row r="1342" ht="12.75" hidden="1" customHeight="1" x14ac:dyDescent="0.2"/>
    <row r="1343" ht="12.75" hidden="1" customHeight="1" x14ac:dyDescent="0.2"/>
    <row r="1344" ht="12.75" hidden="1" customHeight="1" x14ac:dyDescent="0.2"/>
    <row r="1345" ht="12.75" hidden="1" customHeight="1" x14ac:dyDescent="0.2"/>
    <row r="1346" ht="12.75" hidden="1" customHeight="1" x14ac:dyDescent="0.2"/>
    <row r="1347" ht="12.75" hidden="1" customHeight="1" x14ac:dyDescent="0.2"/>
    <row r="1348" ht="12.75" hidden="1" customHeight="1" x14ac:dyDescent="0.2"/>
    <row r="1349" ht="12.75" hidden="1" customHeight="1" x14ac:dyDescent="0.2"/>
    <row r="1350" ht="12.75" hidden="1" customHeight="1" x14ac:dyDescent="0.2"/>
    <row r="1351" ht="12.75" hidden="1" customHeight="1" x14ac:dyDescent="0.2"/>
    <row r="1352" ht="12.75" hidden="1" customHeight="1" x14ac:dyDescent="0.2"/>
    <row r="1353" ht="12.75" hidden="1" customHeight="1" x14ac:dyDescent="0.2"/>
    <row r="1354" ht="12.75" hidden="1" customHeight="1" x14ac:dyDescent="0.2"/>
    <row r="1355" ht="12.75" hidden="1" customHeight="1" x14ac:dyDescent="0.2"/>
    <row r="1356" ht="12.75" hidden="1" customHeight="1" x14ac:dyDescent="0.2"/>
    <row r="1357" ht="12.75" hidden="1" customHeight="1" x14ac:dyDescent="0.2"/>
    <row r="1358" ht="12.75" hidden="1" customHeight="1" x14ac:dyDescent="0.2"/>
    <row r="1359" ht="12.75" hidden="1" customHeight="1" x14ac:dyDescent="0.2"/>
    <row r="1360" ht="12.75" hidden="1" customHeight="1" x14ac:dyDescent="0.2"/>
    <row r="1361" ht="12.75" hidden="1" customHeight="1" x14ac:dyDescent="0.2"/>
    <row r="1362" ht="12.75" hidden="1" customHeight="1" x14ac:dyDescent="0.2"/>
    <row r="1363" ht="12.75" hidden="1" customHeight="1" x14ac:dyDescent="0.2"/>
    <row r="1364" ht="12.75" hidden="1" customHeight="1" x14ac:dyDescent="0.2"/>
    <row r="1365" ht="12.75" hidden="1" customHeight="1" x14ac:dyDescent="0.2"/>
    <row r="1366" ht="12.75" hidden="1" customHeight="1" x14ac:dyDescent="0.2"/>
    <row r="1367" ht="12.75" hidden="1" customHeight="1" x14ac:dyDescent="0.2"/>
    <row r="1368" ht="12.75" hidden="1" customHeight="1" x14ac:dyDescent="0.2"/>
    <row r="1369" ht="12.75" hidden="1" customHeight="1" x14ac:dyDescent="0.2"/>
    <row r="1370" ht="12.75" hidden="1" customHeight="1" x14ac:dyDescent="0.2"/>
    <row r="1371" ht="12.75" hidden="1" customHeight="1" x14ac:dyDescent="0.2"/>
    <row r="1372" ht="12.75" hidden="1" customHeight="1" x14ac:dyDescent="0.2"/>
    <row r="1373" ht="12.75" hidden="1" customHeight="1" x14ac:dyDescent="0.2"/>
    <row r="1374" ht="12.75" hidden="1" customHeight="1" x14ac:dyDescent="0.2"/>
    <row r="1375" ht="12.75" hidden="1" customHeight="1" x14ac:dyDescent="0.2"/>
    <row r="1376" ht="12.75" hidden="1" customHeight="1" x14ac:dyDescent="0.2"/>
    <row r="1377" ht="12.75" hidden="1" customHeight="1" x14ac:dyDescent="0.2"/>
    <row r="1378" ht="12.75" hidden="1" customHeight="1" x14ac:dyDescent="0.2"/>
    <row r="1379" ht="12.75" hidden="1" customHeight="1" x14ac:dyDescent="0.2"/>
    <row r="1380" ht="12.75" hidden="1" customHeight="1" x14ac:dyDescent="0.2"/>
    <row r="1381" ht="12.75" hidden="1" customHeight="1" x14ac:dyDescent="0.2"/>
    <row r="1382" ht="12.75" hidden="1" customHeight="1" x14ac:dyDescent="0.2"/>
    <row r="1383" ht="12.75" hidden="1" customHeight="1" x14ac:dyDescent="0.2"/>
    <row r="1384" ht="12.75" hidden="1" customHeight="1" x14ac:dyDescent="0.2"/>
    <row r="1385" ht="12.75" hidden="1" customHeight="1" x14ac:dyDescent="0.2"/>
    <row r="1386" ht="12.75" hidden="1" customHeight="1" x14ac:dyDescent="0.2"/>
    <row r="1387" ht="12.75" hidden="1" customHeight="1" x14ac:dyDescent="0.2"/>
    <row r="1388" ht="12.75" hidden="1" customHeight="1" x14ac:dyDescent="0.2"/>
    <row r="1389" ht="12.75" hidden="1" customHeight="1" x14ac:dyDescent="0.2"/>
    <row r="1390" ht="12.75" hidden="1" customHeight="1" x14ac:dyDescent="0.2"/>
    <row r="1391" ht="12.75" hidden="1" customHeight="1" x14ac:dyDescent="0.2"/>
    <row r="1392" ht="12.75" hidden="1" customHeight="1" x14ac:dyDescent="0.2"/>
    <row r="1393" ht="12.75" hidden="1" customHeight="1" x14ac:dyDescent="0.2"/>
    <row r="1394" ht="12.75" hidden="1" customHeight="1" x14ac:dyDescent="0.2"/>
    <row r="1395" ht="12.75" hidden="1" customHeight="1" x14ac:dyDescent="0.2"/>
    <row r="1396" ht="12.75" hidden="1" customHeight="1" x14ac:dyDescent="0.2"/>
    <row r="1397" ht="12.75" hidden="1" customHeight="1" x14ac:dyDescent="0.2"/>
    <row r="1398" ht="12.75" hidden="1" customHeight="1" x14ac:dyDescent="0.2"/>
    <row r="1399" ht="12.75" hidden="1" customHeight="1" x14ac:dyDescent="0.2"/>
    <row r="1400" ht="12.75" hidden="1" customHeight="1" x14ac:dyDescent="0.2"/>
    <row r="1401" ht="12.75" hidden="1" customHeight="1" x14ac:dyDescent="0.2"/>
    <row r="1402" ht="12.75" hidden="1" customHeight="1" x14ac:dyDescent="0.2"/>
    <row r="1403" ht="12.75" hidden="1" customHeight="1" x14ac:dyDescent="0.2"/>
    <row r="1404" ht="12.75" hidden="1" customHeight="1" x14ac:dyDescent="0.2"/>
    <row r="1405" ht="12.75" hidden="1" customHeight="1" x14ac:dyDescent="0.2"/>
    <row r="1406" ht="12.75" hidden="1" customHeight="1" x14ac:dyDescent="0.2"/>
    <row r="1407" ht="12.75" hidden="1" customHeight="1" x14ac:dyDescent="0.2"/>
    <row r="1408" ht="12.75" hidden="1" customHeight="1" x14ac:dyDescent="0.2"/>
    <row r="1409" ht="12.75" hidden="1" customHeight="1" x14ac:dyDescent="0.2"/>
    <row r="1410" ht="12.75" hidden="1" customHeight="1" x14ac:dyDescent="0.2"/>
    <row r="1411" ht="12.75" hidden="1" customHeight="1" x14ac:dyDescent="0.2"/>
    <row r="1412" ht="12.75" hidden="1" customHeight="1" x14ac:dyDescent="0.2"/>
    <row r="1413" ht="12.75" hidden="1" customHeight="1" x14ac:dyDescent="0.2"/>
    <row r="1414" ht="12.75" hidden="1" customHeight="1" x14ac:dyDescent="0.2"/>
    <row r="1415" ht="12.75" hidden="1" customHeight="1" x14ac:dyDescent="0.2"/>
    <row r="1416" ht="12.75" hidden="1" customHeight="1" x14ac:dyDescent="0.2"/>
    <row r="1417" ht="12.75" hidden="1" customHeight="1" x14ac:dyDescent="0.2"/>
    <row r="1418" ht="12.75" hidden="1" customHeight="1" x14ac:dyDescent="0.2"/>
    <row r="1419" ht="12.75" hidden="1" customHeight="1" x14ac:dyDescent="0.2"/>
    <row r="1420" ht="12.75" hidden="1" customHeight="1" x14ac:dyDescent="0.2"/>
    <row r="1421" ht="12.75" hidden="1" customHeight="1" x14ac:dyDescent="0.2"/>
    <row r="1422" ht="12.75" hidden="1" customHeight="1" x14ac:dyDescent="0.2"/>
    <row r="1423" ht="12.75" hidden="1" customHeight="1" x14ac:dyDescent="0.2"/>
    <row r="1424" ht="12.75" hidden="1" customHeight="1" x14ac:dyDescent="0.2"/>
    <row r="1425" ht="12.75" hidden="1" customHeight="1" x14ac:dyDescent="0.2"/>
    <row r="1426" ht="12.75" hidden="1" customHeight="1" x14ac:dyDescent="0.2"/>
    <row r="1427" ht="12.75" hidden="1" customHeight="1" x14ac:dyDescent="0.2"/>
    <row r="1428" ht="12.75" hidden="1" customHeight="1" x14ac:dyDescent="0.2"/>
    <row r="1429" ht="12.75" hidden="1" customHeight="1" x14ac:dyDescent="0.2"/>
    <row r="1430" ht="12.75" hidden="1" customHeight="1" x14ac:dyDescent="0.2"/>
    <row r="1431" ht="12.75" hidden="1" customHeight="1" x14ac:dyDescent="0.2"/>
    <row r="1432" ht="12.75" hidden="1" customHeight="1" x14ac:dyDescent="0.2"/>
    <row r="1433" ht="12.75" hidden="1" customHeight="1" x14ac:dyDescent="0.2"/>
    <row r="1434" ht="12.75" hidden="1" customHeight="1" x14ac:dyDescent="0.2"/>
    <row r="1435" ht="12.75" hidden="1" customHeight="1" x14ac:dyDescent="0.2"/>
    <row r="1436" ht="12.75" hidden="1" customHeight="1" x14ac:dyDescent="0.2"/>
    <row r="1437" ht="12.75" hidden="1" customHeight="1" x14ac:dyDescent="0.2"/>
    <row r="1438" ht="12.75" hidden="1" customHeight="1" x14ac:dyDescent="0.2"/>
    <row r="1439" ht="12.75" hidden="1" customHeight="1" x14ac:dyDescent="0.2"/>
    <row r="1440" ht="12.75" hidden="1" customHeight="1" x14ac:dyDescent="0.2"/>
    <row r="1441" ht="12.75" hidden="1" customHeight="1" x14ac:dyDescent="0.2"/>
    <row r="1442" ht="12.75" hidden="1" customHeight="1" x14ac:dyDescent="0.2"/>
    <row r="1443" ht="12.75" hidden="1" customHeight="1" x14ac:dyDescent="0.2"/>
    <row r="1444" ht="12.75" hidden="1" customHeight="1" x14ac:dyDescent="0.2"/>
    <row r="1445" ht="12.75" hidden="1" customHeight="1" x14ac:dyDescent="0.2"/>
    <row r="1446" ht="12.75" hidden="1" customHeight="1" x14ac:dyDescent="0.2"/>
    <row r="1447" ht="12.75" hidden="1" customHeight="1" x14ac:dyDescent="0.2"/>
    <row r="1448" ht="12.75" hidden="1" customHeight="1" x14ac:dyDescent="0.2"/>
    <row r="1449" ht="12.75" hidden="1" customHeight="1" x14ac:dyDescent="0.2"/>
    <row r="1450" ht="12.75" hidden="1" customHeight="1" x14ac:dyDescent="0.2"/>
    <row r="1451" ht="12.75" hidden="1" customHeight="1" x14ac:dyDescent="0.2"/>
    <row r="1452" ht="12.75" hidden="1" customHeight="1" x14ac:dyDescent="0.2"/>
    <row r="1453" ht="12.75" hidden="1" customHeight="1" x14ac:dyDescent="0.2"/>
    <row r="1454" ht="12.75" hidden="1" customHeight="1" x14ac:dyDescent="0.2"/>
    <row r="1455" ht="12.75" hidden="1" customHeight="1" x14ac:dyDescent="0.2"/>
    <row r="1456" ht="12.75" hidden="1" customHeight="1" x14ac:dyDescent="0.2"/>
    <row r="1457" ht="12.75" hidden="1" customHeight="1" x14ac:dyDescent="0.2"/>
    <row r="1458" ht="12.75" hidden="1" customHeight="1" x14ac:dyDescent="0.2"/>
    <row r="1459" ht="12.75" hidden="1" customHeight="1" x14ac:dyDescent="0.2"/>
    <row r="1460" ht="12.75" hidden="1" customHeight="1" x14ac:dyDescent="0.2"/>
    <row r="1461" ht="12.75" hidden="1" customHeight="1" x14ac:dyDescent="0.2"/>
    <row r="1462" ht="12.75" hidden="1" customHeight="1" x14ac:dyDescent="0.2"/>
    <row r="1463" ht="12.75" hidden="1" customHeight="1" x14ac:dyDescent="0.2"/>
    <row r="1464" ht="12.75" hidden="1" customHeight="1" x14ac:dyDescent="0.2"/>
    <row r="1465" ht="12.75" hidden="1" customHeight="1" x14ac:dyDescent="0.2"/>
    <row r="1466" ht="12.75" hidden="1" customHeight="1" x14ac:dyDescent="0.2"/>
    <row r="1467" ht="12.75" hidden="1" customHeight="1" x14ac:dyDescent="0.2"/>
    <row r="1468" ht="12.75" hidden="1" customHeight="1" x14ac:dyDescent="0.2"/>
    <row r="1469" ht="12.75" hidden="1" customHeight="1" x14ac:dyDescent="0.2"/>
    <row r="1470" ht="12.75" hidden="1" customHeight="1" x14ac:dyDescent="0.2"/>
    <row r="1471" ht="12.75" hidden="1" customHeight="1" x14ac:dyDescent="0.2"/>
    <row r="1472" ht="12.75" hidden="1" customHeight="1" x14ac:dyDescent="0.2"/>
    <row r="1473" ht="12.75" hidden="1" customHeight="1" x14ac:dyDescent="0.2"/>
    <row r="1474" ht="12.75" hidden="1" customHeight="1" x14ac:dyDescent="0.2"/>
    <row r="1475" ht="12.75" hidden="1" customHeight="1" x14ac:dyDescent="0.2"/>
    <row r="1476" ht="12.75" hidden="1" customHeight="1" x14ac:dyDescent="0.2"/>
    <row r="1477" ht="12.75" hidden="1" customHeight="1" x14ac:dyDescent="0.2"/>
    <row r="1478" ht="12.75" hidden="1" customHeight="1" x14ac:dyDescent="0.2"/>
    <row r="1479" ht="12.75" hidden="1" customHeight="1" x14ac:dyDescent="0.2"/>
    <row r="1480" ht="12.75" hidden="1" customHeight="1" x14ac:dyDescent="0.2"/>
    <row r="1481" ht="12.75" hidden="1" customHeight="1" x14ac:dyDescent="0.2"/>
    <row r="1482" ht="12.75" hidden="1" customHeight="1" x14ac:dyDescent="0.2"/>
    <row r="1483" ht="12.75" hidden="1" customHeight="1" x14ac:dyDescent="0.2"/>
    <row r="1484" ht="12.75" hidden="1" customHeight="1" x14ac:dyDescent="0.2"/>
    <row r="1485" ht="12.75" hidden="1" customHeight="1" x14ac:dyDescent="0.2"/>
    <row r="1486" ht="12.75" hidden="1" customHeight="1" x14ac:dyDescent="0.2"/>
    <row r="1487" ht="12.75" hidden="1" customHeight="1" x14ac:dyDescent="0.2"/>
    <row r="1488" ht="12.75" hidden="1" customHeight="1" x14ac:dyDescent="0.2"/>
    <row r="1489" ht="12.75" hidden="1" customHeight="1" x14ac:dyDescent="0.2"/>
    <row r="1490" ht="12.75" hidden="1" customHeight="1" x14ac:dyDescent="0.2"/>
    <row r="1491" ht="12.75" hidden="1" customHeight="1" x14ac:dyDescent="0.2"/>
    <row r="1492" ht="12.75" hidden="1" customHeight="1" x14ac:dyDescent="0.2"/>
    <row r="1493" ht="12.75" hidden="1" customHeight="1" x14ac:dyDescent="0.2"/>
    <row r="1494" ht="12.75" hidden="1" customHeight="1" x14ac:dyDescent="0.2"/>
    <row r="1495" ht="12.75" hidden="1" customHeight="1" x14ac:dyDescent="0.2"/>
    <row r="1496" ht="12.75" hidden="1" customHeight="1" x14ac:dyDescent="0.2"/>
    <row r="1497" ht="12.75" hidden="1" customHeight="1" x14ac:dyDescent="0.2"/>
    <row r="1498" ht="12.75" hidden="1" customHeight="1" x14ac:dyDescent="0.2"/>
    <row r="1499" ht="12.75" hidden="1" customHeight="1" x14ac:dyDescent="0.2"/>
    <row r="1500" ht="12.75" hidden="1" customHeight="1" x14ac:dyDescent="0.2"/>
    <row r="1501" ht="12.75" hidden="1" customHeight="1" x14ac:dyDescent="0.2"/>
    <row r="1502" ht="12.75" hidden="1" customHeight="1" x14ac:dyDescent="0.2"/>
    <row r="1503" ht="12.75" hidden="1" customHeight="1" x14ac:dyDescent="0.2"/>
    <row r="1504" ht="12.75" hidden="1" customHeight="1" x14ac:dyDescent="0.2"/>
    <row r="1505" ht="12.75" hidden="1" customHeight="1" x14ac:dyDescent="0.2"/>
    <row r="1506" ht="12.75" hidden="1" customHeight="1" x14ac:dyDescent="0.2"/>
    <row r="1507" ht="12.75" hidden="1" customHeight="1" x14ac:dyDescent="0.2"/>
    <row r="1508" ht="12.75" hidden="1" customHeight="1" x14ac:dyDescent="0.2"/>
    <row r="1509" ht="12.75" hidden="1" customHeight="1" x14ac:dyDescent="0.2"/>
    <row r="1510" ht="12.75" hidden="1" customHeight="1" x14ac:dyDescent="0.2"/>
    <row r="1511" ht="12.75" hidden="1" customHeight="1" x14ac:dyDescent="0.2"/>
    <row r="1512" ht="12.75" hidden="1" customHeight="1" x14ac:dyDescent="0.2"/>
    <row r="1513" ht="12.75" hidden="1" customHeight="1" x14ac:dyDescent="0.2"/>
    <row r="1514" ht="12.75" hidden="1" customHeight="1" x14ac:dyDescent="0.2"/>
    <row r="1515" ht="12.75" hidden="1" customHeight="1" x14ac:dyDescent="0.2"/>
    <row r="1516" ht="12.75" hidden="1" customHeight="1" x14ac:dyDescent="0.2"/>
    <row r="1517" ht="12.75" hidden="1" customHeight="1" x14ac:dyDescent="0.2"/>
    <row r="1518" ht="12.75" hidden="1" customHeight="1" x14ac:dyDescent="0.2"/>
    <row r="1519" ht="12.75" hidden="1" customHeight="1" x14ac:dyDescent="0.2"/>
    <row r="1520" ht="12.75" hidden="1" customHeight="1" x14ac:dyDescent="0.2"/>
    <row r="1521" ht="12.75" hidden="1" customHeight="1" x14ac:dyDescent="0.2"/>
    <row r="1522" ht="12.75" hidden="1" customHeight="1" x14ac:dyDescent="0.2"/>
    <row r="1523" ht="12.75" hidden="1" customHeight="1" x14ac:dyDescent="0.2"/>
    <row r="1524" ht="12.75" hidden="1" customHeight="1" x14ac:dyDescent="0.2"/>
    <row r="1525" ht="12.75" hidden="1" customHeight="1" x14ac:dyDescent="0.2"/>
    <row r="1526" ht="12.75" hidden="1" customHeight="1" x14ac:dyDescent="0.2"/>
    <row r="1527" ht="12.75" hidden="1" customHeight="1" x14ac:dyDescent="0.2"/>
    <row r="1528" ht="12.75" hidden="1" customHeight="1" x14ac:dyDescent="0.2"/>
    <row r="1529" ht="12.75" hidden="1" customHeight="1" x14ac:dyDescent="0.2"/>
    <row r="1530" ht="12.75" hidden="1" customHeight="1" x14ac:dyDescent="0.2"/>
    <row r="1531" ht="12.75" hidden="1" customHeight="1" x14ac:dyDescent="0.2"/>
    <row r="1532" ht="12.75" hidden="1" customHeight="1" x14ac:dyDescent="0.2"/>
    <row r="1533" ht="12.75" hidden="1" customHeight="1" x14ac:dyDescent="0.2"/>
    <row r="1534" ht="12.75" hidden="1" customHeight="1" x14ac:dyDescent="0.2"/>
    <row r="1535" ht="12.75" hidden="1" customHeight="1" x14ac:dyDescent="0.2"/>
    <row r="1536" ht="12.75" hidden="1" customHeight="1" x14ac:dyDescent="0.2"/>
    <row r="1537" ht="12.75" hidden="1" customHeight="1" x14ac:dyDescent="0.2"/>
    <row r="1538" ht="12.75" hidden="1" customHeight="1" x14ac:dyDescent="0.2"/>
    <row r="1539" ht="12.75" hidden="1" customHeight="1" x14ac:dyDescent="0.2"/>
    <row r="1540" ht="12.75" hidden="1" customHeight="1" x14ac:dyDescent="0.2"/>
    <row r="1541" ht="12.75" hidden="1" customHeight="1" x14ac:dyDescent="0.2"/>
    <row r="1542" ht="12.75" hidden="1" customHeight="1" x14ac:dyDescent="0.2"/>
    <row r="1543" ht="12.75" hidden="1" customHeight="1" x14ac:dyDescent="0.2"/>
    <row r="1544" ht="12.75" hidden="1" customHeight="1" x14ac:dyDescent="0.2"/>
    <row r="1545" ht="12.75" hidden="1" customHeight="1" x14ac:dyDescent="0.2"/>
    <row r="1546" ht="12.75" hidden="1" customHeight="1" x14ac:dyDescent="0.2"/>
    <row r="1547" ht="12.75" hidden="1" customHeight="1" x14ac:dyDescent="0.2"/>
    <row r="1548" ht="12.75" hidden="1" customHeight="1" x14ac:dyDescent="0.2"/>
    <row r="1549" ht="12.75" hidden="1" customHeight="1" x14ac:dyDescent="0.2"/>
    <row r="1550" ht="12.75" hidden="1" customHeight="1" x14ac:dyDescent="0.2"/>
    <row r="1551" ht="12.75" hidden="1" customHeight="1" x14ac:dyDescent="0.2"/>
    <row r="1552" ht="12.75" hidden="1" customHeight="1" x14ac:dyDescent="0.2"/>
    <row r="1553" ht="12.75" hidden="1" customHeight="1" x14ac:dyDescent="0.2"/>
    <row r="1554" ht="12.75" hidden="1" customHeight="1" x14ac:dyDescent="0.2"/>
    <row r="1555" ht="12.75" hidden="1" customHeight="1" x14ac:dyDescent="0.2"/>
    <row r="1556" ht="12.75" hidden="1" customHeight="1" x14ac:dyDescent="0.2"/>
    <row r="1557" ht="12.75" hidden="1" customHeight="1" x14ac:dyDescent="0.2"/>
    <row r="1558" ht="12.75" hidden="1" customHeight="1" x14ac:dyDescent="0.2"/>
    <row r="1559" ht="12.75" hidden="1" customHeight="1" x14ac:dyDescent="0.2"/>
    <row r="1560" ht="12.75" hidden="1" customHeight="1" x14ac:dyDescent="0.2"/>
    <row r="1561" ht="12.75" hidden="1" customHeight="1" x14ac:dyDescent="0.2"/>
    <row r="1562" ht="12.75" hidden="1" customHeight="1" x14ac:dyDescent="0.2"/>
    <row r="1563" ht="12.75" hidden="1" customHeight="1" x14ac:dyDescent="0.2"/>
    <row r="1564" ht="12.75" hidden="1" customHeight="1" x14ac:dyDescent="0.2"/>
    <row r="1565" ht="12.75" hidden="1" customHeight="1" x14ac:dyDescent="0.2"/>
    <row r="1566" ht="12.75" hidden="1" customHeight="1" x14ac:dyDescent="0.2"/>
    <row r="1567" ht="12.75" hidden="1" customHeight="1" x14ac:dyDescent="0.2"/>
    <row r="1568" ht="12.75" hidden="1" customHeight="1" x14ac:dyDescent="0.2"/>
    <row r="1569" ht="12.75" hidden="1" customHeight="1" x14ac:dyDescent="0.2"/>
    <row r="1570" ht="12.75" hidden="1" customHeight="1" x14ac:dyDescent="0.2"/>
    <row r="1571" ht="12.75" hidden="1" customHeight="1" x14ac:dyDescent="0.2"/>
    <row r="1572" ht="12.75" hidden="1" customHeight="1" x14ac:dyDescent="0.2"/>
    <row r="1573" ht="12.75" hidden="1" customHeight="1" x14ac:dyDescent="0.2"/>
    <row r="1574" ht="12.75" hidden="1" customHeight="1" x14ac:dyDescent="0.2"/>
    <row r="1575" ht="12.75" hidden="1" customHeight="1" x14ac:dyDescent="0.2"/>
    <row r="1576" ht="12.75" hidden="1" customHeight="1" x14ac:dyDescent="0.2"/>
    <row r="1577" ht="12.75" hidden="1" customHeight="1" x14ac:dyDescent="0.2"/>
    <row r="1578" ht="12.75" hidden="1" customHeight="1" x14ac:dyDescent="0.2"/>
    <row r="1579" ht="12.75" hidden="1" customHeight="1" x14ac:dyDescent="0.2"/>
    <row r="1580" ht="12.75" hidden="1" customHeight="1" x14ac:dyDescent="0.2"/>
    <row r="1581" ht="12.75" hidden="1" customHeight="1" x14ac:dyDescent="0.2"/>
    <row r="1582" ht="12.75" hidden="1" customHeight="1" x14ac:dyDescent="0.2"/>
    <row r="1583" ht="12.75" hidden="1" customHeight="1" x14ac:dyDescent="0.2"/>
    <row r="1584" ht="12.75" hidden="1" customHeight="1" x14ac:dyDescent="0.2"/>
    <row r="1585" ht="12.75" hidden="1" customHeight="1" x14ac:dyDescent="0.2"/>
    <row r="1586" ht="12.75" hidden="1" customHeight="1" x14ac:dyDescent="0.2"/>
    <row r="1587" ht="12.75" hidden="1" customHeight="1" x14ac:dyDescent="0.2"/>
    <row r="1588" ht="12.75" hidden="1" customHeight="1" x14ac:dyDescent="0.2"/>
    <row r="1589" ht="12.75" hidden="1" customHeight="1" x14ac:dyDescent="0.2"/>
    <row r="1590" ht="12.75" hidden="1" customHeight="1" x14ac:dyDescent="0.2"/>
    <row r="1591" ht="12.75" hidden="1" customHeight="1" x14ac:dyDescent="0.2"/>
    <row r="1592" ht="12.75" hidden="1" customHeight="1" x14ac:dyDescent="0.2"/>
    <row r="1593" ht="12.75" hidden="1" customHeight="1" x14ac:dyDescent="0.2"/>
    <row r="1594" ht="12.75" hidden="1" customHeight="1" x14ac:dyDescent="0.2"/>
    <row r="1595" ht="12.75" hidden="1" customHeight="1" x14ac:dyDescent="0.2"/>
    <row r="1596" ht="12.75" hidden="1" customHeight="1" x14ac:dyDescent="0.2"/>
    <row r="1597" ht="12.75" hidden="1" customHeight="1" x14ac:dyDescent="0.2"/>
    <row r="1598" ht="12.75" hidden="1" customHeight="1" x14ac:dyDescent="0.2"/>
    <row r="1599" ht="12.75" hidden="1" customHeight="1" x14ac:dyDescent="0.2"/>
    <row r="1600" ht="12.75" hidden="1" customHeight="1" x14ac:dyDescent="0.2"/>
    <row r="1601" ht="12.75" hidden="1" customHeight="1" x14ac:dyDescent="0.2"/>
    <row r="1602" ht="12.75" hidden="1" customHeight="1" x14ac:dyDescent="0.2"/>
    <row r="1603" ht="12.75" hidden="1" customHeight="1" x14ac:dyDescent="0.2"/>
    <row r="1604" ht="12.75" hidden="1" customHeight="1" x14ac:dyDescent="0.2"/>
    <row r="1605" ht="12.75" hidden="1" customHeight="1" x14ac:dyDescent="0.2"/>
    <row r="1606" ht="12.75" hidden="1" customHeight="1" x14ac:dyDescent="0.2"/>
    <row r="1607" ht="12.75" hidden="1" customHeight="1" x14ac:dyDescent="0.2"/>
    <row r="1608" ht="12.75" hidden="1" customHeight="1" x14ac:dyDescent="0.2"/>
    <row r="1609" ht="12.75" hidden="1" customHeight="1" x14ac:dyDescent="0.2"/>
    <row r="1610" ht="12.75" hidden="1" customHeight="1" x14ac:dyDescent="0.2"/>
    <row r="1611" ht="12.75" hidden="1" customHeight="1" x14ac:dyDescent="0.2"/>
    <row r="1612" ht="12.75" hidden="1" customHeight="1" x14ac:dyDescent="0.2"/>
    <row r="1613" ht="12.75" hidden="1" customHeight="1" x14ac:dyDescent="0.2"/>
    <row r="1614" ht="12.75" hidden="1" customHeight="1" x14ac:dyDescent="0.2"/>
    <row r="1615" ht="12.75" hidden="1" customHeight="1" x14ac:dyDescent="0.2"/>
    <row r="1616" ht="12.75" hidden="1" customHeight="1" x14ac:dyDescent="0.2"/>
    <row r="1617" ht="12.75" hidden="1" customHeight="1" x14ac:dyDescent="0.2"/>
    <row r="1618" ht="12.75" hidden="1" customHeight="1" x14ac:dyDescent="0.2"/>
    <row r="1619" ht="12.75" hidden="1" customHeight="1" x14ac:dyDescent="0.2"/>
    <row r="1620" ht="12.75" hidden="1" customHeight="1" x14ac:dyDescent="0.2"/>
    <row r="1621" ht="12.75" hidden="1" customHeight="1" x14ac:dyDescent="0.2"/>
    <row r="1622" ht="12.75" hidden="1" customHeight="1" x14ac:dyDescent="0.2"/>
    <row r="1623" ht="12.75" hidden="1" customHeight="1" x14ac:dyDescent="0.2"/>
    <row r="1624" ht="12.75" hidden="1" customHeight="1" x14ac:dyDescent="0.2"/>
    <row r="1625" ht="12.75" hidden="1" customHeight="1" x14ac:dyDescent="0.2"/>
    <row r="1626" ht="12.75" hidden="1" customHeight="1" x14ac:dyDescent="0.2"/>
    <row r="1627" ht="12.75" hidden="1" customHeight="1" x14ac:dyDescent="0.2"/>
    <row r="1628" ht="12.75" hidden="1" customHeight="1" x14ac:dyDescent="0.2"/>
    <row r="1629" ht="12.75" hidden="1" customHeight="1" x14ac:dyDescent="0.2"/>
    <row r="1630" ht="12.75" hidden="1" customHeight="1" x14ac:dyDescent="0.2"/>
    <row r="1631" ht="12.75" hidden="1" customHeight="1" x14ac:dyDescent="0.2"/>
    <row r="1632" ht="12.75" hidden="1" customHeight="1" x14ac:dyDescent="0.2"/>
    <row r="1633" ht="12.75" hidden="1" customHeight="1" x14ac:dyDescent="0.2"/>
    <row r="1634" ht="12.75" hidden="1" customHeight="1" x14ac:dyDescent="0.2"/>
    <row r="1635" ht="12.75" hidden="1" customHeight="1" x14ac:dyDescent="0.2"/>
    <row r="1636" ht="12.75" hidden="1" customHeight="1" x14ac:dyDescent="0.2"/>
    <row r="1637" ht="12.75" hidden="1" customHeight="1" x14ac:dyDescent="0.2"/>
    <row r="1638" ht="12.75" hidden="1" customHeight="1" x14ac:dyDescent="0.2"/>
    <row r="1639" ht="12.75" hidden="1" customHeight="1" x14ac:dyDescent="0.2"/>
    <row r="1640" ht="12.75" hidden="1" customHeight="1" x14ac:dyDescent="0.2"/>
    <row r="1641" ht="12.75" hidden="1" customHeight="1" x14ac:dyDescent="0.2"/>
    <row r="1642" ht="12.75" hidden="1" customHeight="1" x14ac:dyDescent="0.2"/>
    <row r="1643" ht="12.75" hidden="1" customHeight="1" x14ac:dyDescent="0.2"/>
    <row r="1644" ht="12.75" hidden="1" customHeight="1" x14ac:dyDescent="0.2"/>
    <row r="1645" ht="12.75" hidden="1" customHeight="1" x14ac:dyDescent="0.2"/>
    <row r="1646" ht="12.75" hidden="1" customHeight="1" x14ac:dyDescent="0.2"/>
    <row r="1647" ht="12.75" hidden="1" customHeight="1" x14ac:dyDescent="0.2"/>
    <row r="1648" ht="12.75" hidden="1" customHeight="1" x14ac:dyDescent="0.2"/>
    <row r="1649" ht="12.75" hidden="1" customHeight="1" x14ac:dyDescent="0.2"/>
    <row r="1650" ht="12.75" hidden="1" customHeight="1" x14ac:dyDescent="0.2"/>
    <row r="1651" ht="12.75" hidden="1" customHeight="1" x14ac:dyDescent="0.2"/>
    <row r="1652" ht="12.75" hidden="1" customHeight="1" x14ac:dyDescent="0.2"/>
    <row r="1653" ht="12.75" hidden="1" customHeight="1" x14ac:dyDescent="0.2"/>
    <row r="1654" ht="12.75" hidden="1" customHeight="1" x14ac:dyDescent="0.2"/>
    <row r="1655" ht="12.75" hidden="1" customHeight="1" x14ac:dyDescent="0.2"/>
    <row r="1656" ht="12.75" hidden="1" customHeight="1" x14ac:dyDescent="0.2"/>
    <row r="1657" ht="12.75" hidden="1" customHeight="1" x14ac:dyDescent="0.2"/>
    <row r="1658" ht="12.75" hidden="1" customHeight="1" x14ac:dyDescent="0.2"/>
    <row r="1659" ht="12.75" hidden="1" customHeight="1" x14ac:dyDescent="0.2"/>
    <row r="1660" ht="12.75" hidden="1" customHeight="1" x14ac:dyDescent="0.2"/>
    <row r="1661" ht="12.75" hidden="1" customHeight="1" x14ac:dyDescent="0.2"/>
    <row r="1662" ht="12.75" hidden="1" customHeight="1" x14ac:dyDescent="0.2"/>
    <row r="1663" ht="12.75" hidden="1" customHeight="1" x14ac:dyDescent="0.2"/>
    <row r="1664" ht="12.75" hidden="1" customHeight="1" x14ac:dyDescent="0.2"/>
    <row r="1665" ht="12.75" hidden="1" customHeight="1" x14ac:dyDescent="0.2"/>
    <row r="1666" ht="12.75" hidden="1" customHeight="1" x14ac:dyDescent="0.2"/>
    <row r="1667" ht="12.75" hidden="1" customHeight="1" x14ac:dyDescent="0.2"/>
    <row r="1668" ht="12.75" hidden="1" customHeight="1" x14ac:dyDescent="0.2"/>
    <row r="1669" ht="12.75" hidden="1" customHeight="1" x14ac:dyDescent="0.2"/>
    <row r="1670" ht="12.75" hidden="1" customHeight="1" x14ac:dyDescent="0.2"/>
    <row r="1671" ht="12.75" hidden="1" customHeight="1" x14ac:dyDescent="0.2"/>
    <row r="1672" ht="12.75" hidden="1" customHeight="1" x14ac:dyDescent="0.2"/>
    <row r="1673" ht="12.75" hidden="1" customHeight="1" x14ac:dyDescent="0.2"/>
    <row r="1674" ht="12.75" hidden="1" customHeight="1" x14ac:dyDescent="0.2"/>
    <row r="1675" ht="12.75" hidden="1" customHeight="1" x14ac:dyDescent="0.2"/>
    <row r="1676" ht="12.75" hidden="1" customHeight="1" x14ac:dyDescent="0.2"/>
    <row r="1677" ht="12.75" hidden="1" customHeight="1" x14ac:dyDescent="0.2"/>
    <row r="1678" ht="12.75" hidden="1" customHeight="1" x14ac:dyDescent="0.2"/>
    <row r="1679" ht="12.75" hidden="1" customHeight="1" x14ac:dyDescent="0.2"/>
    <row r="1680" ht="12.75" hidden="1" customHeight="1" x14ac:dyDescent="0.2"/>
    <row r="1681" ht="12.75" hidden="1" customHeight="1" x14ac:dyDescent="0.2"/>
    <row r="1682" ht="12.75" hidden="1" customHeight="1" x14ac:dyDescent="0.2"/>
    <row r="1683" ht="12.75" hidden="1" customHeight="1" x14ac:dyDescent="0.2"/>
    <row r="1684" ht="12.75" hidden="1" customHeight="1" x14ac:dyDescent="0.2"/>
    <row r="1685" ht="12.75" hidden="1" customHeight="1" x14ac:dyDescent="0.2"/>
    <row r="1686" ht="12.75" hidden="1" customHeight="1" x14ac:dyDescent="0.2"/>
    <row r="1687" ht="12.75" hidden="1" customHeight="1" x14ac:dyDescent="0.2"/>
    <row r="1688" ht="12.75" hidden="1" customHeight="1" x14ac:dyDescent="0.2"/>
    <row r="1689" ht="12.75" hidden="1" customHeight="1" x14ac:dyDescent="0.2"/>
    <row r="1690" ht="12.75" hidden="1" customHeight="1" x14ac:dyDescent="0.2"/>
    <row r="1691" ht="12.75" hidden="1" customHeight="1" x14ac:dyDescent="0.2"/>
    <row r="1692" ht="12.75" hidden="1" customHeight="1" x14ac:dyDescent="0.2"/>
    <row r="1693" ht="12.75" hidden="1" customHeight="1" x14ac:dyDescent="0.2"/>
    <row r="1694" ht="12.75" hidden="1" customHeight="1" x14ac:dyDescent="0.2"/>
    <row r="1695" ht="12.75" hidden="1" customHeight="1" x14ac:dyDescent="0.2"/>
    <row r="1696" ht="12.75" hidden="1" customHeight="1" x14ac:dyDescent="0.2"/>
    <row r="1697" ht="12.75" hidden="1" customHeight="1" x14ac:dyDescent="0.2"/>
    <row r="1698" ht="12.75" hidden="1" customHeight="1" x14ac:dyDescent="0.2"/>
    <row r="1699" ht="12.75" hidden="1" customHeight="1" x14ac:dyDescent="0.2"/>
    <row r="1700" ht="12.75" hidden="1" customHeight="1" x14ac:dyDescent="0.2"/>
    <row r="1701" ht="12.75" hidden="1" customHeight="1" x14ac:dyDescent="0.2"/>
    <row r="1702" ht="12.75" hidden="1" customHeight="1" x14ac:dyDescent="0.2"/>
    <row r="1703" ht="12.75" hidden="1" customHeight="1" x14ac:dyDescent="0.2"/>
    <row r="1704" ht="12.75" hidden="1" customHeight="1" x14ac:dyDescent="0.2"/>
    <row r="1705" ht="12.75" hidden="1" customHeight="1" x14ac:dyDescent="0.2"/>
    <row r="1706" ht="12.75" hidden="1" customHeight="1" x14ac:dyDescent="0.2"/>
    <row r="1707" ht="12.75" hidden="1" customHeight="1" x14ac:dyDescent="0.2"/>
    <row r="1708" ht="12.75" hidden="1" customHeight="1" x14ac:dyDescent="0.2"/>
    <row r="1709" ht="12.75" hidden="1" customHeight="1" x14ac:dyDescent="0.2"/>
    <row r="1710" ht="12.75" hidden="1" customHeight="1" x14ac:dyDescent="0.2"/>
    <row r="1711" ht="12.75" hidden="1" customHeight="1" x14ac:dyDescent="0.2"/>
    <row r="1712" ht="12.75" hidden="1" customHeight="1" x14ac:dyDescent="0.2"/>
    <row r="1713" ht="12.75" hidden="1" customHeight="1" x14ac:dyDescent="0.2"/>
    <row r="1714" ht="12.75" hidden="1" customHeight="1" x14ac:dyDescent="0.2"/>
    <row r="1715" ht="12.75" hidden="1" customHeight="1" x14ac:dyDescent="0.2"/>
    <row r="1716" ht="12.75" hidden="1" customHeight="1" x14ac:dyDescent="0.2"/>
    <row r="1717" ht="12.75" hidden="1" customHeight="1" x14ac:dyDescent="0.2"/>
    <row r="1718" ht="12.75" hidden="1" customHeight="1" x14ac:dyDescent="0.2"/>
    <row r="1719" ht="12.75" hidden="1" customHeight="1" x14ac:dyDescent="0.2"/>
    <row r="1720" ht="12.75" hidden="1" customHeight="1" x14ac:dyDescent="0.2"/>
    <row r="1721" ht="12.75" hidden="1" customHeight="1" x14ac:dyDescent="0.2"/>
    <row r="1722" ht="12.75" hidden="1" customHeight="1" x14ac:dyDescent="0.2"/>
    <row r="1723" ht="12.75" hidden="1" customHeight="1" x14ac:dyDescent="0.2"/>
    <row r="1724" ht="12.75" hidden="1" customHeight="1" x14ac:dyDescent="0.2"/>
    <row r="1725" ht="12.75" hidden="1" customHeight="1" x14ac:dyDescent="0.2"/>
    <row r="1726" ht="12.75" hidden="1" customHeight="1" x14ac:dyDescent="0.2"/>
    <row r="1727" ht="12.75" hidden="1" customHeight="1" x14ac:dyDescent="0.2"/>
    <row r="1728" ht="12.75" hidden="1" customHeight="1" x14ac:dyDescent="0.2"/>
    <row r="1729" ht="12.75" hidden="1" customHeight="1" x14ac:dyDescent="0.2"/>
    <row r="1730" ht="12.75" hidden="1" customHeight="1" x14ac:dyDescent="0.2"/>
    <row r="1731" ht="12.75" hidden="1" customHeight="1" x14ac:dyDescent="0.2"/>
    <row r="1732" ht="12.75" hidden="1" customHeight="1" x14ac:dyDescent="0.2"/>
    <row r="1733" ht="12.75" hidden="1" customHeight="1" x14ac:dyDescent="0.2"/>
    <row r="1734" ht="12.75" hidden="1" customHeight="1" x14ac:dyDescent="0.2"/>
    <row r="1735" ht="12.75" hidden="1" customHeight="1" x14ac:dyDescent="0.2"/>
    <row r="1736" ht="12.75" hidden="1" customHeight="1" x14ac:dyDescent="0.2"/>
    <row r="1737" ht="12.75" hidden="1" customHeight="1" x14ac:dyDescent="0.2"/>
    <row r="1738" ht="12.75" hidden="1" customHeight="1" x14ac:dyDescent="0.2"/>
    <row r="1739" ht="12.75" hidden="1" customHeight="1" x14ac:dyDescent="0.2"/>
    <row r="1740" ht="12.75" hidden="1" customHeight="1" x14ac:dyDescent="0.2"/>
    <row r="1741" ht="12.75" hidden="1" customHeight="1" x14ac:dyDescent="0.2"/>
    <row r="1742" ht="12.75" hidden="1" customHeight="1" x14ac:dyDescent="0.2"/>
    <row r="1743" ht="12.75" hidden="1" customHeight="1" x14ac:dyDescent="0.2"/>
    <row r="1744" ht="12.75" hidden="1" customHeight="1" x14ac:dyDescent="0.2"/>
    <row r="1745" ht="12.75" hidden="1" customHeight="1" x14ac:dyDescent="0.2"/>
    <row r="1746" ht="12.75" hidden="1" customHeight="1" x14ac:dyDescent="0.2"/>
    <row r="1747" ht="12.75" hidden="1" customHeight="1" x14ac:dyDescent="0.2"/>
    <row r="1748" ht="12.75" hidden="1" customHeight="1" x14ac:dyDescent="0.2"/>
    <row r="1749" ht="12.75" hidden="1" customHeight="1" x14ac:dyDescent="0.2"/>
    <row r="1750" ht="12.75" hidden="1" customHeight="1" x14ac:dyDescent="0.2"/>
    <row r="1751" ht="12.75" hidden="1" customHeight="1" x14ac:dyDescent="0.2"/>
    <row r="1752" ht="12.75" hidden="1" customHeight="1" x14ac:dyDescent="0.2"/>
    <row r="1753" ht="12.75" hidden="1" customHeight="1" x14ac:dyDescent="0.2"/>
    <row r="1754" ht="12.75" hidden="1" customHeight="1" x14ac:dyDescent="0.2"/>
    <row r="1755" ht="12.75" hidden="1" customHeight="1" x14ac:dyDescent="0.2"/>
    <row r="1756" ht="12.75" hidden="1" customHeight="1" x14ac:dyDescent="0.2"/>
    <row r="1757" ht="12.75" hidden="1" customHeight="1" x14ac:dyDescent="0.2"/>
    <row r="1758" ht="12.75" hidden="1" customHeight="1" x14ac:dyDescent="0.2"/>
    <row r="1759" ht="12.75" hidden="1" customHeight="1" x14ac:dyDescent="0.2"/>
    <row r="1760" ht="12.75" hidden="1" customHeight="1" x14ac:dyDescent="0.2"/>
    <row r="1761" ht="12.75" hidden="1" customHeight="1" x14ac:dyDescent="0.2"/>
    <row r="1762" ht="12.75" hidden="1" customHeight="1" x14ac:dyDescent="0.2"/>
    <row r="1763" ht="12.75" hidden="1" customHeight="1" x14ac:dyDescent="0.2"/>
    <row r="1764" ht="12.75" hidden="1" customHeight="1" x14ac:dyDescent="0.2"/>
    <row r="1765" ht="12.75" hidden="1" customHeight="1" x14ac:dyDescent="0.2"/>
    <row r="1766" ht="12.75" hidden="1" customHeight="1" x14ac:dyDescent="0.2"/>
    <row r="1767" ht="12.75" hidden="1" customHeight="1" x14ac:dyDescent="0.2"/>
    <row r="1768" ht="12.75" hidden="1" customHeight="1" x14ac:dyDescent="0.2"/>
    <row r="1769" ht="12.75" hidden="1" customHeight="1" x14ac:dyDescent="0.2"/>
    <row r="1770" ht="12.75" hidden="1" customHeight="1" x14ac:dyDescent="0.2"/>
    <row r="1771" ht="12.75" hidden="1" customHeight="1" x14ac:dyDescent="0.2"/>
    <row r="1772" ht="12.75" hidden="1" customHeight="1" x14ac:dyDescent="0.2"/>
    <row r="1773" ht="12.75" hidden="1" customHeight="1" x14ac:dyDescent="0.2"/>
    <row r="1774" ht="12.75" hidden="1" customHeight="1" x14ac:dyDescent="0.2"/>
    <row r="1775" ht="12.75" hidden="1" customHeight="1" x14ac:dyDescent="0.2"/>
    <row r="1776" ht="12.75" hidden="1" customHeight="1" x14ac:dyDescent="0.2"/>
    <row r="1777" ht="12.75" hidden="1" customHeight="1" x14ac:dyDescent="0.2"/>
    <row r="1778" ht="12.75" hidden="1" customHeight="1" x14ac:dyDescent="0.2"/>
    <row r="1779" ht="12.75" hidden="1" customHeight="1" x14ac:dyDescent="0.2"/>
    <row r="1780" ht="12.75" hidden="1" customHeight="1" x14ac:dyDescent="0.2"/>
    <row r="1781" ht="12.75" hidden="1" customHeight="1" x14ac:dyDescent="0.2"/>
    <row r="1782" ht="12.75" hidden="1" customHeight="1" x14ac:dyDescent="0.2"/>
    <row r="1783" ht="12.75" hidden="1" customHeight="1" x14ac:dyDescent="0.2"/>
    <row r="1784" ht="12.75" hidden="1" customHeight="1" x14ac:dyDescent="0.2"/>
    <row r="1785" ht="12.75" hidden="1" customHeight="1" x14ac:dyDescent="0.2"/>
    <row r="1786" ht="12.75" hidden="1" customHeight="1" x14ac:dyDescent="0.2"/>
    <row r="1787" ht="12.75" hidden="1" customHeight="1" x14ac:dyDescent="0.2"/>
    <row r="1788" ht="12.75" hidden="1" customHeight="1" x14ac:dyDescent="0.2"/>
    <row r="1789" ht="12.75" hidden="1" customHeight="1" x14ac:dyDescent="0.2"/>
    <row r="1790" ht="12.75" hidden="1" customHeight="1" x14ac:dyDescent="0.2"/>
    <row r="1791" ht="12.75" hidden="1" customHeight="1" x14ac:dyDescent="0.2"/>
    <row r="1792" ht="12.75" hidden="1" customHeight="1" x14ac:dyDescent="0.2"/>
    <row r="1793" ht="12.75" hidden="1" customHeight="1" x14ac:dyDescent="0.2"/>
    <row r="1794" ht="12.75" hidden="1" customHeight="1" x14ac:dyDescent="0.2"/>
    <row r="1795" ht="12.75" hidden="1" customHeight="1" x14ac:dyDescent="0.2"/>
    <row r="1796" ht="12.75" hidden="1" customHeight="1" x14ac:dyDescent="0.2"/>
    <row r="1797" ht="12.75" hidden="1" customHeight="1" x14ac:dyDescent="0.2"/>
    <row r="1798" ht="12.75" hidden="1" customHeight="1" x14ac:dyDescent="0.2"/>
    <row r="1799" ht="12.75" hidden="1" customHeight="1" x14ac:dyDescent="0.2"/>
    <row r="1800" ht="12.75" hidden="1" customHeight="1" x14ac:dyDescent="0.2"/>
    <row r="1801" ht="12.75" hidden="1" customHeight="1" x14ac:dyDescent="0.2"/>
    <row r="1802" ht="12.75" hidden="1" customHeight="1" x14ac:dyDescent="0.2"/>
    <row r="1803" ht="12.75" hidden="1" customHeight="1" x14ac:dyDescent="0.2"/>
    <row r="1804" ht="12.75" hidden="1" customHeight="1" x14ac:dyDescent="0.2"/>
    <row r="1805" ht="12.75" hidden="1" customHeight="1" x14ac:dyDescent="0.2"/>
    <row r="1806" ht="12.75" hidden="1" customHeight="1" x14ac:dyDescent="0.2"/>
    <row r="1807" ht="12.75" hidden="1" customHeight="1" x14ac:dyDescent="0.2"/>
    <row r="1808" ht="12.75" hidden="1" customHeight="1" x14ac:dyDescent="0.2"/>
    <row r="1809" ht="12.75" hidden="1" customHeight="1" x14ac:dyDescent="0.2"/>
    <row r="1810" ht="12.75" hidden="1" customHeight="1" x14ac:dyDescent="0.2"/>
    <row r="1811" ht="12.75" hidden="1" customHeight="1" x14ac:dyDescent="0.2"/>
    <row r="1812" ht="12.75" hidden="1" customHeight="1" x14ac:dyDescent="0.2"/>
    <row r="1813" ht="12.75" hidden="1" customHeight="1" x14ac:dyDescent="0.2"/>
    <row r="1814" ht="12.75" hidden="1" customHeight="1" x14ac:dyDescent="0.2"/>
    <row r="1815" ht="12.75" hidden="1" customHeight="1" x14ac:dyDescent="0.2"/>
    <row r="1816" ht="12.75" hidden="1" customHeight="1" x14ac:dyDescent="0.2"/>
    <row r="1817" ht="12.75" hidden="1" customHeight="1" x14ac:dyDescent="0.2"/>
    <row r="1818" ht="12.75" hidden="1" customHeight="1" x14ac:dyDescent="0.2"/>
    <row r="1819" ht="12.75" hidden="1" customHeight="1" x14ac:dyDescent="0.2"/>
    <row r="1820" ht="12.75" hidden="1" customHeight="1" x14ac:dyDescent="0.2"/>
    <row r="1821" ht="12.75" hidden="1" customHeight="1" x14ac:dyDescent="0.2"/>
    <row r="1822" ht="12.75" hidden="1" customHeight="1" x14ac:dyDescent="0.2"/>
    <row r="1823" ht="12.75" hidden="1" customHeight="1" x14ac:dyDescent="0.2"/>
    <row r="1824" ht="12.75" hidden="1" customHeight="1" x14ac:dyDescent="0.2"/>
    <row r="1825" ht="12.75" hidden="1" customHeight="1" x14ac:dyDescent="0.2"/>
    <row r="1826" ht="12.75" hidden="1" customHeight="1" x14ac:dyDescent="0.2"/>
    <row r="1827" ht="12.75" hidden="1" customHeight="1" x14ac:dyDescent="0.2"/>
    <row r="1828" ht="12.75" hidden="1" customHeight="1" x14ac:dyDescent="0.2"/>
    <row r="1829" ht="12.75" hidden="1" customHeight="1" x14ac:dyDescent="0.2"/>
    <row r="1830" ht="12.75" hidden="1" customHeight="1" x14ac:dyDescent="0.2"/>
    <row r="1831" ht="12.75" hidden="1" customHeight="1" x14ac:dyDescent="0.2"/>
    <row r="1832" ht="12.75" hidden="1" customHeight="1" x14ac:dyDescent="0.2"/>
    <row r="1833" ht="12.75" hidden="1" customHeight="1" x14ac:dyDescent="0.2"/>
    <row r="1834" ht="12.75" hidden="1" customHeight="1" x14ac:dyDescent="0.2"/>
    <row r="1835" ht="12.75" hidden="1" customHeight="1" x14ac:dyDescent="0.2"/>
    <row r="1836" ht="12.75" hidden="1" customHeight="1" x14ac:dyDescent="0.2"/>
    <row r="1837" ht="12.75" hidden="1" customHeight="1" x14ac:dyDescent="0.2"/>
    <row r="1838" ht="12.75" hidden="1" customHeight="1" x14ac:dyDescent="0.2"/>
    <row r="1839" ht="12.75" hidden="1" customHeight="1" x14ac:dyDescent="0.2"/>
    <row r="1840" ht="12.75" hidden="1" customHeight="1" x14ac:dyDescent="0.2"/>
    <row r="1841" ht="12.75" hidden="1" customHeight="1" x14ac:dyDescent="0.2"/>
    <row r="1842" ht="12.75" hidden="1" customHeight="1" x14ac:dyDescent="0.2"/>
    <row r="1843" ht="12.75" hidden="1" customHeight="1" x14ac:dyDescent="0.2"/>
    <row r="1844" ht="12.75" hidden="1" customHeight="1" x14ac:dyDescent="0.2"/>
    <row r="1845" ht="12.75" hidden="1" customHeight="1" x14ac:dyDescent="0.2"/>
    <row r="1846" ht="12.75" hidden="1" customHeight="1" x14ac:dyDescent="0.2"/>
    <row r="1847" ht="12.75" hidden="1" customHeight="1" x14ac:dyDescent="0.2"/>
    <row r="1848" ht="12.75" hidden="1" customHeight="1" x14ac:dyDescent="0.2"/>
    <row r="1849" ht="12.75" hidden="1" customHeight="1" x14ac:dyDescent="0.2"/>
    <row r="1850" ht="12.75" hidden="1" customHeight="1" x14ac:dyDescent="0.2"/>
    <row r="1851" ht="12.75" hidden="1" customHeight="1" x14ac:dyDescent="0.2"/>
    <row r="1852" ht="12.75" hidden="1" customHeight="1" x14ac:dyDescent="0.2"/>
    <row r="1853" ht="12.75" hidden="1" customHeight="1" x14ac:dyDescent="0.2"/>
    <row r="1854" ht="12.75" hidden="1" customHeight="1" x14ac:dyDescent="0.2"/>
    <row r="1855" ht="12.75" hidden="1" customHeight="1" x14ac:dyDescent="0.2"/>
    <row r="1856" ht="12.75" hidden="1" customHeight="1" x14ac:dyDescent="0.2"/>
    <row r="1857" ht="12.75" hidden="1" customHeight="1" x14ac:dyDescent="0.2"/>
    <row r="1858" ht="12.75" hidden="1" customHeight="1" x14ac:dyDescent="0.2"/>
    <row r="1859" ht="12.75" hidden="1" customHeight="1" x14ac:dyDescent="0.2"/>
    <row r="1860" ht="12.75" hidden="1" customHeight="1" x14ac:dyDescent="0.2"/>
    <row r="1861" ht="12.75" hidden="1" customHeight="1" x14ac:dyDescent="0.2"/>
    <row r="1862" ht="12.75" hidden="1" customHeight="1" x14ac:dyDescent="0.2"/>
    <row r="1863" ht="12.75" hidden="1" customHeight="1" x14ac:dyDescent="0.2"/>
    <row r="1864" ht="12.75" hidden="1" customHeight="1" x14ac:dyDescent="0.2"/>
    <row r="1865" ht="12.75" hidden="1" customHeight="1" x14ac:dyDescent="0.2"/>
    <row r="1866" ht="12.75" hidden="1" customHeight="1" x14ac:dyDescent="0.2"/>
    <row r="1867" ht="12.75" hidden="1" customHeight="1" x14ac:dyDescent="0.2"/>
    <row r="1868" ht="12.75" hidden="1" customHeight="1" x14ac:dyDescent="0.2"/>
    <row r="1869" ht="12.75" hidden="1" customHeight="1" x14ac:dyDescent="0.2"/>
    <row r="1870" ht="12.75" hidden="1" customHeight="1" x14ac:dyDescent="0.2"/>
    <row r="1871" ht="12.75" hidden="1" customHeight="1" x14ac:dyDescent="0.2"/>
    <row r="1872" ht="12.75" hidden="1" customHeight="1" x14ac:dyDescent="0.2"/>
    <row r="1873" ht="12.75" hidden="1" customHeight="1" x14ac:dyDescent="0.2"/>
    <row r="1874" ht="12.75" hidden="1" customHeight="1" x14ac:dyDescent="0.2"/>
    <row r="1875" ht="12.75" hidden="1" customHeight="1" x14ac:dyDescent="0.2"/>
    <row r="1876" ht="12.75" hidden="1" customHeight="1" x14ac:dyDescent="0.2"/>
    <row r="1877" ht="12.75" hidden="1" customHeight="1" x14ac:dyDescent="0.2"/>
    <row r="1878" ht="12.75" hidden="1" customHeight="1" x14ac:dyDescent="0.2"/>
    <row r="1879" ht="12.75" hidden="1" customHeight="1" x14ac:dyDescent="0.2"/>
    <row r="1880" ht="12.75" hidden="1" customHeight="1" x14ac:dyDescent="0.2"/>
    <row r="1881" ht="12.75" hidden="1" customHeight="1" x14ac:dyDescent="0.2"/>
    <row r="1882" ht="12.75" hidden="1" customHeight="1" x14ac:dyDescent="0.2"/>
    <row r="1883" ht="12.75" hidden="1" customHeight="1" x14ac:dyDescent="0.2"/>
    <row r="1884" ht="12.75" hidden="1" customHeight="1" x14ac:dyDescent="0.2"/>
    <row r="1885" ht="12.75" hidden="1" customHeight="1" x14ac:dyDescent="0.2"/>
    <row r="1886" ht="12.75" hidden="1" customHeight="1" x14ac:dyDescent="0.2"/>
    <row r="1887" ht="12.75" hidden="1" customHeight="1" x14ac:dyDescent="0.2"/>
    <row r="1888" ht="12.75" hidden="1" customHeight="1" x14ac:dyDescent="0.2"/>
    <row r="1889" ht="12.75" hidden="1" customHeight="1" x14ac:dyDescent="0.2"/>
    <row r="1890" ht="12.75" hidden="1" customHeight="1" x14ac:dyDescent="0.2"/>
    <row r="1891" ht="12.75" hidden="1" customHeight="1" x14ac:dyDescent="0.2"/>
    <row r="1892" ht="12.75" hidden="1" customHeight="1" x14ac:dyDescent="0.2"/>
    <row r="1893" ht="12.75" hidden="1" customHeight="1" x14ac:dyDescent="0.2"/>
    <row r="1894" ht="12.75" hidden="1" customHeight="1" x14ac:dyDescent="0.2"/>
    <row r="1895" ht="12.75" hidden="1" customHeight="1" x14ac:dyDescent="0.2"/>
    <row r="1896" ht="12.75" hidden="1" customHeight="1" x14ac:dyDescent="0.2"/>
    <row r="1897" ht="12.75" hidden="1" customHeight="1" x14ac:dyDescent="0.2"/>
    <row r="1898" ht="12.75" hidden="1" customHeight="1" x14ac:dyDescent="0.2"/>
    <row r="1899" ht="12.75" hidden="1" customHeight="1" x14ac:dyDescent="0.2"/>
    <row r="1900" ht="12.75" hidden="1" customHeight="1" x14ac:dyDescent="0.2"/>
    <row r="1901" ht="12.75" hidden="1" customHeight="1" x14ac:dyDescent="0.2"/>
    <row r="1902" ht="12.75" hidden="1" customHeight="1" x14ac:dyDescent="0.2"/>
    <row r="1903" ht="12.75" hidden="1" customHeight="1" x14ac:dyDescent="0.2"/>
    <row r="1904" ht="12.75" hidden="1" customHeight="1" x14ac:dyDescent="0.2"/>
    <row r="1905" ht="12.75" hidden="1" customHeight="1" x14ac:dyDescent="0.2"/>
    <row r="1906" ht="12.75" hidden="1" customHeight="1" x14ac:dyDescent="0.2"/>
    <row r="1907" ht="12.75" hidden="1" customHeight="1" x14ac:dyDescent="0.2"/>
    <row r="1908" ht="12.75" hidden="1" customHeight="1" x14ac:dyDescent="0.2"/>
    <row r="1909" ht="12.75" hidden="1" customHeight="1" x14ac:dyDescent="0.2"/>
    <row r="1910" ht="12.75" hidden="1" customHeight="1" x14ac:dyDescent="0.2"/>
    <row r="1911" ht="12.75" hidden="1" customHeight="1" x14ac:dyDescent="0.2"/>
    <row r="1912" ht="12.75" hidden="1" customHeight="1" x14ac:dyDescent="0.2"/>
    <row r="1913" ht="12.75" hidden="1" customHeight="1" x14ac:dyDescent="0.2"/>
    <row r="1914" ht="12.75" hidden="1" customHeight="1" x14ac:dyDescent="0.2"/>
    <row r="1915" ht="12.75" hidden="1" customHeight="1" x14ac:dyDescent="0.2"/>
    <row r="1916" ht="12.75" hidden="1" customHeight="1" x14ac:dyDescent="0.2"/>
    <row r="1917" ht="12.75" hidden="1" customHeight="1" x14ac:dyDescent="0.2"/>
    <row r="1918" ht="12.75" hidden="1" customHeight="1" x14ac:dyDescent="0.2"/>
    <row r="1919" ht="12.75" hidden="1" customHeight="1" x14ac:dyDescent="0.2"/>
    <row r="1920" ht="12.75" hidden="1" customHeight="1" x14ac:dyDescent="0.2"/>
    <row r="1921" ht="12.75" hidden="1" customHeight="1" x14ac:dyDescent="0.2"/>
    <row r="1922" ht="12.75" hidden="1" customHeight="1" x14ac:dyDescent="0.2"/>
    <row r="1923" ht="12.75" hidden="1" customHeight="1" x14ac:dyDescent="0.2"/>
    <row r="1924" ht="12.75" hidden="1" customHeight="1" x14ac:dyDescent="0.2"/>
    <row r="1925" ht="12.75" hidden="1" customHeight="1" x14ac:dyDescent="0.2"/>
    <row r="1926" ht="12.75" hidden="1" customHeight="1" x14ac:dyDescent="0.2"/>
    <row r="1927" ht="12.75" hidden="1" customHeight="1" x14ac:dyDescent="0.2"/>
    <row r="1928" ht="12.75" hidden="1" customHeight="1" x14ac:dyDescent="0.2"/>
    <row r="1929" ht="12.75" hidden="1" customHeight="1" x14ac:dyDescent="0.2"/>
    <row r="1930" ht="12.75" hidden="1" customHeight="1" x14ac:dyDescent="0.2"/>
    <row r="1931" ht="12.75" hidden="1" customHeight="1" x14ac:dyDescent="0.2"/>
    <row r="1932" ht="12.75" hidden="1" customHeight="1" x14ac:dyDescent="0.2"/>
    <row r="1933" ht="12.75" hidden="1" customHeight="1" x14ac:dyDescent="0.2"/>
    <row r="1934" ht="12.75" hidden="1" customHeight="1" x14ac:dyDescent="0.2"/>
    <row r="1935" ht="12.75" hidden="1" customHeight="1" x14ac:dyDescent="0.2"/>
    <row r="1936" ht="12.75" hidden="1" customHeight="1" x14ac:dyDescent="0.2"/>
    <row r="1937" ht="12.75" hidden="1" customHeight="1" x14ac:dyDescent="0.2"/>
    <row r="1938" ht="12.75" hidden="1" customHeight="1" x14ac:dyDescent="0.2"/>
    <row r="1939" ht="12.75" hidden="1" customHeight="1" x14ac:dyDescent="0.2"/>
    <row r="1940" ht="12.75" hidden="1" customHeight="1" x14ac:dyDescent="0.2"/>
    <row r="1941" ht="12.75" hidden="1" customHeight="1" x14ac:dyDescent="0.2"/>
    <row r="1942" ht="12.75" hidden="1" customHeight="1" x14ac:dyDescent="0.2"/>
    <row r="1943" ht="12.75" hidden="1" customHeight="1" x14ac:dyDescent="0.2"/>
    <row r="1944" ht="12.75" hidden="1" customHeight="1" x14ac:dyDescent="0.2"/>
    <row r="1945" ht="12.75" hidden="1" customHeight="1" x14ac:dyDescent="0.2"/>
    <row r="1946" ht="12.75" hidden="1" customHeight="1" x14ac:dyDescent="0.2"/>
    <row r="1947" ht="12.75" hidden="1" customHeight="1" x14ac:dyDescent="0.2"/>
    <row r="1948" ht="12.75" hidden="1" customHeight="1" x14ac:dyDescent="0.2"/>
    <row r="1949" ht="12.75" hidden="1" customHeight="1" x14ac:dyDescent="0.2"/>
    <row r="1950" ht="12.75" hidden="1" customHeight="1" x14ac:dyDescent="0.2"/>
    <row r="1951" ht="12.75" hidden="1" customHeight="1" x14ac:dyDescent="0.2"/>
    <row r="1952" ht="12.75" hidden="1" customHeight="1" x14ac:dyDescent="0.2"/>
    <row r="1953" ht="12.75" hidden="1" customHeight="1" x14ac:dyDescent="0.2"/>
    <row r="1954" ht="12.75" hidden="1" customHeight="1" x14ac:dyDescent="0.2"/>
    <row r="1955" ht="12.75" hidden="1" customHeight="1" x14ac:dyDescent="0.2"/>
    <row r="1956" ht="12.75" hidden="1" customHeight="1" x14ac:dyDescent="0.2"/>
    <row r="1957" ht="12.75" hidden="1" customHeight="1" x14ac:dyDescent="0.2"/>
    <row r="1958" ht="12.75" hidden="1" customHeight="1" x14ac:dyDescent="0.2"/>
    <row r="1959" ht="12.75" hidden="1" customHeight="1" x14ac:dyDescent="0.2"/>
    <row r="1960" ht="12.75" hidden="1" customHeight="1" x14ac:dyDescent="0.2"/>
    <row r="1961" ht="12.75" hidden="1" customHeight="1" x14ac:dyDescent="0.2"/>
    <row r="1962" ht="12.75" hidden="1" customHeight="1" x14ac:dyDescent="0.2"/>
    <row r="1963" ht="12.75" hidden="1" customHeight="1" x14ac:dyDescent="0.2"/>
    <row r="1964" ht="12.75" hidden="1" customHeight="1" x14ac:dyDescent="0.2"/>
    <row r="1965" ht="12.75" hidden="1" customHeight="1" x14ac:dyDescent="0.2"/>
    <row r="1966" ht="12.75" hidden="1" customHeight="1" x14ac:dyDescent="0.2"/>
    <row r="1967" ht="12.75" hidden="1" customHeight="1" x14ac:dyDescent="0.2"/>
    <row r="1968" ht="12.75" hidden="1" customHeight="1" x14ac:dyDescent="0.2"/>
    <row r="1969" ht="12.75" hidden="1" customHeight="1" x14ac:dyDescent="0.2"/>
    <row r="1970" ht="12.75" hidden="1" customHeight="1" x14ac:dyDescent="0.2"/>
    <row r="1971" ht="12.75" hidden="1" customHeight="1" x14ac:dyDescent="0.2"/>
    <row r="1972" ht="12.75" hidden="1" customHeight="1" x14ac:dyDescent="0.2"/>
    <row r="1973" ht="12.75" hidden="1" customHeight="1" x14ac:dyDescent="0.2"/>
    <row r="1974" ht="12.75" hidden="1" customHeight="1" x14ac:dyDescent="0.2"/>
    <row r="1975" ht="12.75" hidden="1" customHeight="1" x14ac:dyDescent="0.2"/>
    <row r="1976" ht="12.75" hidden="1" customHeight="1" x14ac:dyDescent="0.2"/>
    <row r="1977" ht="12.75" hidden="1" customHeight="1" x14ac:dyDescent="0.2"/>
    <row r="1978" ht="12.75" hidden="1" customHeight="1" x14ac:dyDescent="0.2"/>
    <row r="1979" ht="12.75" hidden="1" customHeight="1" x14ac:dyDescent="0.2"/>
    <row r="1980" ht="12.75" hidden="1" customHeight="1" x14ac:dyDescent="0.2"/>
    <row r="1981" ht="12.75" hidden="1" customHeight="1" x14ac:dyDescent="0.2"/>
    <row r="1982" ht="12.75" hidden="1" customHeight="1" x14ac:dyDescent="0.2"/>
    <row r="1983" ht="12.75" hidden="1" customHeight="1" x14ac:dyDescent="0.2"/>
    <row r="1984" ht="12.75" hidden="1" customHeight="1" x14ac:dyDescent="0.2"/>
    <row r="1985" ht="12.75" hidden="1" customHeight="1" x14ac:dyDescent="0.2"/>
    <row r="1986" ht="12.75" hidden="1" customHeight="1" x14ac:dyDescent="0.2"/>
    <row r="1987" ht="12.75" hidden="1" customHeight="1" x14ac:dyDescent="0.2"/>
    <row r="1988" ht="12.75" hidden="1" customHeight="1" x14ac:dyDescent="0.2"/>
    <row r="1989" ht="12.75" hidden="1" customHeight="1" x14ac:dyDescent="0.2"/>
    <row r="1990" ht="12.75" hidden="1" customHeight="1" x14ac:dyDescent="0.2"/>
    <row r="1991" ht="12.75" hidden="1" customHeight="1" x14ac:dyDescent="0.2"/>
    <row r="1992" ht="12.75" hidden="1" customHeight="1" x14ac:dyDescent="0.2"/>
    <row r="1993" ht="12.75" hidden="1" customHeight="1" x14ac:dyDescent="0.2"/>
    <row r="1994" ht="12.75" hidden="1" customHeight="1" x14ac:dyDescent="0.2"/>
    <row r="1995" ht="12.75" hidden="1" customHeight="1" x14ac:dyDescent="0.2"/>
    <row r="1996" ht="12.75" hidden="1" customHeight="1" x14ac:dyDescent="0.2"/>
    <row r="1997" ht="12.75" hidden="1" customHeight="1" x14ac:dyDescent="0.2"/>
    <row r="1998" ht="12.75" hidden="1" customHeight="1" x14ac:dyDescent="0.2"/>
    <row r="1999" ht="12.75" hidden="1" customHeight="1" x14ac:dyDescent="0.2"/>
    <row r="2000" ht="12.75" hidden="1" customHeight="1" x14ac:dyDescent="0.2"/>
    <row r="2001" ht="12.75" hidden="1" customHeight="1" x14ac:dyDescent="0.2"/>
    <row r="2002" ht="12.75" hidden="1" customHeight="1" x14ac:dyDescent="0.2"/>
    <row r="2003" ht="12.75" hidden="1" customHeight="1" x14ac:dyDescent="0.2"/>
    <row r="2004" ht="12.75" hidden="1" customHeight="1" x14ac:dyDescent="0.2"/>
    <row r="2005" ht="12.75" hidden="1" customHeight="1" x14ac:dyDescent="0.2"/>
    <row r="2006" ht="12.75" hidden="1" customHeight="1" x14ac:dyDescent="0.2"/>
    <row r="2007" ht="12.75" hidden="1" customHeight="1" x14ac:dyDescent="0.2"/>
    <row r="2008" ht="12.75" hidden="1" customHeight="1" x14ac:dyDescent="0.2"/>
    <row r="2009" ht="12.75" hidden="1" customHeight="1" x14ac:dyDescent="0.2"/>
    <row r="2010" ht="12.75" hidden="1" customHeight="1" x14ac:dyDescent="0.2"/>
    <row r="2011" ht="12.75" hidden="1" customHeight="1" x14ac:dyDescent="0.2"/>
    <row r="2012" ht="12.75" hidden="1" customHeight="1" x14ac:dyDescent="0.2"/>
    <row r="2013" ht="12.75" hidden="1" customHeight="1" x14ac:dyDescent="0.2"/>
    <row r="2014" ht="12.75" hidden="1" customHeight="1" x14ac:dyDescent="0.2"/>
    <row r="2015" ht="12.75" hidden="1" customHeight="1" x14ac:dyDescent="0.2"/>
    <row r="2016" ht="12.75" hidden="1" customHeight="1" x14ac:dyDescent="0.2"/>
    <row r="2017" ht="12.75" hidden="1" customHeight="1" x14ac:dyDescent="0.2"/>
    <row r="2018" ht="12.75" hidden="1" customHeight="1" x14ac:dyDescent="0.2"/>
    <row r="2019" ht="12.75" hidden="1" customHeight="1" x14ac:dyDescent="0.2"/>
    <row r="2020" ht="12.75" hidden="1" customHeight="1" x14ac:dyDescent="0.2"/>
    <row r="2021" ht="12.75" hidden="1" customHeight="1" x14ac:dyDescent="0.2"/>
    <row r="2022" ht="12.75" hidden="1" customHeight="1" x14ac:dyDescent="0.2"/>
    <row r="2023" ht="12.75" hidden="1" customHeight="1" x14ac:dyDescent="0.2"/>
    <row r="2024" ht="12.75" hidden="1" customHeight="1" x14ac:dyDescent="0.2"/>
    <row r="2025" ht="12.75" hidden="1" customHeight="1" x14ac:dyDescent="0.2"/>
    <row r="2026" ht="12.75" hidden="1" customHeight="1" x14ac:dyDescent="0.2"/>
    <row r="2027" ht="12.75" hidden="1" customHeight="1" x14ac:dyDescent="0.2"/>
    <row r="2028" ht="12.75" hidden="1" customHeight="1" x14ac:dyDescent="0.2"/>
    <row r="2029" ht="12.75" hidden="1" customHeight="1" x14ac:dyDescent="0.2"/>
    <row r="2030" ht="12.75" hidden="1" customHeight="1" x14ac:dyDescent="0.2"/>
    <row r="2031" ht="12.75" hidden="1" customHeight="1" x14ac:dyDescent="0.2"/>
    <row r="2032" ht="12.75" hidden="1" customHeight="1" x14ac:dyDescent="0.2"/>
    <row r="2033" ht="12.75" hidden="1" customHeight="1" x14ac:dyDescent="0.2"/>
    <row r="2034" ht="12.75" hidden="1" customHeight="1" x14ac:dyDescent="0.2"/>
    <row r="2035" ht="12.75" hidden="1" customHeight="1" x14ac:dyDescent="0.2"/>
    <row r="2036" ht="12.75" hidden="1" customHeight="1" x14ac:dyDescent="0.2"/>
    <row r="2037" ht="12.75" hidden="1" customHeight="1" x14ac:dyDescent="0.2"/>
    <row r="2038" ht="12.75" hidden="1" customHeight="1" x14ac:dyDescent="0.2"/>
    <row r="2039" ht="12.75" hidden="1" customHeight="1" x14ac:dyDescent="0.2"/>
    <row r="2040" ht="12.75" hidden="1" customHeight="1" x14ac:dyDescent="0.2"/>
    <row r="2041" ht="12.75" hidden="1" customHeight="1" x14ac:dyDescent="0.2"/>
    <row r="2042" ht="12.75" hidden="1" customHeight="1" x14ac:dyDescent="0.2"/>
    <row r="2043" ht="12.75" hidden="1" customHeight="1" x14ac:dyDescent="0.2"/>
    <row r="2044" ht="12.75" hidden="1" customHeight="1" x14ac:dyDescent="0.2"/>
    <row r="2045" ht="12.75" hidden="1" customHeight="1" x14ac:dyDescent="0.2"/>
    <row r="2046" ht="12.75" hidden="1" customHeight="1" x14ac:dyDescent="0.2"/>
    <row r="2047" ht="12.75" hidden="1" customHeight="1" x14ac:dyDescent="0.2"/>
    <row r="2048" ht="12.75" hidden="1" customHeight="1" x14ac:dyDescent="0.2"/>
    <row r="2049" ht="12.75" hidden="1" customHeight="1" x14ac:dyDescent="0.2"/>
    <row r="2050" ht="12.75" hidden="1" customHeight="1" x14ac:dyDescent="0.2"/>
    <row r="2051" ht="12.75" hidden="1" customHeight="1" x14ac:dyDescent="0.2"/>
    <row r="2052" ht="12.75" hidden="1" customHeight="1" x14ac:dyDescent="0.2"/>
    <row r="2053" ht="12.75" hidden="1" customHeight="1" x14ac:dyDescent="0.2"/>
    <row r="2054" ht="12.75" hidden="1" customHeight="1" x14ac:dyDescent="0.2"/>
    <row r="2055" ht="12.75" hidden="1" customHeight="1" x14ac:dyDescent="0.2"/>
    <row r="2056" ht="12.75" hidden="1" customHeight="1" x14ac:dyDescent="0.2"/>
    <row r="2057" ht="12.75" hidden="1" customHeight="1" x14ac:dyDescent="0.2"/>
    <row r="2058" ht="12.75" hidden="1" customHeight="1" x14ac:dyDescent="0.2"/>
    <row r="2059" ht="12.75" hidden="1" customHeight="1" x14ac:dyDescent="0.2"/>
    <row r="2060" ht="12.75" hidden="1" customHeight="1" x14ac:dyDescent="0.2"/>
    <row r="2061" ht="12.75" hidden="1" customHeight="1" x14ac:dyDescent="0.2"/>
    <row r="2062" ht="12.75" hidden="1" customHeight="1" x14ac:dyDescent="0.2"/>
    <row r="2063" ht="12.75" hidden="1" customHeight="1" x14ac:dyDescent="0.2"/>
    <row r="2064" ht="12.75" hidden="1" customHeight="1" x14ac:dyDescent="0.2"/>
    <row r="2065" ht="12.75" hidden="1" customHeight="1" x14ac:dyDescent="0.2"/>
    <row r="2066" ht="12.75" hidden="1" customHeight="1" x14ac:dyDescent="0.2"/>
    <row r="2067" ht="12.75" hidden="1" customHeight="1" x14ac:dyDescent="0.2"/>
    <row r="2068" ht="12.75" hidden="1" customHeight="1" x14ac:dyDescent="0.2"/>
    <row r="2069" ht="12.75" hidden="1" customHeight="1" x14ac:dyDescent="0.2"/>
    <row r="2070" ht="12.75" hidden="1" customHeight="1" x14ac:dyDescent="0.2"/>
    <row r="2071" ht="12.75" hidden="1" customHeight="1" x14ac:dyDescent="0.2"/>
    <row r="2072" ht="12.75" hidden="1" customHeight="1" x14ac:dyDescent="0.2"/>
    <row r="2073" ht="12.75" hidden="1" customHeight="1" x14ac:dyDescent="0.2"/>
    <row r="2074" ht="12.75" hidden="1" customHeight="1" x14ac:dyDescent="0.2"/>
    <row r="2075" ht="12.75" hidden="1" customHeight="1" x14ac:dyDescent="0.2"/>
    <row r="2076" ht="12.75" hidden="1" customHeight="1" x14ac:dyDescent="0.2"/>
    <row r="2077" ht="12.75" hidden="1" customHeight="1" x14ac:dyDescent="0.2"/>
    <row r="2078" ht="12.75" hidden="1" customHeight="1" x14ac:dyDescent="0.2"/>
    <row r="2079" ht="12.75" hidden="1" customHeight="1" x14ac:dyDescent="0.2"/>
    <row r="2080" ht="12.75" hidden="1" customHeight="1" x14ac:dyDescent="0.2"/>
    <row r="2081" ht="12.75" hidden="1" customHeight="1" x14ac:dyDescent="0.2"/>
    <row r="2082" ht="12.75" hidden="1" customHeight="1" x14ac:dyDescent="0.2"/>
    <row r="2083" ht="12.75" hidden="1" customHeight="1" x14ac:dyDescent="0.2"/>
    <row r="2084" ht="12.75" hidden="1" customHeight="1" x14ac:dyDescent="0.2"/>
    <row r="2085" ht="12.75" hidden="1" customHeight="1" x14ac:dyDescent="0.2"/>
    <row r="2086" ht="12.75" hidden="1" customHeight="1" x14ac:dyDescent="0.2"/>
    <row r="2087" ht="12.75" hidden="1" customHeight="1" x14ac:dyDescent="0.2"/>
    <row r="2088" ht="12.75" hidden="1" customHeight="1" x14ac:dyDescent="0.2"/>
    <row r="2089" ht="12.75" hidden="1" customHeight="1" x14ac:dyDescent="0.2"/>
    <row r="2090" ht="12.75" hidden="1" customHeight="1" x14ac:dyDescent="0.2"/>
    <row r="2091" ht="12.75" hidden="1" customHeight="1" x14ac:dyDescent="0.2"/>
    <row r="2092" ht="12.75" hidden="1" customHeight="1" x14ac:dyDescent="0.2"/>
    <row r="2093" ht="12.75" hidden="1" customHeight="1" x14ac:dyDescent="0.2"/>
    <row r="2094" ht="12.75" hidden="1" customHeight="1" x14ac:dyDescent="0.2"/>
    <row r="2095" ht="12.75" hidden="1" customHeight="1" x14ac:dyDescent="0.2"/>
    <row r="2096" ht="12.75" hidden="1" customHeight="1" x14ac:dyDescent="0.2"/>
    <row r="2097" ht="12.75" hidden="1" customHeight="1" x14ac:dyDescent="0.2"/>
    <row r="2098" ht="12.75" hidden="1" customHeight="1" x14ac:dyDescent="0.2"/>
    <row r="2099" ht="12.75" hidden="1" customHeight="1" x14ac:dyDescent="0.2"/>
    <row r="2100" ht="12.75" hidden="1" customHeight="1" x14ac:dyDescent="0.2"/>
    <row r="2101" ht="12.75" hidden="1" customHeight="1" x14ac:dyDescent="0.2"/>
    <row r="2102" ht="12.75" hidden="1" customHeight="1" x14ac:dyDescent="0.2"/>
    <row r="2103" ht="12.75" hidden="1" customHeight="1" x14ac:dyDescent="0.2"/>
    <row r="2104" ht="12.75" hidden="1" customHeight="1" x14ac:dyDescent="0.2"/>
    <row r="2105" ht="12.75" hidden="1" customHeight="1" x14ac:dyDescent="0.2"/>
    <row r="2106" ht="12.75" hidden="1" customHeight="1" x14ac:dyDescent="0.2"/>
    <row r="2107" ht="12.75" hidden="1" customHeight="1" x14ac:dyDescent="0.2"/>
    <row r="2108" ht="12.75" hidden="1" customHeight="1" x14ac:dyDescent="0.2"/>
    <row r="2109" ht="12.75" hidden="1" customHeight="1" x14ac:dyDescent="0.2"/>
    <row r="2110" ht="12.75" hidden="1" customHeight="1" x14ac:dyDescent="0.2"/>
    <row r="2111" ht="12.75" hidden="1" customHeight="1" x14ac:dyDescent="0.2"/>
    <row r="2112" ht="12.75" hidden="1" customHeight="1" x14ac:dyDescent="0.2"/>
    <row r="2113" ht="12.75" hidden="1" customHeight="1" x14ac:dyDescent="0.2"/>
    <row r="2114" ht="12.75" hidden="1" customHeight="1" x14ac:dyDescent="0.2"/>
    <row r="2115" ht="12.75" hidden="1" customHeight="1" x14ac:dyDescent="0.2"/>
    <row r="2116" ht="12.75" hidden="1" customHeight="1" x14ac:dyDescent="0.2"/>
    <row r="2117" ht="12.75" hidden="1" customHeight="1" x14ac:dyDescent="0.2"/>
    <row r="2118" ht="12.75" hidden="1" customHeight="1" x14ac:dyDescent="0.2"/>
    <row r="2119" ht="12.75" hidden="1" customHeight="1" x14ac:dyDescent="0.2"/>
    <row r="2120" ht="12.75" hidden="1" customHeight="1" x14ac:dyDescent="0.2"/>
    <row r="2121" ht="12.75" hidden="1" customHeight="1" x14ac:dyDescent="0.2"/>
    <row r="2122" ht="12.75" hidden="1" customHeight="1" x14ac:dyDescent="0.2"/>
    <row r="2123" ht="12.75" hidden="1" customHeight="1" x14ac:dyDescent="0.2"/>
    <row r="2124" ht="12.75" hidden="1" customHeight="1" x14ac:dyDescent="0.2"/>
    <row r="2125" ht="12.75" hidden="1" customHeight="1" x14ac:dyDescent="0.2"/>
    <row r="2126" ht="12.75" hidden="1" customHeight="1" x14ac:dyDescent="0.2"/>
    <row r="2127" ht="12.75" hidden="1" customHeight="1" x14ac:dyDescent="0.2"/>
    <row r="2128" ht="12.75" hidden="1" customHeight="1" x14ac:dyDescent="0.2"/>
    <row r="2129" ht="12.75" hidden="1" customHeight="1" x14ac:dyDescent="0.2"/>
    <row r="2130" ht="12.75" hidden="1" customHeight="1" x14ac:dyDescent="0.2"/>
    <row r="2131" ht="12.75" hidden="1" customHeight="1" x14ac:dyDescent="0.2"/>
    <row r="2132" ht="12.75" hidden="1" customHeight="1" x14ac:dyDescent="0.2"/>
    <row r="2133" ht="12.75" hidden="1" customHeight="1" x14ac:dyDescent="0.2"/>
    <row r="2134" ht="12.75" hidden="1" customHeight="1" x14ac:dyDescent="0.2"/>
    <row r="2135" ht="12.75" hidden="1" customHeight="1" x14ac:dyDescent="0.2"/>
    <row r="2136" ht="12.75" hidden="1" customHeight="1" x14ac:dyDescent="0.2"/>
    <row r="2137" ht="12.75" hidden="1" customHeight="1" x14ac:dyDescent="0.2"/>
    <row r="2138" ht="12.75" hidden="1" customHeight="1" x14ac:dyDescent="0.2"/>
    <row r="2139" ht="12.75" hidden="1" customHeight="1" x14ac:dyDescent="0.2"/>
    <row r="2140" ht="12.75" hidden="1" customHeight="1" x14ac:dyDescent="0.2"/>
    <row r="2141" ht="12.75" hidden="1" customHeight="1" x14ac:dyDescent="0.2"/>
    <row r="2142" ht="12.75" hidden="1" customHeight="1" x14ac:dyDescent="0.2"/>
    <row r="2143" ht="12.75" hidden="1" customHeight="1" x14ac:dyDescent="0.2"/>
    <row r="2144" ht="12.75" hidden="1" customHeight="1" x14ac:dyDescent="0.2"/>
    <row r="2145" ht="12.75" hidden="1" customHeight="1" x14ac:dyDescent="0.2"/>
    <row r="2146" ht="12.75" hidden="1" customHeight="1" x14ac:dyDescent="0.2"/>
    <row r="2147" ht="12.75" hidden="1" customHeight="1" x14ac:dyDescent="0.2"/>
    <row r="2148" ht="12.75" hidden="1" customHeight="1" x14ac:dyDescent="0.2"/>
    <row r="2149" ht="12.75" hidden="1" customHeight="1" x14ac:dyDescent="0.2"/>
    <row r="2150" ht="12.75" hidden="1" customHeight="1" x14ac:dyDescent="0.2"/>
    <row r="2151" ht="12.75" hidden="1" customHeight="1" x14ac:dyDescent="0.2"/>
    <row r="2152" ht="12.75" hidden="1" customHeight="1" x14ac:dyDescent="0.2"/>
    <row r="2153" ht="12.75" hidden="1" customHeight="1" x14ac:dyDescent="0.2"/>
    <row r="2154" ht="12.75" hidden="1" customHeight="1" x14ac:dyDescent="0.2"/>
    <row r="2155" ht="12.75" hidden="1" customHeight="1" x14ac:dyDescent="0.2"/>
    <row r="2156" ht="12.75" hidden="1" customHeight="1" x14ac:dyDescent="0.2"/>
    <row r="2157" ht="12.75" hidden="1" customHeight="1" x14ac:dyDescent="0.2"/>
    <row r="2158" ht="12.75" hidden="1" customHeight="1" x14ac:dyDescent="0.2"/>
    <row r="2159" ht="12.75" hidden="1" customHeight="1" x14ac:dyDescent="0.2"/>
    <row r="2160" ht="12.75" hidden="1" customHeight="1" x14ac:dyDescent="0.2"/>
    <row r="2161" ht="12.75" hidden="1" customHeight="1" x14ac:dyDescent="0.2"/>
    <row r="2162" ht="12.75" hidden="1" customHeight="1" x14ac:dyDescent="0.2"/>
    <row r="2163" ht="12.75" hidden="1" customHeight="1" x14ac:dyDescent="0.2"/>
    <row r="2164" ht="12.75" hidden="1" customHeight="1" x14ac:dyDescent="0.2"/>
    <row r="2165" ht="12.75" hidden="1" customHeight="1" x14ac:dyDescent="0.2"/>
    <row r="2166" ht="12.75" hidden="1" customHeight="1" x14ac:dyDescent="0.2"/>
    <row r="2167" ht="12.75" hidden="1" customHeight="1" x14ac:dyDescent="0.2"/>
    <row r="2168" ht="12.75" hidden="1" customHeight="1" x14ac:dyDescent="0.2"/>
    <row r="2169" ht="12.75" hidden="1" customHeight="1" x14ac:dyDescent="0.2"/>
    <row r="2170" ht="12.75" hidden="1" customHeight="1" x14ac:dyDescent="0.2"/>
    <row r="2171" ht="12.75" hidden="1" customHeight="1" x14ac:dyDescent="0.2"/>
    <row r="2172" ht="12.75" hidden="1" customHeight="1" x14ac:dyDescent="0.2"/>
    <row r="2173" ht="12.75" hidden="1" customHeight="1" x14ac:dyDescent="0.2"/>
    <row r="2174" ht="12.75" hidden="1" customHeight="1" x14ac:dyDescent="0.2"/>
    <row r="2175" ht="12.75" hidden="1" customHeight="1" x14ac:dyDescent="0.2"/>
    <row r="2176" ht="12.75" hidden="1" customHeight="1" x14ac:dyDescent="0.2"/>
    <row r="2177" ht="12.75" hidden="1" customHeight="1" x14ac:dyDescent="0.2"/>
    <row r="2178" ht="12.75" hidden="1" customHeight="1" x14ac:dyDescent="0.2"/>
    <row r="2179" ht="12.75" hidden="1" customHeight="1" x14ac:dyDescent="0.2"/>
    <row r="2180" ht="12.75" hidden="1" customHeight="1" x14ac:dyDescent="0.2"/>
    <row r="2181" ht="12.75" hidden="1" customHeight="1" x14ac:dyDescent="0.2"/>
    <row r="2182" ht="12.75" hidden="1" customHeight="1" x14ac:dyDescent="0.2"/>
    <row r="2183" ht="12.75" hidden="1" customHeight="1" x14ac:dyDescent="0.2"/>
    <row r="2184" ht="12.75" hidden="1" customHeight="1" x14ac:dyDescent="0.2"/>
    <row r="2185" ht="12.75" hidden="1" customHeight="1" x14ac:dyDescent="0.2"/>
    <row r="2186" ht="12.75" hidden="1" customHeight="1" x14ac:dyDescent="0.2"/>
    <row r="2187" ht="12.75" hidden="1" customHeight="1" x14ac:dyDescent="0.2"/>
    <row r="2188" ht="12.75" hidden="1" customHeight="1" x14ac:dyDescent="0.2"/>
    <row r="2189" ht="12.75" hidden="1" customHeight="1" x14ac:dyDescent="0.2"/>
    <row r="2190" ht="12.75" hidden="1" customHeight="1" x14ac:dyDescent="0.2"/>
    <row r="2191" ht="12.75" hidden="1" customHeight="1" x14ac:dyDescent="0.2"/>
    <row r="2192" ht="12.75" hidden="1" customHeight="1" x14ac:dyDescent="0.2"/>
    <row r="2193" ht="12.75" hidden="1" customHeight="1" x14ac:dyDescent="0.2"/>
    <row r="2194" ht="12.75" hidden="1" customHeight="1" x14ac:dyDescent="0.2"/>
    <row r="2195" ht="12.75" hidden="1" customHeight="1" x14ac:dyDescent="0.2"/>
    <row r="2196" ht="12.75" hidden="1" customHeight="1" x14ac:dyDescent="0.2"/>
    <row r="2197" ht="12.75" hidden="1" customHeight="1" x14ac:dyDescent="0.2"/>
    <row r="2198" ht="12.75" hidden="1" customHeight="1" x14ac:dyDescent="0.2"/>
    <row r="2199" ht="12.75" hidden="1" customHeight="1" x14ac:dyDescent="0.2"/>
    <row r="2200" ht="12.75" hidden="1" customHeight="1" x14ac:dyDescent="0.2"/>
    <row r="2201" ht="12.75" hidden="1" customHeight="1" x14ac:dyDescent="0.2"/>
    <row r="2202" ht="12.75" hidden="1" customHeight="1" x14ac:dyDescent="0.2"/>
    <row r="2203" ht="12.75" hidden="1" customHeight="1" x14ac:dyDescent="0.2"/>
    <row r="2204" ht="12.75" hidden="1" customHeight="1" x14ac:dyDescent="0.2"/>
    <row r="2205" ht="12.75" hidden="1" customHeight="1" x14ac:dyDescent="0.2"/>
    <row r="2206" ht="12.75" hidden="1" customHeight="1" x14ac:dyDescent="0.2"/>
    <row r="2207" ht="12.75" hidden="1" customHeight="1" x14ac:dyDescent="0.2"/>
    <row r="2208" ht="12.75" hidden="1" customHeight="1" x14ac:dyDescent="0.2"/>
    <row r="2209" ht="12.75" hidden="1" customHeight="1" x14ac:dyDescent="0.2"/>
    <row r="2210" ht="12.75" hidden="1" customHeight="1" x14ac:dyDescent="0.2"/>
    <row r="2211" ht="12.75" hidden="1" customHeight="1" x14ac:dyDescent="0.2"/>
    <row r="2212" ht="12.75" hidden="1" customHeight="1" x14ac:dyDescent="0.2"/>
    <row r="2213" ht="12.75" hidden="1" customHeight="1" x14ac:dyDescent="0.2"/>
    <row r="2214" ht="12.75" hidden="1" customHeight="1" x14ac:dyDescent="0.2"/>
    <row r="2215" ht="12.75" hidden="1" customHeight="1" x14ac:dyDescent="0.2"/>
    <row r="2216" ht="12.75" hidden="1" customHeight="1" x14ac:dyDescent="0.2"/>
    <row r="2217" ht="12.75" hidden="1" customHeight="1" x14ac:dyDescent="0.2"/>
    <row r="2218" ht="12.75" hidden="1" customHeight="1" x14ac:dyDescent="0.2"/>
    <row r="2219" ht="12.75" hidden="1" customHeight="1" x14ac:dyDescent="0.2"/>
    <row r="2220" ht="12.75" hidden="1" customHeight="1" x14ac:dyDescent="0.2"/>
    <row r="2221" ht="12.75" hidden="1" customHeight="1" x14ac:dyDescent="0.2"/>
    <row r="2222" ht="12.75" hidden="1" customHeight="1" x14ac:dyDescent="0.2"/>
    <row r="2223" ht="12.75" hidden="1" customHeight="1" x14ac:dyDescent="0.2"/>
    <row r="2224" ht="12.75" hidden="1" customHeight="1" x14ac:dyDescent="0.2"/>
    <row r="2225" ht="12.75" hidden="1" customHeight="1" x14ac:dyDescent="0.2"/>
    <row r="2226" ht="12.75" hidden="1" customHeight="1" x14ac:dyDescent="0.2"/>
    <row r="2227" ht="12.75" hidden="1" customHeight="1" x14ac:dyDescent="0.2"/>
    <row r="2228" ht="12.75" hidden="1" customHeight="1" x14ac:dyDescent="0.2"/>
    <row r="2229" ht="12.75" hidden="1" customHeight="1" x14ac:dyDescent="0.2"/>
    <row r="2230" ht="12.75" hidden="1" customHeight="1" x14ac:dyDescent="0.2"/>
    <row r="2231" ht="12.75" hidden="1" customHeight="1" x14ac:dyDescent="0.2"/>
    <row r="2232" ht="12.75" hidden="1" customHeight="1" x14ac:dyDescent="0.2"/>
    <row r="2233" ht="12.75" hidden="1" customHeight="1" x14ac:dyDescent="0.2"/>
    <row r="2234" ht="12.75" hidden="1" customHeight="1" x14ac:dyDescent="0.2"/>
    <row r="2235" ht="12.75" hidden="1" customHeight="1" x14ac:dyDescent="0.2"/>
    <row r="2236" ht="12.75" hidden="1" customHeight="1" x14ac:dyDescent="0.2"/>
    <row r="2237" ht="12.75" hidden="1" customHeight="1" x14ac:dyDescent="0.2"/>
    <row r="2238" ht="12.75" hidden="1" customHeight="1" x14ac:dyDescent="0.2"/>
    <row r="2239" ht="12.75" hidden="1" customHeight="1" x14ac:dyDescent="0.2"/>
    <row r="2240" ht="12.75" hidden="1" customHeight="1" x14ac:dyDescent="0.2"/>
    <row r="2241" ht="12.75" hidden="1" customHeight="1" x14ac:dyDescent="0.2"/>
    <row r="2242" ht="12.75" hidden="1" customHeight="1" x14ac:dyDescent="0.2"/>
    <row r="2243" ht="12.75" hidden="1" customHeight="1" x14ac:dyDescent="0.2"/>
    <row r="2244" ht="12.75" hidden="1" customHeight="1" x14ac:dyDescent="0.2"/>
    <row r="2245" ht="12.75" hidden="1" customHeight="1" x14ac:dyDescent="0.2"/>
    <row r="2246" ht="12.75" hidden="1" customHeight="1" x14ac:dyDescent="0.2"/>
    <row r="2247" ht="12.75" hidden="1" customHeight="1" x14ac:dyDescent="0.2"/>
    <row r="2248" ht="12.75" hidden="1" customHeight="1" x14ac:dyDescent="0.2"/>
    <row r="2249" ht="12.75" hidden="1" customHeight="1" x14ac:dyDescent="0.2"/>
    <row r="2250" ht="12.75" hidden="1" customHeight="1" x14ac:dyDescent="0.2"/>
    <row r="2251" ht="12.75" hidden="1" customHeight="1" x14ac:dyDescent="0.2"/>
    <row r="2252" ht="12.75" hidden="1" customHeight="1" x14ac:dyDescent="0.2"/>
    <row r="2253" ht="12.75" hidden="1" customHeight="1" x14ac:dyDescent="0.2"/>
    <row r="2254" ht="12.75" hidden="1" customHeight="1" x14ac:dyDescent="0.2"/>
    <row r="2255" ht="12.75" hidden="1" customHeight="1" x14ac:dyDescent="0.2"/>
    <row r="2256" ht="12.75" hidden="1" customHeight="1" x14ac:dyDescent="0.2"/>
    <row r="2257" ht="12.75" hidden="1" customHeight="1" x14ac:dyDescent="0.2"/>
    <row r="2258" ht="12.75" hidden="1" customHeight="1" x14ac:dyDescent="0.2"/>
    <row r="2259" ht="12.75" hidden="1" customHeight="1" x14ac:dyDescent="0.2"/>
    <row r="2260" ht="12.75" hidden="1" customHeight="1" x14ac:dyDescent="0.2"/>
    <row r="2261" ht="12.75" hidden="1" customHeight="1" x14ac:dyDescent="0.2"/>
    <row r="2262" ht="12.75" hidden="1" customHeight="1" x14ac:dyDescent="0.2"/>
    <row r="2263" ht="12.75" hidden="1" customHeight="1" x14ac:dyDescent="0.2"/>
    <row r="2264" ht="12.75" hidden="1" customHeight="1" x14ac:dyDescent="0.2"/>
    <row r="2265" ht="12.75" hidden="1" customHeight="1" x14ac:dyDescent="0.2"/>
    <row r="2266" ht="12.75" hidden="1" customHeight="1" x14ac:dyDescent="0.2"/>
    <row r="2267" ht="12.75" hidden="1" customHeight="1" x14ac:dyDescent="0.2"/>
    <row r="2268" ht="12.75" hidden="1" customHeight="1" x14ac:dyDescent="0.2"/>
    <row r="2269" ht="12.75" hidden="1" customHeight="1" x14ac:dyDescent="0.2"/>
    <row r="2270" ht="12.75" hidden="1" customHeight="1" x14ac:dyDescent="0.2"/>
    <row r="2271" ht="12.75" hidden="1" customHeight="1" x14ac:dyDescent="0.2"/>
    <row r="2272" ht="12.75" hidden="1" customHeight="1" x14ac:dyDescent="0.2"/>
    <row r="2273" ht="12.75" hidden="1" customHeight="1" x14ac:dyDescent="0.2"/>
    <row r="2274" ht="12.75" hidden="1" customHeight="1" x14ac:dyDescent="0.2"/>
    <row r="2275" ht="12.75" hidden="1" customHeight="1" x14ac:dyDescent="0.2"/>
    <row r="2276" ht="12.75" hidden="1" customHeight="1" x14ac:dyDescent="0.2"/>
    <row r="2277" ht="12.75" hidden="1" customHeight="1" x14ac:dyDescent="0.2"/>
    <row r="2278" ht="12.75" hidden="1" customHeight="1" x14ac:dyDescent="0.2"/>
    <row r="2279" ht="12.75" hidden="1" customHeight="1" x14ac:dyDescent="0.2"/>
    <row r="2280" ht="12.75" hidden="1" customHeight="1" x14ac:dyDescent="0.2"/>
    <row r="2281" ht="12.75" hidden="1" customHeight="1" x14ac:dyDescent="0.2"/>
    <row r="2282" ht="12.75" hidden="1" customHeight="1" x14ac:dyDescent="0.2"/>
    <row r="2283" ht="12.75" hidden="1" customHeight="1" x14ac:dyDescent="0.2"/>
    <row r="2284" ht="12.75" hidden="1" customHeight="1" x14ac:dyDescent="0.2"/>
    <row r="2285" ht="12.75" hidden="1" customHeight="1" x14ac:dyDescent="0.2"/>
    <row r="2286" ht="12.75" hidden="1" customHeight="1" x14ac:dyDescent="0.2"/>
    <row r="2287" ht="12.75" hidden="1" customHeight="1" x14ac:dyDescent="0.2"/>
    <row r="2288" ht="12.75" hidden="1" customHeight="1" x14ac:dyDescent="0.2"/>
    <row r="2289" ht="12.75" hidden="1" customHeight="1" x14ac:dyDescent="0.2"/>
    <row r="2290" ht="12.75" hidden="1" customHeight="1" x14ac:dyDescent="0.2"/>
    <row r="2291" ht="12.75" hidden="1" customHeight="1" x14ac:dyDescent="0.2"/>
    <row r="2292" ht="12.75" hidden="1" customHeight="1" x14ac:dyDescent="0.2"/>
    <row r="2293" ht="12.75" hidden="1" customHeight="1" x14ac:dyDescent="0.2"/>
    <row r="2294" ht="12.75" hidden="1" customHeight="1" x14ac:dyDescent="0.2"/>
    <row r="2295" ht="12.75" hidden="1" customHeight="1" x14ac:dyDescent="0.2"/>
    <row r="2296" ht="12.75" hidden="1" customHeight="1" x14ac:dyDescent="0.2"/>
    <row r="2297" ht="12.75" hidden="1" customHeight="1" x14ac:dyDescent="0.2"/>
    <row r="2298" ht="12.75" hidden="1" customHeight="1" x14ac:dyDescent="0.2"/>
    <row r="2299" ht="12.75" hidden="1" customHeight="1" x14ac:dyDescent="0.2"/>
    <row r="2300" ht="12.75" hidden="1" customHeight="1" x14ac:dyDescent="0.2"/>
    <row r="2301" ht="12.75" hidden="1" customHeight="1" x14ac:dyDescent="0.2"/>
    <row r="2302" ht="12.75" hidden="1" customHeight="1" x14ac:dyDescent="0.2"/>
    <row r="2303" ht="12.75" hidden="1" customHeight="1" x14ac:dyDescent="0.2"/>
    <row r="2304" ht="12.75" hidden="1" customHeight="1" x14ac:dyDescent="0.2"/>
    <row r="2305" ht="12.75" hidden="1" customHeight="1" x14ac:dyDescent="0.2"/>
    <row r="2306" ht="12.75" hidden="1" customHeight="1" x14ac:dyDescent="0.2"/>
    <row r="2307" ht="12.75" hidden="1" customHeight="1" x14ac:dyDescent="0.2"/>
    <row r="2308" ht="12.75" hidden="1" customHeight="1" x14ac:dyDescent="0.2"/>
    <row r="2309" ht="12.75" hidden="1" customHeight="1" x14ac:dyDescent="0.2"/>
    <row r="2310" ht="12.75" hidden="1" customHeight="1" x14ac:dyDescent="0.2"/>
    <row r="2311" ht="12.75" hidden="1" customHeight="1" x14ac:dyDescent="0.2"/>
    <row r="2312" ht="12.75" hidden="1" customHeight="1" x14ac:dyDescent="0.2"/>
    <row r="2313" ht="12.75" hidden="1" customHeight="1" x14ac:dyDescent="0.2"/>
    <row r="2314" ht="12.75" hidden="1" customHeight="1" x14ac:dyDescent="0.2"/>
    <row r="2315" ht="12.75" hidden="1" customHeight="1" x14ac:dyDescent="0.2"/>
    <row r="2316" ht="12.75" hidden="1" customHeight="1" x14ac:dyDescent="0.2"/>
    <row r="2317" ht="12.75" hidden="1" customHeight="1" x14ac:dyDescent="0.2"/>
    <row r="2318" ht="12.75" hidden="1" customHeight="1" x14ac:dyDescent="0.2"/>
    <row r="2319" ht="12.75" hidden="1" customHeight="1" x14ac:dyDescent="0.2"/>
    <row r="2320" ht="12.75" hidden="1" customHeight="1" x14ac:dyDescent="0.2"/>
    <row r="2321" ht="12.75" hidden="1" customHeight="1" x14ac:dyDescent="0.2"/>
    <row r="2322" ht="12.75" hidden="1" customHeight="1" x14ac:dyDescent="0.2"/>
    <row r="2323" ht="12.75" hidden="1" customHeight="1" x14ac:dyDescent="0.2"/>
    <row r="2324" ht="12.75" hidden="1" customHeight="1" x14ac:dyDescent="0.2"/>
    <row r="2325" ht="12.75" hidden="1" customHeight="1" x14ac:dyDescent="0.2"/>
    <row r="2326" ht="12.75" hidden="1" customHeight="1" x14ac:dyDescent="0.2"/>
    <row r="2327" ht="12.75" hidden="1" customHeight="1" x14ac:dyDescent="0.2"/>
    <row r="2328" ht="12.75" hidden="1" customHeight="1" x14ac:dyDescent="0.2"/>
    <row r="2329" ht="12.75" hidden="1" customHeight="1" x14ac:dyDescent="0.2"/>
    <row r="2330" ht="12.75" hidden="1" customHeight="1" x14ac:dyDescent="0.2"/>
    <row r="2331" ht="12.75" hidden="1" customHeight="1" x14ac:dyDescent="0.2"/>
    <row r="2332" ht="12.75" hidden="1" customHeight="1" x14ac:dyDescent="0.2"/>
    <row r="2333" ht="12.75" hidden="1" customHeight="1" x14ac:dyDescent="0.2"/>
    <row r="2334" ht="12.75" hidden="1" customHeight="1" x14ac:dyDescent="0.2"/>
    <row r="2335" ht="12.75" hidden="1" customHeight="1" x14ac:dyDescent="0.2"/>
    <row r="2336" ht="12.75" hidden="1" customHeight="1" x14ac:dyDescent="0.2"/>
    <row r="2337" ht="12.75" hidden="1" customHeight="1" x14ac:dyDescent="0.2"/>
    <row r="2338" ht="12.75" hidden="1" customHeight="1" x14ac:dyDescent="0.2"/>
    <row r="2339" ht="12.75" hidden="1" customHeight="1" x14ac:dyDescent="0.2"/>
    <row r="2340" ht="12.75" hidden="1" customHeight="1" x14ac:dyDescent="0.2"/>
    <row r="2341" ht="12.75" hidden="1" customHeight="1" x14ac:dyDescent="0.2"/>
    <row r="2342" ht="12.75" hidden="1" customHeight="1" x14ac:dyDescent="0.2"/>
    <row r="2343" ht="12.75" hidden="1" customHeight="1" x14ac:dyDescent="0.2"/>
    <row r="2344" ht="12.75" hidden="1" customHeight="1" x14ac:dyDescent="0.2"/>
    <row r="2345" ht="12.75" hidden="1" customHeight="1" x14ac:dyDescent="0.2"/>
    <row r="2346" ht="12.75" hidden="1" customHeight="1" x14ac:dyDescent="0.2"/>
    <row r="2347" ht="12.75" hidden="1" customHeight="1" x14ac:dyDescent="0.2"/>
    <row r="2348" ht="12.75" hidden="1" customHeight="1" x14ac:dyDescent="0.2"/>
    <row r="2349" ht="12.75" hidden="1" customHeight="1" x14ac:dyDescent="0.2"/>
    <row r="2350" ht="12.75" hidden="1" customHeight="1" x14ac:dyDescent="0.2"/>
    <row r="2351" ht="12.75" hidden="1" customHeight="1" x14ac:dyDescent="0.2"/>
    <row r="2352" ht="12.75" hidden="1" customHeight="1" x14ac:dyDescent="0.2"/>
    <row r="2353" ht="12.75" hidden="1" customHeight="1" x14ac:dyDescent="0.2"/>
    <row r="2354" ht="12.75" hidden="1" customHeight="1" x14ac:dyDescent="0.2"/>
    <row r="2355" ht="12.75" hidden="1" customHeight="1" x14ac:dyDescent="0.2"/>
    <row r="2356" ht="12.75" hidden="1" customHeight="1" x14ac:dyDescent="0.2"/>
    <row r="2357" ht="12.75" hidden="1" customHeight="1" x14ac:dyDescent="0.2"/>
    <row r="2358" ht="12.75" hidden="1" customHeight="1" x14ac:dyDescent="0.2"/>
    <row r="2359" ht="12.75" hidden="1" customHeight="1" x14ac:dyDescent="0.2"/>
    <row r="2360" ht="12.75" hidden="1" customHeight="1" x14ac:dyDescent="0.2"/>
    <row r="2361" ht="12.75" hidden="1" customHeight="1" x14ac:dyDescent="0.2"/>
    <row r="2362" ht="12.75" hidden="1" customHeight="1" x14ac:dyDescent="0.2"/>
    <row r="2363" ht="12.75" hidden="1" customHeight="1" x14ac:dyDescent="0.2"/>
    <row r="2364" ht="12.75" hidden="1" customHeight="1" x14ac:dyDescent="0.2"/>
    <row r="2365" ht="12.75" hidden="1" customHeight="1" x14ac:dyDescent="0.2"/>
    <row r="2366" ht="12.75" hidden="1" customHeight="1" x14ac:dyDescent="0.2"/>
    <row r="2367" ht="12.75" hidden="1" customHeight="1" x14ac:dyDescent="0.2"/>
    <row r="2368" ht="12.75" hidden="1" customHeight="1" x14ac:dyDescent="0.2"/>
    <row r="2369" ht="12.75" hidden="1" customHeight="1" x14ac:dyDescent="0.2"/>
    <row r="2370" ht="12.75" hidden="1" customHeight="1" x14ac:dyDescent="0.2"/>
    <row r="2371" ht="12.75" hidden="1" customHeight="1" x14ac:dyDescent="0.2"/>
    <row r="2372" ht="12.75" hidden="1" customHeight="1" x14ac:dyDescent="0.2"/>
    <row r="2373" ht="12.75" hidden="1" customHeight="1" x14ac:dyDescent="0.2"/>
    <row r="2374" ht="12.75" hidden="1" customHeight="1" x14ac:dyDescent="0.2"/>
    <row r="2375" ht="12.75" hidden="1" customHeight="1" x14ac:dyDescent="0.2"/>
    <row r="2376" ht="12.75" hidden="1" customHeight="1" x14ac:dyDescent="0.2"/>
    <row r="2377" ht="12.75" hidden="1" customHeight="1" x14ac:dyDescent="0.2"/>
    <row r="2378" ht="12.75" hidden="1" customHeight="1" x14ac:dyDescent="0.2"/>
    <row r="2379" ht="12.75" hidden="1" customHeight="1" x14ac:dyDescent="0.2"/>
    <row r="2380" ht="12.75" hidden="1" customHeight="1" x14ac:dyDescent="0.2"/>
    <row r="2381" ht="12.75" hidden="1" customHeight="1" x14ac:dyDescent="0.2"/>
    <row r="2382" ht="12.75" hidden="1" customHeight="1" x14ac:dyDescent="0.2"/>
    <row r="2383" ht="12.75" hidden="1" customHeight="1" x14ac:dyDescent="0.2"/>
    <row r="2384" ht="12.75" hidden="1" customHeight="1" x14ac:dyDescent="0.2"/>
    <row r="2385" ht="12.75" hidden="1" customHeight="1" x14ac:dyDescent="0.2"/>
    <row r="2386" ht="12.75" hidden="1" customHeight="1" x14ac:dyDescent="0.2"/>
    <row r="2387" ht="12.75" hidden="1" customHeight="1" x14ac:dyDescent="0.2"/>
    <row r="2388" ht="12.75" hidden="1" customHeight="1" x14ac:dyDescent="0.2"/>
    <row r="2389" ht="12.75" hidden="1" customHeight="1" x14ac:dyDescent="0.2"/>
    <row r="2390" ht="12.75" hidden="1" customHeight="1" x14ac:dyDescent="0.2"/>
    <row r="2391" ht="12.75" hidden="1" customHeight="1" x14ac:dyDescent="0.2"/>
    <row r="2392" ht="12.75" hidden="1" customHeight="1" x14ac:dyDescent="0.2"/>
    <row r="2393" ht="12.75" hidden="1" customHeight="1" x14ac:dyDescent="0.2"/>
    <row r="2394" ht="12.75" hidden="1" customHeight="1" x14ac:dyDescent="0.2"/>
    <row r="2395" ht="12.75" hidden="1" customHeight="1" x14ac:dyDescent="0.2"/>
    <row r="2396" ht="12.75" hidden="1" customHeight="1" x14ac:dyDescent="0.2"/>
    <row r="2397" ht="12.75" hidden="1" customHeight="1" x14ac:dyDescent="0.2"/>
    <row r="2398" ht="12.75" hidden="1" customHeight="1" x14ac:dyDescent="0.2"/>
    <row r="2399" ht="12.75" hidden="1" customHeight="1" x14ac:dyDescent="0.2"/>
    <row r="2400" ht="12.75" hidden="1" customHeight="1" x14ac:dyDescent="0.2"/>
    <row r="2401" ht="12.75" hidden="1" customHeight="1" x14ac:dyDescent="0.2"/>
    <row r="2402" ht="12.75" hidden="1" customHeight="1" x14ac:dyDescent="0.2"/>
    <row r="2403" ht="12.75" hidden="1" customHeight="1" x14ac:dyDescent="0.2"/>
    <row r="2404" ht="12.75" hidden="1" customHeight="1" x14ac:dyDescent="0.2"/>
    <row r="2405" ht="12.75" hidden="1" customHeight="1" x14ac:dyDescent="0.2"/>
    <row r="2406" ht="12.75" hidden="1" customHeight="1" x14ac:dyDescent="0.2"/>
    <row r="2407" ht="12.75" hidden="1" customHeight="1" x14ac:dyDescent="0.2"/>
    <row r="2408" ht="12.75" hidden="1" customHeight="1" x14ac:dyDescent="0.2"/>
    <row r="2409" ht="12.75" hidden="1" customHeight="1" x14ac:dyDescent="0.2"/>
    <row r="2410" ht="12.75" hidden="1" customHeight="1" x14ac:dyDescent="0.2"/>
    <row r="2411" ht="12.75" hidden="1" customHeight="1" x14ac:dyDescent="0.2"/>
    <row r="2412" ht="12.75" hidden="1" customHeight="1" x14ac:dyDescent="0.2"/>
    <row r="2413" ht="12.75" hidden="1" customHeight="1" x14ac:dyDescent="0.2"/>
    <row r="2414" ht="12.75" hidden="1" customHeight="1" x14ac:dyDescent="0.2"/>
    <row r="2415" ht="12.75" hidden="1" customHeight="1" x14ac:dyDescent="0.2"/>
    <row r="2416" ht="12.75" hidden="1" customHeight="1" x14ac:dyDescent="0.2"/>
    <row r="2417" ht="12.75" hidden="1" customHeight="1" x14ac:dyDescent="0.2"/>
    <row r="2418" ht="12.75" hidden="1" customHeight="1" x14ac:dyDescent="0.2"/>
    <row r="2419" ht="12.75" hidden="1" customHeight="1" x14ac:dyDescent="0.2"/>
    <row r="2420" ht="12.75" hidden="1" customHeight="1" x14ac:dyDescent="0.2"/>
    <row r="2421" ht="12.75" hidden="1" customHeight="1" x14ac:dyDescent="0.2"/>
    <row r="2422" ht="12.75" hidden="1" customHeight="1" x14ac:dyDescent="0.2"/>
    <row r="2423" ht="12.75" hidden="1" customHeight="1" x14ac:dyDescent="0.2"/>
    <row r="2424" ht="12.75" hidden="1" customHeight="1" x14ac:dyDescent="0.2"/>
    <row r="2425" ht="12.75" hidden="1" customHeight="1" x14ac:dyDescent="0.2"/>
    <row r="2426" ht="12.75" hidden="1" customHeight="1" x14ac:dyDescent="0.2"/>
    <row r="2427" ht="12.75" hidden="1" customHeight="1" x14ac:dyDescent="0.2"/>
    <row r="2428" ht="12.75" hidden="1" customHeight="1" x14ac:dyDescent="0.2"/>
    <row r="2429" ht="12.75" hidden="1" customHeight="1" x14ac:dyDescent="0.2"/>
    <row r="2430" ht="12.75" hidden="1" customHeight="1" x14ac:dyDescent="0.2"/>
    <row r="2431" ht="12.75" hidden="1" customHeight="1" x14ac:dyDescent="0.2"/>
    <row r="2432" ht="12.75" hidden="1" customHeight="1" x14ac:dyDescent="0.2"/>
    <row r="2433" ht="12.75" hidden="1" customHeight="1" x14ac:dyDescent="0.2"/>
    <row r="2434" ht="12.75" hidden="1" customHeight="1" x14ac:dyDescent="0.2"/>
    <row r="2435" ht="12.75" hidden="1" customHeight="1" x14ac:dyDescent="0.2"/>
    <row r="2436" ht="12.75" hidden="1" customHeight="1" x14ac:dyDescent="0.2"/>
    <row r="2437" ht="12.75" hidden="1" customHeight="1" x14ac:dyDescent="0.2"/>
    <row r="2438" ht="12.75" hidden="1" customHeight="1" x14ac:dyDescent="0.2"/>
    <row r="2439" ht="12.75" hidden="1" customHeight="1" x14ac:dyDescent="0.2"/>
    <row r="2440" ht="12.75" hidden="1" customHeight="1" x14ac:dyDescent="0.2"/>
    <row r="2441" ht="12.75" hidden="1" customHeight="1" x14ac:dyDescent="0.2"/>
    <row r="2442" ht="12.75" hidden="1" customHeight="1" x14ac:dyDescent="0.2"/>
    <row r="2443" ht="12.75" hidden="1" customHeight="1" x14ac:dyDescent="0.2"/>
    <row r="2444" ht="12.75" hidden="1" customHeight="1" x14ac:dyDescent="0.2"/>
    <row r="2445" ht="12.75" hidden="1" customHeight="1" x14ac:dyDescent="0.2"/>
    <row r="2446" ht="12.75" hidden="1" customHeight="1" x14ac:dyDescent="0.2"/>
    <row r="2447" ht="12.75" hidden="1" customHeight="1" x14ac:dyDescent="0.2"/>
    <row r="2448" ht="12.75" hidden="1" customHeight="1" x14ac:dyDescent="0.2"/>
    <row r="2449" ht="12.75" hidden="1" customHeight="1" x14ac:dyDescent="0.2"/>
    <row r="2450" ht="12.75" hidden="1" customHeight="1" x14ac:dyDescent="0.2"/>
    <row r="2451" ht="12.75" hidden="1" customHeight="1" x14ac:dyDescent="0.2"/>
    <row r="2452" ht="12.75" hidden="1" customHeight="1" x14ac:dyDescent="0.2"/>
    <row r="2453" ht="12.75" hidden="1" customHeight="1" x14ac:dyDescent="0.2"/>
    <row r="2454" ht="12.75" hidden="1" customHeight="1" x14ac:dyDescent="0.2"/>
    <row r="2455" ht="12.75" hidden="1" customHeight="1" x14ac:dyDescent="0.2"/>
    <row r="2456" ht="12.75" hidden="1" customHeight="1" x14ac:dyDescent="0.2"/>
    <row r="2457" ht="12.75" hidden="1" customHeight="1" x14ac:dyDescent="0.2"/>
    <row r="2458" ht="12.75" hidden="1" customHeight="1" x14ac:dyDescent="0.2"/>
    <row r="2459" ht="12.75" hidden="1" customHeight="1" x14ac:dyDescent="0.2"/>
    <row r="2460" ht="12.75" hidden="1" customHeight="1" x14ac:dyDescent="0.2"/>
    <row r="2461" ht="12.75" hidden="1" customHeight="1" x14ac:dyDescent="0.2"/>
    <row r="2462" ht="12.75" hidden="1" customHeight="1" x14ac:dyDescent="0.2"/>
    <row r="2463" ht="12.75" hidden="1" customHeight="1" x14ac:dyDescent="0.2"/>
    <row r="2464" ht="12.75" hidden="1" customHeight="1" x14ac:dyDescent="0.2"/>
    <row r="2465" ht="12.75" hidden="1" customHeight="1" x14ac:dyDescent="0.2"/>
    <row r="2466" ht="12.75" hidden="1" customHeight="1" x14ac:dyDescent="0.2"/>
    <row r="2467" ht="12.75" hidden="1" customHeight="1" x14ac:dyDescent="0.2"/>
    <row r="2468" ht="12.75" hidden="1" customHeight="1" x14ac:dyDescent="0.2"/>
    <row r="2469" ht="12.75" hidden="1" customHeight="1" x14ac:dyDescent="0.2"/>
    <row r="2470" ht="12.75" hidden="1" customHeight="1" x14ac:dyDescent="0.2"/>
    <row r="2471" ht="12.75" hidden="1" customHeight="1" x14ac:dyDescent="0.2"/>
    <row r="2472" ht="12.75" hidden="1" customHeight="1" x14ac:dyDescent="0.2"/>
    <row r="2473" ht="12.75" hidden="1" customHeight="1" x14ac:dyDescent="0.2"/>
    <row r="2474" ht="12.75" hidden="1" customHeight="1" x14ac:dyDescent="0.2"/>
    <row r="2475" ht="12.75" hidden="1" customHeight="1" x14ac:dyDescent="0.2"/>
    <row r="2476" ht="12.75" hidden="1" customHeight="1" x14ac:dyDescent="0.2"/>
    <row r="2477" ht="12.75" hidden="1" customHeight="1" x14ac:dyDescent="0.2"/>
    <row r="2478" ht="12.75" hidden="1" customHeight="1" x14ac:dyDescent="0.2"/>
    <row r="2479" ht="12.75" hidden="1" customHeight="1" x14ac:dyDescent="0.2"/>
    <row r="2480" ht="12.75" hidden="1" customHeight="1" x14ac:dyDescent="0.2"/>
    <row r="2481" ht="12.75" hidden="1" customHeight="1" x14ac:dyDescent="0.2"/>
    <row r="2482" ht="12.75" hidden="1" customHeight="1" x14ac:dyDescent="0.2"/>
    <row r="2483" ht="12.75" hidden="1" customHeight="1" x14ac:dyDescent="0.2"/>
    <row r="2484" ht="12.75" hidden="1" customHeight="1" x14ac:dyDescent="0.2"/>
    <row r="2485" ht="12.75" hidden="1" customHeight="1" x14ac:dyDescent="0.2"/>
    <row r="2486" ht="12.75" hidden="1" customHeight="1" x14ac:dyDescent="0.2"/>
    <row r="2487" ht="12.75" hidden="1" customHeight="1" x14ac:dyDescent="0.2"/>
    <row r="2488" ht="12.75" hidden="1" customHeight="1" x14ac:dyDescent="0.2"/>
    <row r="2489" ht="12.75" hidden="1" customHeight="1" x14ac:dyDescent="0.2"/>
    <row r="2490" ht="12.75" hidden="1" customHeight="1" x14ac:dyDescent="0.2"/>
    <row r="2491" ht="12.75" hidden="1" customHeight="1" x14ac:dyDescent="0.2"/>
    <row r="2492" ht="12.75" hidden="1" customHeight="1" x14ac:dyDescent="0.2"/>
    <row r="2493" ht="12.75" hidden="1" customHeight="1" x14ac:dyDescent="0.2"/>
    <row r="2494" ht="12.75" hidden="1" customHeight="1" x14ac:dyDescent="0.2"/>
    <row r="2495" ht="12.75" hidden="1" customHeight="1" x14ac:dyDescent="0.2"/>
    <row r="2496" ht="12.75" hidden="1" customHeight="1" x14ac:dyDescent="0.2"/>
    <row r="2497" ht="12.75" hidden="1" customHeight="1" x14ac:dyDescent="0.2"/>
    <row r="2498" ht="12.75" hidden="1" customHeight="1" x14ac:dyDescent="0.2"/>
    <row r="2499" ht="12.75" hidden="1" customHeight="1" x14ac:dyDescent="0.2"/>
    <row r="2500" ht="12.75" hidden="1" customHeight="1" x14ac:dyDescent="0.2"/>
    <row r="2501" ht="12.75" hidden="1" customHeight="1" x14ac:dyDescent="0.2"/>
    <row r="2502" ht="12.75" hidden="1" customHeight="1" x14ac:dyDescent="0.2"/>
    <row r="2503" ht="12.75" hidden="1" customHeight="1" x14ac:dyDescent="0.2"/>
    <row r="2504" ht="12.75" hidden="1" customHeight="1" x14ac:dyDescent="0.2"/>
    <row r="2505" ht="12.75" hidden="1" customHeight="1" x14ac:dyDescent="0.2"/>
    <row r="2506" ht="12.75" hidden="1" customHeight="1" x14ac:dyDescent="0.2"/>
    <row r="2507" ht="12.75" hidden="1" customHeight="1" x14ac:dyDescent="0.2"/>
    <row r="2508" ht="12.75" hidden="1" customHeight="1" x14ac:dyDescent="0.2"/>
    <row r="2509" ht="12.75" hidden="1" customHeight="1" x14ac:dyDescent="0.2"/>
    <row r="2510" ht="12.75" hidden="1" customHeight="1" x14ac:dyDescent="0.2"/>
    <row r="2511" ht="12.75" hidden="1" customHeight="1" x14ac:dyDescent="0.2"/>
    <row r="2512" ht="12.75" hidden="1" customHeight="1" x14ac:dyDescent="0.2"/>
    <row r="2513" ht="12.75" hidden="1" customHeight="1" x14ac:dyDescent="0.2"/>
    <row r="2514" ht="12.75" hidden="1" customHeight="1" x14ac:dyDescent="0.2"/>
    <row r="2515" ht="12.75" hidden="1" customHeight="1" x14ac:dyDescent="0.2"/>
    <row r="2516" ht="12.75" hidden="1" customHeight="1" x14ac:dyDescent="0.2"/>
    <row r="2517" ht="12.75" hidden="1" customHeight="1" x14ac:dyDescent="0.2"/>
    <row r="2518" ht="12.75" hidden="1" customHeight="1" x14ac:dyDescent="0.2"/>
    <row r="2519" ht="12.75" hidden="1" customHeight="1" x14ac:dyDescent="0.2"/>
    <row r="2520" ht="12.75" hidden="1" customHeight="1" x14ac:dyDescent="0.2"/>
    <row r="2521" ht="12.75" hidden="1" customHeight="1" x14ac:dyDescent="0.2"/>
    <row r="2522" ht="12.75" hidden="1" customHeight="1" x14ac:dyDescent="0.2"/>
    <row r="2523" ht="12.75" hidden="1" customHeight="1" x14ac:dyDescent="0.2"/>
    <row r="2524" ht="12.75" hidden="1" customHeight="1" x14ac:dyDescent="0.2"/>
    <row r="2525" ht="12.75" hidden="1" customHeight="1" x14ac:dyDescent="0.2"/>
    <row r="2526" ht="12.75" hidden="1" customHeight="1" x14ac:dyDescent="0.2"/>
    <row r="2527" ht="12.75" hidden="1" customHeight="1" x14ac:dyDescent="0.2"/>
    <row r="2528" ht="12.75" hidden="1" customHeight="1" x14ac:dyDescent="0.2"/>
    <row r="2529" ht="12.75" hidden="1" customHeight="1" x14ac:dyDescent="0.2"/>
    <row r="2530" ht="12.75" hidden="1" customHeight="1" x14ac:dyDescent="0.2"/>
    <row r="2531" ht="12.75" hidden="1" customHeight="1" x14ac:dyDescent="0.2"/>
    <row r="2532" ht="12.75" hidden="1" customHeight="1" x14ac:dyDescent="0.2"/>
    <row r="2533" ht="12.75" hidden="1" customHeight="1" x14ac:dyDescent="0.2"/>
    <row r="2534" ht="12.75" hidden="1" customHeight="1" x14ac:dyDescent="0.2"/>
    <row r="2535" ht="12.75" hidden="1" customHeight="1" x14ac:dyDescent="0.2"/>
    <row r="2536" ht="12.75" hidden="1" customHeight="1" x14ac:dyDescent="0.2"/>
    <row r="2537" ht="12.75" hidden="1" customHeight="1" x14ac:dyDescent="0.2"/>
    <row r="2538" ht="12.75" hidden="1" customHeight="1" x14ac:dyDescent="0.2"/>
    <row r="2539" ht="12.75" hidden="1" customHeight="1" x14ac:dyDescent="0.2"/>
    <row r="2540" ht="12.75" hidden="1" customHeight="1" x14ac:dyDescent="0.2"/>
    <row r="2541" ht="12.75" hidden="1" customHeight="1" x14ac:dyDescent="0.2"/>
    <row r="2542" ht="12.75" hidden="1" customHeight="1" x14ac:dyDescent="0.2"/>
    <row r="2543" ht="12.75" hidden="1" customHeight="1" x14ac:dyDescent="0.2"/>
    <row r="2544" ht="12.75" hidden="1" customHeight="1" x14ac:dyDescent="0.2"/>
    <row r="2545" ht="12.75" hidden="1" customHeight="1" x14ac:dyDescent="0.2"/>
    <row r="2546" ht="12.75" hidden="1" customHeight="1" x14ac:dyDescent="0.2"/>
    <row r="2547" ht="12.75" hidden="1" customHeight="1" x14ac:dyDescent="0.2"/>
    <row r="2548" ht="12.75" hidden="1" customHeight="1" x14ac:dyDescent="0.2"/>
    <row r="2549" ht="12.75" hidden="1" customHeight="1" x14ac:dyDescent="0.2"/>
    <row r="2550" ht="12.75" hidden="1" customHeight="1" x14ac:dyDescent="0.2"/>
    <row r="2551" ht="12.75" hidden="1" customHeight="1" x14ac:dyDescent="0.2"/>
    <row r="2552" ht="12.75" hidden="1" customHeight="1" x14ac:dyDescent="0.2"/>
    <row r="2553" ht="12.75" hidden="1" customHeight="1" x14ac:dyDescent="0.2"/>
    <row r="2554" ht="12.75" hidden="1" customHeight="1" x14ac:dyDescent="0.2"/>
    <row r="2555" ht="12.75" hidden="1" customHeight="1" x14ac:dyDescent="0.2"/>
    <row r="2556" ht="12.75" hidden="1" customHeight="1" x14ac:dyDescent="0.2"/>
    <row r="2557" ht="12.75" hidden="1" customHeight="1" x14ac:dyDescent="0.2"/>
    <row r="2558" ht="12.75" hidden="1" customHeight="1" x14ac:dyDescent="0.2"/>
    <row r="2559" ht="12.75" hidden="1" customHeight="1" x14ac:dyDescent="0.2"/>
    <row r="2560" ht="12.75" hidden="1" customHeight="1" x14ac:dyDescent="0.2"/>
    <row r="2561" ht="12.75" hidden="1" customHeight="1" x14ac:dyDescent="0.2"/>
    <row r="2562" ht="12.75" hidden="1" customHeight="1" x14ac:dyDescent="0.2"/>
    <row r="2563" ht="12.75" hidden="1" customHeight="1" x14ac:dyDescent="0.2"/>
    <row r="2564" ht="12.75" hidden="1" customHeight="1" x14ac:dyDescent="0.2"/>
    <row r="2565" ht="12.75" hidden="1" customHeight="1" x14ac:dyDescent="0.2"/>
    <row r="2566" ht="12.75" hidden="1" customHeight="1" x14ac:dyDescent="0.2"/>
    <row r="2567" ht="12.75" hidden="1" customHeight="1" x14ac:dyDescent="0.2"/>
    <row r="2568" ht="12.75" hidden="1" customHeight="1" x14ac:dyDescent="0.2"/>
    <row r="2569" ht="12.75" hidden="1" customHeight="1" x14ac:dyDescent="0.2"/>
    <row r="2570" ht="12.75" hidden="1" customHeight="1" x14ac:dyDescent="0.2"/>
    <row r="2571" ht="12.75" hidden="1" customHeight="1" x14ac:dyDescent="0.2"/>
    <row r="2572" ht="12.75" hidden="1" customHeight="1" x14ac:dyDescent="0.2"/>
    <row r="2573" ht="12.75" hidden="1" customHeight="1" x14ac:dyDescent="0.2"/>
    <row r="2574" ht="12.75" hidden="1" customHeight="1" x14ac:dyDescent="0.2"/>
    <row r="2575" ht="12.75" hidden="1" customHeight="1" x14ac:dyDescent="0.2"/>
    <row r="2576" ht="12.75" hidden="1" customHeight="1" x14ac:dyDescent="0.2"/>
    <row r="2577" ht="12.75" hidden="1" customHeight="1" x14ac:dyDescent="0.2"/>
    <row r="2578" ht="12.75" hidden="1" customHeight="1" x14ac:dyDescent="0.2"/>
    <row r="2579" ht="12.75" hidden="1" customHeight="1" x14ac:dyDescent="0.2"/>
    <row r="2580" ht="12.75" hidden="1" customHeight="1" x14ac:dyDescent="0.2"/>
    <row r="2581" ht="12.75" hidden="1" customHeight="1" x14ac:dyDescent="0.2"/>
    <row r="2582" ht="12.75" hidden="1" customHeight="1" x14ac:dyDescent="0.2"/>
    <row r="2583" ht="12.75" hidden="1" customHeight="1" x14ac:dyDescent="0.2"/>
    <row r="2584" ht="12.75" hidden="1" customHeight="1" x14ac:dyDescent="0.2"/>
    <row r="2585" ht="12.75" hidden="1" customHeight="1" x14ac:dyDescent="0.2"/>
    <row r="2586" ht="12.75" hidden="1" customHeight="1" x14ac:dyDescent="0.2"/>
    <row r="2587" ht="12.75" hidden="1" customHeight="1" x14ac:dyDescent="0.2"/>
    <row r="2588" ht="12.75" hidden="1" customHeight="1" x14ac:dyDescent="0.2"/>
    <row r="2589" ht="12.75" hidden="1" customHeight="1" x14ac:dyDescent="0.2"/>
    <row r="2590" ht="12.75" hidden="1" customHeight="1" x14ac:dyDescent="0.2"/>
    <row r="2591" ht="12.75" hidden="1" customHeight="1" x14ac:dyDescent="0.2"/>
    <row r="2592" ht="12.75" hidden="1" customHeight="1" x14ac:dyDescent="0.2"/>
    <row r="2593" ht="12.75" hidden="1" customHeight="1" x14ac:dyDescent="0.2"/>
    <row r="2594" ht="12.75" hidden="1" customHeight="1" x14ac:dyDescent="0.2"/>
    <row r="2595" ht="12.75" hidden="1" customHeight="1" x14ac:dyDescent="0.2"/>
    <row r="2596" ht="12.75" hidden="1" customHeight="1" x14ac:dyDescent="0.2"/>
    <row r="2597" ht="12.75" hidden="1" customHeight="1" x14ac:dyDescent="0.2"/>
    <row r="2598" ht="12.75" hidden="1" customHeight="1" x14ac:dyDescent="0.2"/>
    <row r="2599" ht="12.75" hidden="1" customHeight="1" x14ac:dyDescent="0.2"/>
    <row r="2600" ht="12.75" hidden="1" customHeight="1" x14ac:dyDescent="0.2"/>
    <row r="2601" ht="12.75" hidden="1" customHeight="1" x14ac:dyDescent="0.2"/>
    <row r="2602" ht="12.75" hidden="1" customHeight="1" x14ac:dyDescent="0.2"/>
    <row r="2603" ht="12.75" hidden="1" customHeight="1" x14ac:dyDescent="0.2"/>
    <row r="2604" ht="12.75" hidden="1" customHeight="1" x14ac:dyDescent="0.2"/>
    <row r="2605" ht="12.75" hidden="1" customHeight="1" x14ac:dyDescent="0.2"/>
    <row r="2606" ht="12.75" hidden="1" customHeight="1" x14ac:dyDescent="0.2"/>
    <row r="2607" ht="12.75" hidden="1" customHeight="1" x14ac:dyDescent="0.2"/>
    <row r="2608" ht="12.75" hidden="1" customHeight="1" x14ac:dyDescent="0.2"/>
    <row r="2609" ht="12.75" hidden="1" customHeight="1" x14ac:dyDescent="0.2"/>
    <row r="2610" ht="12.75" hidden="1" customHeight="1" x14ac:dyDescent="0.2"/>
    <row r="2611" ht="12.75" hidden="1" customHeight="1" x14ac:dyDescent="0.2"/>
    <row r="2612" ht="12.75" hidden="1" customHeight="1" x14ac:dyDescent="0.2"/>
    <row r="2613" ht="12.75" hidden="1" customHeight="1" x14ac:dyDescent="0.2"/>
    <row r="2614" ht="12.75" hidden="1" customHeight="1" x14ac:dyDescent="0.2"/>
    <row r="2615" ht="12.75" hidden="1" customHeight="1" x14ac:dyDescent="0.2"/>
    <row r="2616" ht="12.75" hidden="1" customHeight="1" x14ac:dyDescent="0.2"/>
    <row r="2617" ht="12.75" hidden="1" customHeight="1" x14ac:dyDescent="0.2"/>
    <row r="2618" ht="12.75" hidden="1" customHeight="1" x14ac:dyDescent="0.2"/>
    <row r="2619" ht="12.75" hidden="1" customHeight="1" x14ac:dyDescent="0.2"/>
    <row r="2620" ht="12.75" hidden="1" customHeight="1" x14ac:dyDescent="0.2"/>
    <row r="2621" ht="12.75" hidden="1" customHeight="1" x14ac:dyDescent="0.2"/>
    <row r="2622" ht="12.75" hidden="1" customHeight="1" x14ac:dyDescent="0.2"/>
    <row r="2623" ht="12.75" hidden="1" customHeight="1" x14ac:dyDescent="0.2"/>
    <row r="2624" ht="12.75" hidden="1" customHeight="1" x14ac:dyDescent="0.2"/>
    <row r="2625" ht="12.75" hidden="1" customHeight="1" x14ac:dyDescent="0.2"/>
    <row r="2626" ht="12.75" hidden="1" customHeight="1" x14ac:dyDescent="0.2"/>
    <row r="2627" ht="12.75" hidden="1" customHeight="1" x14ac:dyDescent="0.2"/>
    <row r="2628" ht="12.75" hidden="1" customHeight="1" x14ac:dyDescent="0.2"/>
    <row r="2629" ht="12.75" hidden="1" customHeight="1" x14ac:dyDescent="0.2"/>
    <row r="2630" ht="12.75" hidden="1" customHeight="1" x14ac:dyDescent="0.2"/>
    <row r="2631" ht="12.75" hidden="1" customHeight="1" x14ac:dyDescent="0.2"/>
    <row r="2632" ht="12.75" hidden="1" customHeight="1" x14ac:dyDescent="0.2"/>
    <row r="2633" ht="12.75" hidden="1" customHeight="1" x14ac:dyDescent="0.2"/>
    <row r="2634" ht="12.75" hidden="1" customHeight="1" x14ac:dyDescent="0.2"/>
    <row r="2635" ht="12.75" hidden="1" customHeight="1" x14ac:dyDescent="0.2"/>
    <row r="2636" ht="12.75" hidden="1" customHeight="1" x14ac:dyDescent="0.2"/>
    <row r="2637" ht="12.75" hidden="1" customHeight="1" x14ac:dyDescent="0.2"/>
    <row r="2638" ht="12.75" hidden="1" customHeight="1" x14ac:dyDescent="0.2"/>
    <row r="2639" ht="12.75" hidden="1" customHeight="1" x14ac:dyDescent="0.2"/>
    <row r="2640" ht="12.75" hidden="1" customHeight="1" x14ac:dyDescent="0.2"/>
    <row r="2641" ht="12.75" hidden="1" customHeight="1" x14ac:dyDescent="0.2"/>
    <row r="2642" ht="12.75" hidden="1" customHeight="1" x14ac:dyDescent="0.2"/>
    <row r="2643" ht="12.75" hidden="1" customHeight="1" x14ac:dyDescent="0.2"/>
    <row r="2644" ht="12.75" hidden="1" customHeight="1" x14ac:dyDescent="0.2"/>
    <row r="2645" ht="12.75" hidden="1" customHeight="1" x14ac:dyDescent="0.2"/>
    <row r="2646" ht="12.75" hidden="1" customHeight="1" x14ac:dyDescent="0.2"/>
    <row r="2647" ht="12.75" hidden="1" customHeight="1" x14ac:dyDescent="0.2"/>
    <row r="2648" ht="12.75" hidden="1" customHeight="1" x14ac:dyDescent="0.2"/>
    <row r="2649" ht="12.75" hidden="1" customHeight="1" x14ac:dyDescent="0.2"/>
    <row r="2650" ht="12.75" hidden="1" customHeight="1" x14ac:dyDescent="0.2"/>
    <row r="2651" ht="12.75" hidden="1" customHeight="1" x14ac:dyDescent="0.2"/>
    <row r="2652" ht="12.75" hidden="1" customHeight="1" x14ac:dyDescent="0.2"/>
    <row r="2653" ht="12.75" hidden="1" customHeight="1" x14ac:dyDescent="0.2"/>
    <row r="2654" ht="12.75" hidden="1" customHeight="1" x14ac:dyDescent="0.2"/>
    <row r="2655" ht="12.75" hidden="1" customHeight="1" x14ac:dyDescent="0.2"/>
    <row r="2656" ht="12.75" hidden="1" customHeight="1" x14ac:dyDescent="0.2"/>
    <row r="2657" ht="12.75" hidden="1" customHeight="1" x14ac:dyDescent="0.2"/>
    <row r="2658" ht="12.75" hidden="1" customHeight="1" x14ac:dyDescent="0.2"/>
    <row r="2659" ht="12.75" hidden="1" customHeight="1" x14ac:dyDescent="0.2"/>
    <row r="2660" ht="12.75" hidden="1" customHeight="1" x14ac:dyDescent="0.2"/>
    <row r="2661" ht="12.75" hidden="1" customHeight="1" x14ac:dyDescent="0.2"/>
    <row r="2662" ht="12.75" hidden="1" customHeight="1" x14ac:dyDescent="0.2"/>
    <row r="2663" ht="12.75" hidden="1" customHeight="1" x14ac:dyDescent="0.2"/>
    <row r="2664" ht="12.75" hidden="1" customHeight="1" x14ac:dyDescent="0.2"/>
    <row r="2665" ht="12.75" hidden="1" customHeight="1" x14ac:dyDescent="0.2"/>
    <row r="2666" ht="12.75" hidden="1" customHeight="1" x14ac:dyDescent="0.2"/>
    <row r="2667" ht="12.75" hidden="1" customHeight="1" x14ac:dyDescent="0.2"/>
    <row r="2668" ht="12.75" hidden="1" customHeight="1" x14ac:dyDescent="0.2"/>
    <row r="2669" ht="12.75" hidden="1" customHeight="1" x14ac:dyDescent="0.2"/>
    <row r="2670" ht="12.75" hidden="1" customHeight="1" x14ac:dyDescent="0.2"/>
    <row r="2671" ht="12.75" hidden="1" customHeight="1" x14ac:dyDescent="0.2"/>
    <row r="2672" ht="12.75" hidden="1" customHeight="1" x14ac:dyDescent="0.2"/>
    <row r="2673" ht="12.75" hidden="1" customHeight="1" x14ac:dyDescent="0.2"/>
    <row r="2674" ht="12.75" hidden="1" customHeight="1" x14ac:dyDescent="0.2"/>
    <row r="2675" ht="12.75" hidden="1" customHeight="1" x14ac:dyDescent="0.2"/>
    <row r="2676" ht="12.75" hidden="1" customHeight="1" x14ac:dyDescent="0.2"/>
    <row r="2677" ht="12.75" hidden="1" customHeight="1" x14ac:dyDescent="0.2"/>
    <row r="2678" ht="12.75" hidden="1" customHeight="1" x14ac:dyDescent="0.2"/>
    <row r="2679" ht="12.75" hidden="1" customHeight="1" x14ac:dyDescent="0.2"/>
    <row r="2680" ht="12.75" hidden="1" customHeight="1" x14ac:dyDescent="0.2"/>
    <row r="2681" ht="12.75" hidden="1" customHeight="1" x14ac:dyDescent="0.2"/>
    <row r="2682" ht="12.75" hidden="1" customHeight="1" x14ac:dyDescent="0.2"/>
    <row r="2683" ht="12.75" hidden="1" customHeight="1" x14ac:dyDescent="0.2"/>
    <row r="2684" ht="12.75" hidden="1" customHeight="1" x14ac:dyDescent="0.2"/>
    <row r="2685" ht="12.75" hidden="1" customHeight="1" x14ac:dyDescent="0.2"/>
    <row r="2686" ht="12.75" hidden="1" customHeight="1" x14ac:dyDescent="0.2"/>
    <row r="2687" ht="12.75" hidden="1" customHeight="1" x14ac:dyDescent="0.2"/>
    <row r="2688" ht="12.75" hidden="1" customHeight="1" x14ac:dyDescent="0.2"/>
    <row r="2689" ht="12.75" hidden="1" customHeight="1" x14ac:dyDescent="0.2"/>
    <row r="2690" ht="12.75" hidden="1" customHeight="1" x14ac:dyDescent="0.2"/>
    <row r="2691" ht="12.75" hidden="1" customHeight="1" x14ac:dyDescent="0.2"/>
    <row r="2692" ht="12.75" hidden="1" customHeight="1" x14ac:dyDescent="0.2"/>
    <row r="2693" ht="12.75" hidden="1" customHeight="1" x14ac:dyDescent="0.2"/>
    <row r="2694" ht="12.75" hidden="1" customHeight="1" x14ac:dyDescent="0.2"/>
    <row r="2695" ht="12.75" hidden="1" customHeight="1" x14ac:dyDescent="0.2"/>
    <row r="2696" ht="12.75" hidden="1" customHeight="1" x14ac:dyDescent="0.2"/>
    <row r="2697" ht="12.75" hidden="1" customHeight="1" x14ac:dyDescent="0.2"/>
    <row r="2698" ht="12.75" hidden="1" customHeight="1" x14ac:dyDescent="0.2"/>
    <row r="2699" ht="12.75" hidden="1" customHeight="1" x14ac:dyDescent="0.2"/>
    <row r="2700" ht="12.75" hidden="1" customHeight="1" x14ac:dyDescent="0.2"/>
    <row r="2701" ht="12.75" hidden="1" customHeight="1" x14ac:dyDescent="0.2"/>
    <row r="2702" ht="12.75" hidden="1" customHeight="1" x14ac:dyDescent="0.2"/>
    <row r="2703" ht="12.75" hidden="1" customHeight="1" x14ac:dyDescent="0.2"/>
    <row r="2704" ht="12.75" hidden="1" customHeight="1" x14ac:dyDescent="0.2"/>
    <row r="2705" ht="12.75" hidden="1" customHeight="1" x14ac:dyDescent="0.2"/>
    <row r="2706" ht="12.75" hidden="1" customHeight="1" x14ac:dyDescent="0.2"/>
    <row r="2707" ht="12.75" hidden="1" customHeight="1" x14ac:dyDescent="0.2"/>
    <row r="2708" ht="12.75" hidden="1" customHeight="1" x14ac:dyDescent="0.2"/>
    <row r="2709" ht="12.75" hidden="1" customHeight="1" x14ac:dyDescent="0.2"/>
    <row r="2710" ht="12.75" hidden="1" customHeight="1" x14ac:dyDescent="0.2"/>
    <row r="2711" ht="12.75" hidden="1" customHeight="1" x14ac:dyDescent="0.2"/>
    <row r="2712" ht="12.75" hidden="1" customHeight="1" x14ac:dyDescent="0.2"/>
    <row r="2713" ht="12.75" hidden="1" customHeight="1" x14ac:dyDescent="0.2"/>
    <row r="2714" ht="12.75" hidden="1" customHeight="1" x14ac:dyDescent="0.2"/>
    <row r="2715" ht="12.75" hidden="1" customHeight="1" x14ac:dyDescent="0.2"/>
    <row r="2716" ht="12.75" hidden="1" customHeight="1" x14ac:dyDescent="0.2"/>
    <row r="2717" ht="12.75" hidden="1" customHeight="1" x14ac:dyDescent="0.2"/>
    <row r="2718" ht="12.75" hidden="1" customHeight="1" x14ac:dyDescent="0.2"/>
    <row r="2719" ht="12.75" hidden="1" customHeight="1" x14ac:dyDescent="0.2"/>
    <row r="2720" ht="12.75" hidden="1" customHeight="1" x14ac:dyDescent="0.2"/>
    <row r="2721" ht="12.75" hidden="1" customHeight="1" x14ac:dyDescent="0.2"/>
    <row r="2722" ht="12.75" hidden="1" customHeight="1" x14ac:dyDescent="0.2"/>
    <row r="2723" ht="12.75" hidden="1" customHeight="1" x14ac:dyDescent="0.2"/>
    <row r="2724" ht="12.75" hidden="1" customHeight="1" x14ac:dyDescent="0.2"/>
    <row r="2725" ht="12.75" hidden="1" customHeight="1" x14ac:dyDescent="0.2"/>
    <row r="2726" ht="12.75" hidden="1" customHeight="1" x14ac:dyDescent="0.2"/>
    <row r="2727" ht="12.75" hidden="1" customHeight="1" x14ac:dyDescent="0.2"/>
    <row r="2728" ht="12.75" hidden="1" customHeight="1" x14ac:dyDescent="0.2"/>
    <row r="2729" ht="12.75" hidden="1" customHeight="1" x14ac:dyDescent="0.2"/>
    <row r="2730" ht="12.75" hidden="1" customHeight="1" x14ac:dyDescent="0.2"/>
    <row r="2731" ht="12.75" hidden="1" customHeight="1" x14ac:dyDescent="0.2"/>
    <row r="2732" ht="12.75" hidden="1" customHeight="1" x14ac:dyDescent="0.2"/>
    <row r="2733" ht="12.75" hidden="1" customHeight="1" x14ac:dyDescent="0.2"/>
    <row r="2734" ht="12.75" hidden="1" customHeight="1" x14ac:dyDescent="0.2"/>
    <row r="2735" ht="12.75" hidden="1" customHeight="1" x14ac:dyDescent="0.2"/>
    <row r="2736" ht="12.75" hidden="1" customHeight="1" x14ac:dyDescent="0.2"/>
    <row r="2737" ht="12.75" hidden="1" customHeight="1" x14ac:dyDescent="0.2"/>
    <row r="2738" ht="12.75" hidden="1" customHeight="1" x14ac:dyDescent="0.2"/>
    <row r="2739" ht="12.75" hidden="1" customHeight="1" x14ac:dyDescent="0.2"/>
    <row r="2740" ht="12.75" hidden="1" customHeight="1" x14ac:dyDescent="0.2"/>
    <row r="2741" ht="12.75" hidden="1" customHeight="1" x14ac:dyDescent="0.2"/>
    <row r="2742" ht="12.75" hidden="1" customHeight="1" x14ac:dyDescent="0.2"/>
    <row r="2743" ht="12.75" hidden="1" customHeight="1" x14ac:dyDescent="0.2"/>
    <row r="2744" ht="12.75" hidden="1" customHeight="1" x14ac:dyDescent="0.2"/>
    <row r="2745" ht="12.75" hidden="1" customHeight="1" x14ac:dyDescent="0.2"/>
    <row r="2746" ht="12.75" hidden="1" customHeight="1" x14ac:dyDescent="0.2"/>
    <row r="2747" ht="12.75" hidden="1" customHeight="1" x14ac:dyDescent="0.2"/>
    <row r="2748" ht="12.75" hidden="1" customHeight="1" x14ac:dyDescent="0.2"/>
    <row r="2749" ht="12.75" hidden="1" customHeight="1" x14ac:dyDescent="0.2"/>
    <row r="2750" ht="12.75" hidden="1" customHeight="1" x14ac:dyDescent="0.2"/>
    <row r="2751" ht="12.75" hidden="1" customHeight="1" x14ac:dyDescent="0.2"/>
    <row r="2752" ht="12.75" hidden="1" customHeight="1" x14ac:dyDescent="0.2"/>
    <row r="2753" ht="12.75" hidden="1" customHeight="1" x14ac:dyDescent="0.2"/>
    <row r="2754" ht="12.75" hidden="1" customHeight="1" x14ac:dyDescent="0.2"/>
    <row r="2755" ht="12.75" hidden="1" customHeight="1" x14ac:dyDescent="0.2"/>
    <row r="2756" ht="12.75" hidden="1" customHeight="1" x14ac:dyDescent="0.2"/>
    <row r="2757" ht="12.75" hidden="1" customHeight="1" x14ac:dyDescent="0.2"/>
    <row r="2758" ht="12.75" hidden="1" customHeight="1" x14ac:dyDescent="0.2"/>
    <row r="2759" ht="12.75" hidden="1" customHeight="1" x14ac:dyDescent="0.2"/>
    <row r="2760" ht="12.75" hidden="1" customHeight="1" x14ac:dyDescent="0.2"/>
    <row r="2761" ht="12.75" hidden="1" customHeight="1" x14ac:dyDescent="0.2"/>
    <row r="2762" ht="12.75" hidden="1" customHeight="1" x14ac:dyDescent="0.2"/>
    <row r="2763" ht="12.75" hidden="1" customHeight="1" x14ac:dyDescent="0.2"/>
    <row r="2764" ht="12.75" hidden="1" customHeight="1" x14ac:dyDescent="0.2"/>
    <row r="2765" ht="12.75" hidden="1" customHeight="1" x14ac:dyDescent="0.2"/>
    <row r="2766" ht="12.75" hidden="1" customHeight="1" x14ac:dyDescent="0.2"/>
    <row r="2767" ht="12.75" hidden="1" customHeight="1" x14ac:dyDescent="0.2"/>
    <row r="2768" ht="12.75" hidden="1" customHeight="1" x14ac:dyDescent="0.2"/>
    <row r="2769" ht="12.75" hidden="1" customHeight="1" x14ac:dyDescent="0.2"/>
    <row r="2770" ht="12.75" hidden="1" customHeight="1" x14ac:dyDescent="0.2"/>
    <row r="2771" ht="12.75" hidden="1" customHeight="1" x14ac:dyDescent="0.2"/>
    <row r="2772" ht="12.75" hidden="1" customHeight="1" x14ac:dyDescent="0.2"/>
    <row r="2773" ht="12.75" hidden="1" customHeight="1" x14ac:dyDescent="0.2"/>
    <row r="2774" ht="12.75" hidden="1" customHeight="1" x14ac:dyDescent="0.2"/>
    <row r="2775" ht="12.75" hidden="1" customHeight="1" x14ac:dyDescent="0.2"/>
    <row r="2776" ht="12.75" hidden="1" customHeight="1" x14ac:dyDescent="0.2"/>
    <row r="2777" ht="12.75" hidden="1" customHeight="1" x14ac:dyDescent="0.2"/>
    <row r="2778" ht="12.75" hidden="1" customHeight="1" x14ac:dyDescent="0.2"/>
    <row r="2779" ht="12.75" hidden="1" customHeight="1" x14ac:dyDescent="0.2"/>
    <row r="2780" ht="12.75" hidden="1" customHeight="1" x14ac:dyDescent="0.2"/>
    <row r="2781" ht="12.75" hidden="1" customHeight="1" x14ac:dyDescent="0.2"/>
    <row r="2782" ht="12.75" hidden="1" customHeight="1" x14ac:dyDescent="0.2"/>
    <row r="2783" ht="12.75" hidden="1" customHeight="1" x14ac:dyDescent="0.2"/>
    <row r="2784" ht="12.75" hidden="1" customHeight="1" x14ac:dyDescent="0.2"/>
    <row r="2785" ht="12.75" hidden="1" customHeight="1" x14ac:dyDescent="0.2"/>
    <row r="2786" ht="12.75" hidden="1" customHeight="1" x14ac:dyDescent="0.2"/>
    <row r="2787" ht="12.75" hidden="1" customHeight="1" x14ac:dyDescent="0.2"/>
    <row r="2788" ht="12.75" hidden="1" customHeight="1" x14ac:dyDescent="0.2"/>
    <row r="2789" ht="12.75" hidden="1" customHeight="1" x14ac:dyDescent="0.2"/>
    <row r="2790" ht="12.75" hidden="1" customHeight="1" x14ac:dyDescent="0.2"/>
    <row r="2791" ht="12.75" hidden="1" customHeight="1" x14ac:dyDescent="0.2"/>
    <row r="2792" ht="12.75" hidden="1" customHeight="1" x14ac:dyDescent="0.2"/>
    <row r="2793" ht="12.75" hidden="1" customHeight="1" x14ac:dyDescent="0.2"/>
    <row r="2794" ht="12.75" hidden="1" customHeight="1" x14ac:dyDescent="0.2"/>
    <row r="2795" ht="12.75" hidden="1" customHeight="1" x14ac:dyDescent="0.2"/>
    <row r="2796" ht="12.75" hidden="1" customHeight="1" x14ac:dyDescent="0.2"/>
    <row r="2797" ht="12.75" hidden="1" customHeight="1" x14ac:dyDescent="0.2"/>
    <row r="2798" ht="12.75" hidden="1" customHeight="1" x14ac:dyDescent="0.2"/>
    <row r="2799" ht="12.75" hidden="1" customHeight="1" x14ac:dyDescent="0.2"/>
    <row r="2800" ht="12.75" hidden="1" customHeight="1" x14ac:dyDescent="0.2"/>
    <row r="2801" ht="12.75" hidden="1" customHeight="1" x14ac:dyDescent="0.2"/>
    <row r="2802" ht="12.75" hidden="1" customHeight="1" x14ac:dyDescent="0.2"/>
    <row r="2803" ht="12.75" hidden="1" customHeight="1" x14ac:dyDescent="0.2"/>
    <row r="2804" ht="12.75" hidden="1" customHeight="1" x14ac:dyDescent="0.2"/>
    <row r="2805" ht="12.75" hidden="1" customHeight="1" x14ac:dyDescent="0.2"/>
    <row r="2806" ht="12.75" hidden="1" customHeight="1" x14ac:dyDescent="0.2"/>
    <row r="2807" ht="12.75" hidden="1" customHeight="1" x14ac:dyDescent="0.2"/>
    <row r="2808" ht="12.75" hidden="1" customHeight="1" x14ac:dyDescent="0.2"/>
    <row r="2809" ht="12.75" hidden="1" customHeight="1" x14ac:dyDescent="0.2"/>
    <row r="2810" ht="12.75" hidden="1" customHeight="1" x14ac:dyDescent="0.2"/>
    <row r="2811" ht="12.75" hidden="1" customHeight="1" x14ac:dyDescent="0.2"/>
    <row r="2812" ht="12.75" hidden="1" customHeight="1" x14ac:dyDescent="0.2"/>
    <row r="2813" ht="12.75" hidden="1" customHeight="1" x14ac:dyDescent="0.2"/>
    <row r="2814" ht="12.75" hidden="1" customHeight="1" x14ac:dyDescent="0.2"/>
    <row r="2815" ht="12.75" hidden="1" customHeight="1" x14ac:dyDescent="0.2"/>
    <row r="2816" ht="12.75" hidden="1" customHeight="1" x14ac:dyDescent="0.2"/>
    <row r="2817" ht="12.75" hidden="1" customHeight="1" x14ac:dyDescent="0.2"/>
    <row r="2818" ht="12.75" hidden="1" customHeight="1" x14ac:dyDescent="0.2"/>
    <row r="2819" ht="12.75" hidden="1" customHeight="1" x14ac:dyDescent="0.2"/>
    <row r="2820" ht="12.75" hidden="1" customHeight="1" x14ac:dyDescent="0.2"/>
    <row r="2821" ht="12.75" hidden="1" customHeight="1" x14ac:dyDescent="0.2"/>
    <row r="2822" ht="12.75" hidden="1" customHeight="1" x14ac:dyDescent="0.2"/>
    <row r="2823" ht="12.75" hidden="1" customHeight="1" x14ac:dyDescent="0.2"/>
    <row r="2824" ht="12.75" hidden="1" customHeight="1" x14ac:dyDescent="0.2"/>
    <row r="2825" ht="12.75" hidden="1" customHeight="1" x14ac:dyDescent="0.2"/>
    <row r="2826" ht="12.75" hidden="1" customHeight="1" x14ac:dyDescent="0.2"/>
    <row r="2827" ht="12.75" hidden="1" customHeight="1" x14ac:dyDescent="0.2"/>
    <row r="2828" ht="12.75" hidden="1" customHeight="1" x14ac:dyDescent="0.2"/>
    <row r="2829" ht="12.75" hidden="1" customHeight="1" x14ac:dyDescent="0.2"/>
    <row r="2830" ht="12.75" hidden="1" customHeight="1" x14ac:dyDescent="0.2"/>
    <row r="2831" ht="12.75" hidden="1" customHeight="1" x14ac:dyDescent="0.2"/>
    <row r="2832" ht="12.75" hidden="1" customHeight="1" x14ac:dyDescent="0.2"/>
    <row r="2833" ht="12.75" hidden="1" customHeight="1" x14ac:dyDescent="0.2"/>
    <row r="2834" ht="12.75" hidden="1" customHeight="1" x14ac:dyDescent="0.2"/>
    <row r="2835" ht="12.75" hidden="1" customHeight="1" x14ac:dyDescent="0.2"/>
    <row r="2836" ht="12.75" hidden="1" customHeight="1" x14ac:dyDescent="0.2"/>
    <row r="2837" ht="12.75" hidden="1" customHeight="1" x14ac:dyDescent="0.2"/>
    <row r="2838" ht="12.75" hidden="1" customHeight="1" x14ac:dyDescent="0.2"/>
    <row r="2839" ht="12.75" hidden="1" customHeight="1" x14ac:dyDescent="0.2"/>
    <row r="2840" ht="12.75" hidden="1" customHeight="1" x14ac:dyDescent="0.2"/>
    <row r="2841" ht="12.75" hidden="1" customHeight="1" x14ac:dyDescent="0.2"/>
    <row r="2842" ht="12.75" hidden="1" customHeight="1" x14ac:dyDescent="0.2"/>
    <row r="2843" ht="12.75" hidden="1" customHeight="1" x14ac:dyDescent="0.2"/>
    <row r="2844" ht="12.75" hidden="1" customHeight="1" x14ac:dyDescent="0.2"/>
    <row r="2845" ht="12.75" hidden="1" customHeight="1" x14ac:dyDescent="0.2"/>
    <row r="2846" ht="12.75" hidden="1" customHeight="1" x14ac:dyDescent="0.2"/>
    <row r="2847" ht="12.75" hidden="1" customHeight="1" x14ac:dyDescent="0.2"/>
    <row r="2848" ht="12.75" hidden="1" customHeight="1" x14ac:dyDescent="0.2"/>
    <row r="2849" ht="12.75" hidden="1" customHeight="1" x14ac:dyDescent="0.2"/>
    <row r="2850" ht="12.75" hidden="1" customHeight="1" x14ac:dyDescent="0.2"/>
    <row r="2851" ht="12.75" hidden="1" customHeight="1" x14ac:dyDescent="0.2"/>
    <row r="2852" ht="12.75" hidden="1" customHeight="1" x14ac:dyDescent="0.2"/>
    <row r="2853" ht="12.75" hidden="1" customHeight="1" x14ac:dyDescent="0.2"/>
    <row r="2854" ht="12.75" hidden="1" customHeight="1" x14ac:dyDescent="0.2"/>
    <row r="2855" ht="12.75" hidden="1" customHeight="1" x14ac:dyDescent="0.2"/>
    <row r="2856" ht="12.75" hidden="1" customHeight="1" x14ac:dyDescent="0.2"/>
    <row r="2857" ht="12.75" hidden="1" customHeight="1" x14ac:dyDescent="0.2"/>
    <row r="2858" ht="12.75" hidden="1" customHeight="1" x14ac:dyDescent="0.2"/>
    <row r="2859" ht="12.75" hidden="1" customHeight="1" x14ac:dyDescent="0.2"/>
    <row r="2860" ht="12.75" hidden="1" customHeight="1" x14ac:dyDescent="0.2"/>
    <row r="2861" ht="12.75" hidden="1" customHeight="1" x14ac:dyDescent="0.2"/>
    <row r="2862" ht="12.75" hidden="1" customHeight="1" x14ac:dyDescent="0.2"/>
    <row r="2863" ht="12.75" hidden="1" customHeight="1" x14ac:dyDescent="0.2"/>
    <row r="2864" ht="12.75" hidden="1" customHeight="1" x14ac:dyDescent="0.2"/>
    <row r="2865" ht="12.75" hidden="1" customHeight="1" x14ac:dyDescent="0.2"/>
    <row r="2866" ht="12.75" hidden="1" customHeight="1" x14ac:dyDescent="0.2"/>
    <row r="2867" ht="12.75" hidden="1" customHeight="1" x14ac:dyDescent="0.2"/>
    <row r="2868" ht="12.75" hidden="1" customHeight="1" x14ac:dyDescent="0.2"/>
    <row r="2869" ht="12.75" hidden="1" customHeight="1" x14ac:dyDescent="0.2"/>
    <row r="2870" ht="12.75" hidden="1" customHeight="1" x14ac:dyDescent="0.2"/>
    <row r="2871" ht="12.75" hidden="1" customHeight="1" x14ac:dyDescent="0.2"/>
    <row r="2872" ht="12.75" hidden="1" customHeight="1" x14ac:dyDescent="0.2"/>
    <row r="2873" ht="12.75" hidden="1" customHeight="1" x14ac:dyDescent="0.2"/>
    <row r="2874" ht="12.75" hidden="1" customHeight="1" x14ac:dyDescent="0.2"/>
    <row r="2875" ht="12.75" hidden="1" customHeight="1" x14ac:dyDescent="0.2"/>
    <row r="2876" ht="12.75" hidden="1" customHeight="1" x14ac:dyDescent="0.2"/>
    <row r="2877" ht="12.75" hidden="1" customHeight="1" x14ac:dyDescent="0.2"/>
    <row r="2878" ht="12.75" hidden="1" customHeight="1" x14ac:dyDescent="0.2"/>
    <row r="2879" ht="12.75" hidden="1" customHeight="1" x14ac:dyDescent="0.2"/>
    <row r="2880" ht="12.75" hidden="1" customHeight="1" x14ac:dyDescent="0.2"/>
    <row r="2881" ht="12.75" hidden="1" customHeight="1" x14ac:dyDescent="0.2"/>
    <row r="2882" ht="12.75" hidden="1" customHeight="1" x14ac:dyDescent="0.2"/>
    <row r="2883" ht="12.75" hidden="1" customHeight="1" x14ac:dyDescent="0.2"/>
    <row r="2884" ht="12.75" hidden="1" customHeight="1" x14ac:dyDescent="0.2"/>
    <row r="2885" ht="12.75" hidden="1" customHeight="1" x14ac:dyDescent="0.2"/>
    <row r="2886" ht="12.75" hidden="1" customHeight="1" x14ac:dyDescent="0.2"/>
    <row r="2887" ht="12.75" hidden="1" customHeight="1" x14ac:dyDescent="0.2"/>
    <row r="2888" ht="12.75" hidden="1" customHeight="1" x14ac:dyDescent="0.2"/>
    <row r="2889" ht="12.75" hidden="1" customHeight="1" x14ac:dyDescent="0.2"/>
    <row r="2890" ht="12.75" hidden="1" customHeight="1" x14ac:dyDescent="0.2"/>
    <row r="2891" ht="12.75" hidden="1" customHeight="1" x14ac:dyDescent="0.2"/>
    <row r="2892" ht="12.75" hidden="1" customHeight="1" x14ac:dyDescent="0.2"/>
    <row r="2893" ht="12.75" hidden="1" customHeight="1" x14ac:dyDescent="0.2"/>
    <row r="2894" ht="12.75" hidden="1" customHeight="1" x14ac:dyDescent="0.2"/>
    <row r="2895" ht="12.75" hidden="1" customHeight="1" x14ac:dyDescent="0.2"/>
    <row r="2896" ht="12.75" hidden="1" customHeight="1" x14ac:dyDescent="0.2"/>
    <row r="2897" ht="12.75" hidden="1" customHeight="1" x14ac:dyDescent="0.2"/>
    <row r="2898" ht="12.75" hidden="1" customHeight="1" x14ac:dyDescent="0.2"/>
    <row r="2899" ht="12.75" hidden="1" customHeight="1" x14ac:dyDescent="0.2"/>
    <row r="2900" ht="12.75" hidden="1" customHeight="1" x14ac:dyDescent="0.2"/>
    <row r="2901" ht="12.75" hidden="1" customHeight="1" x14ac:dyDescent="0.2"/>
    <row r="2902" ht="12.75" hidden="1" customHeight="1" x14ac:dyDescent="0.2"/>
    <row r="2903" ht="12.75" hidden="1" customHeight="1" x14ac:dyDescent="0.2"/>
    <row r="2904" ht="12.75" hidden="1" customHeight="1" x14ac:dyDescent="0.2"/>
    <row r="2905" ht="12.75" hidden="1" customHeight="1" x14ac:dyDescent="0.2"/>
    <row r="2906" ht="12.75" hidden="1" customHeight="1" x14ac:dyDescent="0.2"/>
    <row r="2907" ht="12.75" hidden="1" customHeight="1" x14ac:dyDescent="0.2"/>
    <row r="2908" ht="12.75" hidden="1" customHeight="1" x14ac:dyDescent="0.2"/>
    <row r="2909" ht="12.75" hidden="1" customHeight="1" x14ac:dyDescent="0.2"/>
    <row r="2910" ht="12.75" hidden="1" customHeight="1" x14ac:dyDescent="0.2"/>
    <row r="2911" ht="12.75" hidden="1" customHeight="1" x14ac:dyDescent="0.2"/>
    <row r="2912" ht="12.75" hidden="1" customHeight="1" x14ac:dyDescent="0.2"/>
    <row r="2913" ht="12.75" hidden="1" customHeight="1" x14ac:dyDescent="0.2"/>
    <row r="2914" ht="12.75" hidden="1" customHeight="1" x14ac:dyDescent="0.2"/>
    <row r="2915" ht="12.75" hidden="1" customHeight="1" x14ac:dyDescent="0.2"/>
    <row r="2916" ht="12.75" hidden="1" customHeight="1" x14ac:dyDescent="0.2"/>
    <row r="2917" ht="12.75" hidden="1" customHeight="1" x14ac:dyDescent="0.2"/>
    <row r="2918" ht="12.75" hidden="1" customHeight="1" x14ac:dyDescent="0.2"/>
    <row r="2919" ht="12.75" hidden="1" customHeight="1" x14ac:dyDescent="0.2"/>
    <row r="2920" ht="12.75" hidden="1" customHeight="1" x14ac:dyDescent="0.2"/>
    <row r="2921" ht="12.75" hidden="1" customHeight="1" x14ac:dyDescent="0.2"/>
    <row r="2922" ht="12.75" hidden="1" customHeight="1" x14ac:dyDescent="0.2"/>
    <row r="2923" ht="12.75" hidden="1" customHeight="1" x14ac:dyDescent="0.2"/>
    <row r="2924" ht="12.75" hidden="1" customHeight="1" x14ac:dyDescent="0.2"/>
    <row r="2925" ht="12.75" hidden="1" customHeight="1" x14ac:dyDescent="0.2"/>
    <row r="2926" ht="12.75" hidden="1" customHeight="1" x14ac:dyDescent="0.2"/>
    <row r="2927" ht="12.75" hidden="1" customHeight="1" x14ac:dyDescent="0.2"/>
    <row r="2928" ht="12.75" hidden="1" customHeight="1" x14ac:dyDescent="0.2"/>
    <row r="2929" ht="12.75" hidden="1" customHeight="1" x14ac:dyDescent="0.2"/>
    <row r="2930" ht="12.75" hidden="1" customHeight="1" x14ac:dyDescent="0.2"/>
    <row r="2931" ht="12.75" hidden="1" customHeight="1" x14ac:dyDescent="0.2"/>
    <row r="2932" ht="12.75" hidden="1" customHeight="1" x14ac:dyDescent="0.2"/>
    <row r="2933" ht="12.75" hidden="1" customHeight="1" x14ac:dyDescent="0.2"/>
    <row r="2934" ht="12.75" hidden="1" customHeight="1" x14ac:dyDescent="0.2"/>
    <row r="2935" ht="12.75" hidden="1" customHeight="1" x14ac:dyDescent="0.2"/>
    <row r="2936" ht="12.75" hidden="1" customHeight="1" x14ac:dyDescent="0.2"/>
    <row r="2937" ht="12.75" hidden="1" customHeight="1" x14ac:dyDescent="0.2"/>
    <row r="2938" ht="12.75" hidden="1" customHeight="1" x14ac:dyDescent="0.2"/>
    <row r="2939" ht="12.75" hidden="1" customHeight="1" x14ac:dyDescent="0.2"/>
    <row r="2940" ht="12.75" hidden="1" customHeight="1" x14ac:dyDescent="0.2"/>
    <row r="2941" ht="12.75" hidden="1" customHeight="1" x14ac:dyDescent="0.2"/>
    <row r="2942" ht="12.75" hidden="1" customHeight="1" x14ac:dyDescent="0.2"/>
    <row r="2943" ht="12.75" hidden="1" customHeight="1" x14ac:dyDescent="0.2"/>
    <row r="2944" ht="12.75" hidden="1" customHeight="1" x14ac:dyDescent="0.2"/>
    <row r="2945" ht="12.75" hidden="1" customHeight="1" x14ac:dyDescent="0.2"/>
    <row r="2946" ht="12.75" hidden="1" customHeight="1" x14ac:dyDescent="0.2"/>
    <row r="2947" ht="12.75" hidden="1" customHeight="1" x14ac:dyDescent="0.2"/>
    <row r="2948" ht="12.75" hidden="1" customHeight="1" x14ac:dyDescent="0.2"/>
    <row r="2949" ht="12.75" hidden="1" customHeight="1" x14ac:dyDescent="0.2"/>
    <row r="2950" ht="12.75" hidden="1" customHeight="1" x14ac:dyDescent="0.2"/>
    <row r="2951" ht="12.75" hidden="1" customHeight="1" x14ac:dyDescent="0.2"/>
    <row r="2952" ht="12.75" hidden="1" customHeight="1" x14ac:dyDescent="0.2"/>
    <row r="2953" ht="12.75" hidden="1" customHeight="1" x14ac:dyDescent="0.2"/>
    <row r="2954" ht="12.75" hidden="1" customHeight="1" x14ac:dyDescent="0.2"/>
    <row r="2955" ht="12.75" hidden="1" customHeight="1" x14ac:dyDescent="0.2"/>
    <row r="2956" ht="12.75" hidden="1" customHeight="1" x14ac:dyDescent="0.2"/>
    <row r="2957" ht="12.75" hidden="1" customHeight="1" x14ac:dyDescent="0.2"/>
    <row r="2958" ht="12.75" hidden="1" customHeight="1" x14ac:dyDescent="0.2"/>
    <row r="2959" ht="12.75" hidden="1" customHeight="1" x14ac:dyDescent="0.2"/>
    <row r="2960" ht="12.75" hidden="1" customHeight="1" x14ac:dyDescent="0.2"/>
    <row r="2961" ht="12.75" hidden="1" customHeight="1" x14ac:dyDescent="0.2"/>
    <row r="2962" ht="12.75" hidden="1" customHeight="1" x14ac:dyDescent="0.2"/>
    <row r="2963" ht="12.75" hidden="1" customHeight="1" x14ac:dyDescent="0.2"/>
    <row r="2964" ht="12.75" hidden="1" customHeight="1" x14ac:dyDescent="0.2"/>
    <row r="2965" ht="12.75" hidden="1" customHeight="1" x14ac:dyDescent="0.2"/>
    <row r="2966" ht="12.75" hidden="1" customHeight="1" x14ac:dyDescent="0.2"/>
    <row r="2967" ht="12.75" hidden="1" customHeight="1" x14ac:dyDescent="0.2"/>
    <row r="2968" ht="12.75" hidden="1" customHeight="1" x14ac:dyDescent="0.2"/>
    <row r="2969" ht="12.75" hidden="1" customHeight="1" x14ac:dyDescent="0.2"/>
    <row r="2970" ht="12.75" hidden="1" customHeight="1" x14ac:dyDescent="0.2"/>
    <row r="2971" ht="12.75" hidden="1" customHeight="1" x14ac:dyDescent="0.2"/>
    <row r="2972" ht="12.75" hidden="1" customHeight="1" x14ac:dyDescent="0.2"/>
    <row r="2973" ht="12.75" hidden="1" customHeight="1" x14ac:dyDescent="0.2"/>
    <row r="2974" ht="12.75" hidden="1" customHeight="1" x14ac:dyDescent="0.2"/>
    <row r="2975" ht="12.75" hidden="1" customHeight="1" x14ac:dyDescent="0.2"/>
    <row r="2976" ht="12.75" hidden="1" customHeight="1" x14ac:dyDescent="0.2"/>
    <row r="2977" ht="12.75" hidden="1" customHeight="1" x14ac:dyDescent="0.2"/>
    <row r="2978" ht="12.75" hidden="1" customHeight="1" x14ac:dyDescent="0.2"/>
    <row r="2979" ht="12.75" hidden="1" customHeight="1" x14ac:dyDescent="0.2"/>
    <row r="2980" ht="12.75" hidden="1" customHeight="1" x14ac:dyDescent="0.2"/>
    <row r="2981" ht="12.75" hidden="1" customHeight="1" x14ac:dyDescent="0.2"/>
    <row r="2982" ht="12.75" hidden="1" customHeight="1" x14ac:dyDescent="0.2"/>
    <row r="2983" ht="12.75" hidden="1" customHeight="1" x14ac:dyDescent="0.2"/>
    <row r="2984" ht="12.75" hidden="1" customHeight="1" x14ac:dyDescent="0.2"/>
    <row r="2985" ht="12.75" hidden="1" customHeight="1" x14ac:dyDescent="0.2"/>
    <row r="2986" ht="12.75" hidden="1" customHeight="1" x14ac:dyDescent="0.2"/>
    <row r="2987" ht="12.75" hidden="1" customHeight="1" x14ac:dyDescent="0.2"/>
    <row r="2988" ht="12.75" hidden="1" customHeight="1" x14ac:dyDescent="0.2"/>
    <row r="2989" ht="12.75" hidden="1" customHeight="1" x14ac:dyDescent="0.2"/>
    <row r="2990" ht="12.75" hidden="1" customHeight="1" x14ac:dyDescent="0.2"/>
    <row r="2991" ht="12.75" hidden="1" customHeight="1" x14ac:dyDescent="0.2"/>
    <row r="2992" ht="12.75" hidden="1" customHeight="1" x14ac:dyDescent="0.2"/>
    <row r="2993" ht="12.75" hidden="1" customHeight="1" x14ac:dyDescent="0.2"/>
    <row r="2994" ht="12.75" hidden="1" customHeight="1" x14ac:dyDescent="0.2"/>
    <row r="2995" ht="12.75" hidden="1" customHeight="1" x14ac:dyDescent="0.2"/>
    <row r="2996" ht="12.75" hidden="1" customHeight="1" x14ac:dyDescent="0.2"/>
    <row r="2997" ht="12.75" hidden="1" customHeight="1" x14ac:dyDescent="0.2"/>
    <row r="2998" ht="12.75" hidden="1" customHeight="1" x14ac:dyDescent="0.2"/>
    <row r="2999" ht="12.75" hidden="1" customHeight="1" x14ac:dyDescent="0.2"/>
    <row r="3000" ht="12.75" hidden="1" customHeight="1" x14ac:dyDescent="0.2"/>
    <row r="3001" ht="12.75" hidden="1" customHeight="1" x14ac:dyDescent="0.2"/>
    <row r="3002" ht="12.75" hidden="1" customHeight="1" x14ac:dyDescent="0.2"/>
    <row r="3003" ht="12.75" hidden="1" customHeight="1" x14ac:dyDescent="0.2"/>
    <row r="3004" ht="12.75" hidden="1" customHeight="1" x14ac:dyDescent="0.2"/>
    <row r="3005" ht="12.75" hidden="1" customHeight="1" x14ac:dyDescent="0.2"/>
    <row r="3006" ht="12.75" hidden="1" customHeight="1" x14ac:dyDescent="0.2"/>
    <row r="3007" ht="12.75" hidden="1" customHeight="1" x14ac:dyDescent="0.2"/>
    <row r="3008" ht="12.75" hidden="1" customHeight="1" x14ac:dyDescent="0.2"/>
    <row r="3009" ht="12.75" hidden="1" customHeight="1" x14ac:dyDescent="0.2"/>
    <row r="3010" ht="12.75" hidden="1" customHeight="1" x14ac:dyDescent="0.2"/>
    <row r="3011" ht="12.75" hidden="1" customHeight="1" x14ac:dyDescent="0.2"/>
    <row r="3012" ht="12.75" hidden="1" customHeight="1" x14ac:dyDescent="0.2"/>
    <row r="3013" ht="12.75" hidden="1" customHeight="1" x14ac:dyDescent="0.2"/>
    <row r="3014" ht="12.75" hidden="1" customHeight="1" x14ac:dyDescent="0.2"/>
    <row r="3015" ht="12.75" hidden="1" customHeight="1" x14ac:dyDescent="0.2"/>
    <row r="3016" ht="12.75" hidden="1" customHeight="1" x14ac:dyDescent="0.2"/>
    <row r="3017" ht="12.75" hidden="1" customHeight="1" x14ac:dyDescent="0.2"/>
    <row r="3018" ht="12.75" hidden="1" customHeight="1" x14ac:dyDescent="0.2"/>
    <row r="3019" ht="12.75" hidden="1" customHeight="1" x14ac:dyDescent="0.2"/>
    <row r="3020" ht="12.75" hidden="1" customHeight="1" x14ac:dyDescent="0.2"/>
    <row r="3021" ht="12.75" hidden="1" customHeight="1" x14ac:dyDescent="0.2"/>
    <row r="3022" ht="12.75" hidden="1" customHeight="1" x14ac:dyDescent="0.2"/>
    <row r="3023" ht="12.75" hidden="1" customHeight="1" x14ac:dyDescent="0.2"/>
    <row r="3024" ht="12.75" hidden="1" customHeight="1" x14ac:dyDescent="0.2"/>
    <row r="3025" ht="12.75" hidden="1" customHeight="1" x14ac:dyDescent="0.2"/>
    <row r="3026" ht="12.75" hidden="1" customHeight="1" x14ac:dyDescent="0.2"/>
    <row r="3027" ht="12.75" hidden="1" customHeight="1" x14ac:dyDescent="0.2"/>
    <row r="3028" ht="12.75" hidden="1" customHeight="1" x14ac:dyDescent="0.2"/>
    <row r="3029" ht="12.75" hidden="1" customHeight="1" x14ac:dyDescent="0.2"/>
    <row r="3030" ht="12.75" hidden="1" customHeight="1" x14ac:dyDescent="0.2"/>
    <row r="3031" ht="12.75" hidden="1" customHeight="1" x14ac:dyDescent="0.2"/>
    <row r="3032" ht="12.75" hidden="1" customHeight="1" x14ac:dyDescent="0.2"/>
    <row r="3033" ht="12.75" hidden="1" customHeight="1" x14ac:dyDescent="0.2"/>
    <row r="3034" ht="12.75" hidden="1" customHeight="1" x14ac:dyDescent="0.2"/>
    <row r="3035" ht="12.75" hidden="1" customHeight="1" x14ac:dyDescent="0.2"/>
    <row r="3036" ht="12.75" hidden="1" customHeight="1" x14ac:dyDescent="0.2"/>
    <row r="3037" ht="12.75" hidden="1" customHeight="1" x14ac:dyDescent="0.2"/>
    <row r="3038" ht="12.75" hidden="1" customHeight="1" x14ac:dyDescent="0.2"/>
    <row r="3039" ht="12.75" hidden="1" customHeight="1" x14ac:dyDescent="0.2"/>
    <row r="3040" ht="12.75" hidden="1" customHeight="1" x14ac:dyDescent="0.2"/>
    <row r="3041" ht="12.75" hidden="1" customHeight="1" x14ac:dyDescent="0.2"/>
    <row r="3042" ht="12.75" hidden="1" customHeight="1" x14ac:dyDescent="0.2"/>
    <row r="3043" ht="12.75" hidden="1" customHeight="1" x14ac:dyDescent="0.2"/>
    <row r="3044" ht="12.75" hidden="1" customHeight="1" x14ac:dyDescent="0.2"/>
    <row r="3045" ht="12.75" hidden="1" customHeight="1" x14ac:dyDescent="0.2"/>
    <row r="3046" ht="12.75" hidden="1" customHeight="1" x14ac:dyDescent="0.2"/>
    <row r="3047" ht="12.75" hidden="1" customHeight="1" x14ac:dyDescent="0.2"/>
    <row r="3048" ht="12.75" hidden="1" customHeight="1" x14ac:dyDescent="0.2"/>
    <row r="3049" ht="12.75" hidden="1" customHeight="1" x14ac:dyDescent="0.2"/>
    <row r="3050" ht="12.75" hidden="1" customHeight="1" x14ac:dyDescent="0.2"/>
    <row r="3051" ht="12.75" hidden="1" customHeight="1" x14ac:dyDescent="0.2"/>
    <row r="3052" ht="12.75" hidden="1" customHeight="1" x14ac:dyDescent="0.2"/>
    <row r="3053" ht="12.75" hidden="1" customHeight="1" x14ac:dyDescent="0.2"/>
    <row r="3054" ht="12.75" hidden="1" customHeight="1" x14ac:dyDescent="0.2"/>
    <row r="3055" ht="12.75" hidden="1" customHeight="1" x14ac:dyDescent="0.2"/>
    <row r="3056" ht="12.75" hidden="1" customHeight="1" x14ac:dyDescent="0.2"/>
    <row r="3057" ht="12.75" hidden="1" customHeight="1" x14ac:dyDescent="0.2"/>
    <row r="3058" ht="12.75" hidden="1" customHeight="1" x14ac:dyDescent="0.2"/>
    <row r="3059" ht="12.75" hidden="1" customHeight="1" x14ac:dyDescent="0.2"/>
    <row r="3060" ht="12.75" hidden="1" customHeight="1" x14ac:dyDescent="0.2"/>
    <row r="3061" ht="12.75" hidden="1" customHeight="1" x14ac:dyDescent="0.2"/>
    <row r="3062" ht="12.75" hidden="1" customHeight="1" x14ac:dyDescent="0.2"/>
    <row r="3063" ht="12.75" hidden="1" customHeight="1" x14ac:dyDescent="0.2"/>
    <row r="3064" ht="12.75" hidden="1" customHeight="1" x14ac:dyDescent="0.2"/>
    <row r="3065" ht="12.75" hidden="1" customHeight="1" x14ac:dyDescent="0.2"/>
    <row r="3066" ht="12.75" hidden="1" customHeight="1" x14ac:dyDescent="0.2"/>
    <row r="3067" ht="12.75" hidden="1" customHeight="1" x14ac:dyDescent="0.2"/>
    <row r="3068" ht="12.75" hidden="1" customHeight="1" x14ac:dyDescent="0.2"/>
    <row r="3069" ht="12.75" hidden="1" customHeight="1" x14ac:dyDescent="0.2"/>
    <row r="3070" ht="12.75" hidden="1" customHeight="1" x14ac:dyDescent="0.2"/>
    <row r="3071" ht="12.75" hidden="1" customHeight="1" x14ac:dyDescent="0.2"/>
    <row r="3072" ht="12.75" hidden="1" customHeight="1" x14ac:dyDescent="0.2"/>
    <row r="3073" ht="12.75" hidden="1" customHeight="1" x14ac:dyDescent="0.2"/>
    <row r="3074" ht="12.75" hidden="1" customHeight="1" x14ac:dyDescent="0.2"/>
    <row r="3075" ht="12.75" hidden="1" customHeight="1" x14ac:dyDescent="0.2"/>
    <row r="3076" ht="12.75" hidden="1" customHeight="1" x14ac:dyDescent="0.2"/>
    <row r="3077" ht="12.75" hidden="1" customHeight="1" x14ac:dyDescent="0.2"/>
    <row r="3078" ht="12.75" hidden="1" customHeight="1" x14ac:dyDescent="0.2"/>
    <row r="3079" ht="12.75" hidden="1" customHeight="1" x14ac:dyDescent="0.2"/>
    <row r="3080" ht="12.75" hidden="1" customHeight="1" x14ac:dyDescent="0.2"/>
    <row r="3081" ht="12.75" hidden="1" customHeight="1" x14ac:dyDescent="0.2"/>
    <row r="3082" ht="12.75" hidden="1" customHeight="1" x14ac:dyDescent="0.2"/>
    <row r="3083" ht="12.75" hidden="1" customHeight="1" x14ac:dyDescent="0.2"/>
    <row r="3084" ht="12.75" hidden="1" customHeight="1" x14ac:dyDescent="0.2"/>
    <row r="3085" ht="12.75" hidden="1" customHeight="1" x14ac:dyDescent="0.2"/>
    <row r="3086" ht="12.75" hidden="1" customHeight="1" x14ac:dyDescent="0.2"/>
    <row r="3087" ht="12.75" hidden="1" customHeight="1" x14ac:dyDescent="0.2"/>
    <row r="3088" ht="12.75" hidden="1" customHeight="1" x14ac:dyDescent="0.2"/>
    <row r="3089" ht="12.75" hidden="1" customHeight="1" x14ac:dyDescent="0.2"/>
    <row r="3090" ht="12.75" hidden="1" customHeight="1" x14ac:dyDescent="0.2"/>
    <row r="3091" ht="12.75" hidden="1" customHeight="1" x14ac:dyDescent="0.2"/>
    <row r="3092" ht="12.75" hidden="1" customHeight="1" x14ac:dyDescent="0.2"/>
    <row r="3093" ht="12.75" hidden="1" customHeight="1" x14ac:dyDescent="0.2"/>
    <row r="3094" ht="12.75" hidden="1" customHeight="1" x14ac:dyDescent="0.2"/>
    <row r="3095" ht="12.75" hidden="1" customHeight="1" x14ac:dyDescent="0.2"/>
    <row r="3096" ht="12.75" hidden="1" customHeight="1" x14ac:dyDescent="0.2"/>
    <row r="3097" ht="12.75" hidden="1" customHeight="1" x14ac:dyDescent="0.2"/>
    <row r="3098" ht="12.75" hidden="1" customHeight="1" x14ac:dyDescent="0.2"/>
    <row r="3099" ht="12.75" hidden="1" customHeight="1" x14ac:dyDescent="0.2"/>
    <row r="3100" ht="12.75" hidden="1" customHeight="1" x14ac:dyDescent="0.2"/>
    <row r="3101" ht="12.75" hidden="1" customHeight="1" x14ac:dyDescent="0.2"/>
    <row r="3102" ht="12.75" hidden="1" customHeight="1" x14ac:dyDescent="0.2"/>
    <row r="3103" ht="12.75" hidden="1" customHeight="1" x14ac:dyDescent="0.2"/>
    <row r="3104" ht="12.75" hidden="1" customHeight="1" x14ac:dyDescent="0.2"/>
    <row r="3105" ht="12.75" hidden="1" customHeight="1" x14ac:dyDescent="0.2"/>
    <row r="3106" ht="12.75" hidden="1" customHeight="1" x14ac:dyDescent="0.2"/>
    <row r="3107" ht="12.75" hidden="1" customHeight="1" x14ac:dyDescent="0.2"/>
    <row r="3108" ht="12.75" hidden="1" customHeight="1" x14ac:dyDescent="0.2"/>
    <row r="3109" ht="12.75" hidden="1" customHeight="1" x14ac:dyDescent="0.2"/>
    <row r="3110" ht="12.75" hidden="1" customHeight="1" x14ac:dyDescent="0.2"/>
    <row r="3111" ht="12.75" hidden="1" customHeight="1" x14ac:dyDescent="0.2"/>
    <row r="3112" ht="12.75" hidden="1" customHeight="1" x14ac:dyDescent="0.2"/>
    <row r="3113" ht="12.75" hidden="1" customHeight="1" x14ac:dyDescent="0.2"/>
    <row r="3114" ht="12.75" hidden="1" customHeight="1" x14ac:dyDescent="0.2"/>
    <row r="3115" ht="12.75" hidden="1" customHeight="1" x14ac:dyDescent="0.2"/>
    <row r="3116" ht="12.75" hidden="1" customHeight="1" x14ac:dyDescent="0.2"/>
    <row r="3117" ht="12.75" hidden="1" customHeight="1" x14ac:dyDescent="0.2"/>
    <row r="3118" ht="12.75" hidden="1" customHeight="1" x14ac:dyDescent="0.2"/>
    <row r="3119" ht="12.75" hidden="1" customHeight="1" x14ac:dyDescent="0.2"/>
    <row r="3120" ht="12.75" hidden="1" customHeight="1" x14ac:dyDescent="0.2"/>
    <row r="3121" ht="12.75" hidden="1" customHeight="1" x14ac:dyDescent="0.2"/>
    <row r="3122" ht="12.75" hidden="1" customHeight="1" x14ac:dyDescent="0.2"/>
    <row r="3123" ht="12.75" hidden="1" customHeight="1" x14ac:dyDescent="0.2"/>
    <row r="3124" ht="12.75" hidden="1" customHeight="1" x14ac:dyDescent="0.2"/>
    <row r="3125" ht="12.75" hidden="1" customHeight="1" x14ac:dyDescent="0.2"/>
    <row r="3126" ht="12.75" hidden="1" customHeight="1" x14ac:dyDescent="0.2"/>
    <row r="3127" ht="12.75" hidden="1" customHeight="1" x14ac:dyDescent="0.2"/>
    <row r="3128" ht="12.75" hidden="1" customHeight="1" x14ac:dyDescent="0.2"/>
    <row r="3129" ht="12.75" hidden="1" customHeight="1" x14ac:dyDescent="0.2"/>
    <row r="3130" ht="12.75" hidden="1" customHeight="1" x14ac:dyDescent="0.2"/>
    <row r="3131" ht="12.75" hidden="1" customHeight="1" x14ac:dyDescent="0.2"/>
    <row r="3132" ht="12.75" hidden="1" customHeight="1" x14ac:dyDescent="0.2"/>
    <row r="3133" ht="12.75" hidden="1" customHeight="1" x14ac:dyDescent="0.2"/>
    <row r="3134" ht="12.75" hidden="1" customHeight="1" x14ac:dyDescent="0.2"/>
    <row r="3135" ht="12.75" hidden="1" customHeight="1" x14ac:dyDescent="0.2"/>
    <row r="3136" ht="12.75" hidden="1" customHeight="1" x14ac:dyDescent="0.2"/>
    <row r="3137" ht="12.75" hidden="1" customHeight="1" x14ac:dyDescent="0.2"/>
    <row r="3138" ht="12.75" hidden="1" customHeight="1" x14ac:dyDescent="0.2"/>
    <row r="3139" ht="12.75" hidden="1" customHeight="1" x14ac:dyDescent="0.2"/>
    <row r="3140" ht="12.75" hidden="1" customHeight="1" x14ac:dyDescent="0.2"/>
    <row r="3141" ht="12.75" hidden="1" customHeight="1" x14ac:dyDescent="0.2"/>
    <row r="3142" ht="12.75" hidden="1" customHeight="1" x14ac:dyDescent="0.2"/>
    <row r="3143" ht="12.75" hidden="1" customHeight="1" x14ac:dyDescent="0.2"/>
    <row r="3144" ht="12.75" hidden="1" customHeight="1" x14ac:dyDescent="0.2"/>
    <row r="3145" ht="12.75" hidden="1" customHeight="1" x14ac:dyDescent="0.2"/>
    <row r="3146" ht="12.75" hidden="1" customHeight="1" x14ac:dyDescent="0.2"/>
    <row r="3147" ht="12.75" hidden="1" customHeight="1" x14ac:dyDescent="0.2"/>
    <row r="3148" ht="12.75" hidden="1" customHeight="1" x14ac:dyDescent="0.2"/>
    <row r="3149" ht="12.75" hidden="1" customHeight="1" x14ac:dyDescent="0.2"/>
    <row r="3150" ht="12.75" hidden="1" customHeight="1" x14ac:dyDescent="0.2"/>
    <row r="3151" ht="12.75" hidden="1" customHeight="1" x14ac:dyDescent="0.2"/>
    <row r="3152" ht="12.75" hidden="1" customHeight="1" x14ac:dyDescent="0.2"/>
    <row r="3153" ht="12.75" hidden="1" customHeight="1" x14ac:dyDescent="0.2"/>
    <row r="3154" ht="12.75" hidden="1" customHeight="1" x14ac:dyDescent="0.2"/>
    <row r="3155" ht="12.75" hidden="1" customHeight="1" x14ac:dyDescent="0.2"/>
    <row r="3156" ht="12.75" hidden="1" customHeight="1" x14ac:dyDescent="0.2"/>
    <row r="3157" ht="12.75" hidden="1" customHeight="1" x14ac:dyDescent="0.2"/>
    <row r="3158" ht="12.75" hidden="1" customHeight="1" x14ac:dyDescent="0.2"/>
    <row r="3159" ht="12.75" hidden="1" customHeight="1" x14ac:dyDescent="0.2"/>
    <row r="3160" ht="12.75" hidden="1" customHeight="1" x14ac:dyDescent="0.2"/>
    <row r="3161" ht="12.75" hidden="1" customHeight="1" x14ac:dyDescent="0.2"/>
    <row r="3162" ht="12.75" hidden="1" customHeight="1" x14ac:dyDescent="0.2"/>
    <row r="3163" ht="12.75" hidden="1" customHeight="1" x14ac:dyDescent="0.2"/>
    <row r="3164" ht="12.75" hidden="1" customHeight="1" x14ac:dyDescent="0.2"/>
    <row r="3165" ht="12.75" hidden="1" customHeight="1" x14ac:dyDescent="0.2"/>
    <row r="3166" ht="12.75" hidden="1" customHeight="1" x14ac:dyDescent="0.2"/>
    <row r="3167" ht="12.75" hidden="1" customHeight="1" x14ac:dyDescent="0.2"/>
    <row r="3168" ht="12.75" hidden="1" customHeight="1" x14ac:dyDescent="0.2"/>
    <row r="3169" ht="12.75" hidden="1" customHeight="1" x14ac:dyDescent="0.2"/>
    <row r="3170" ht="12.75" hidden="1" customHeight="1" x14ac:dyDescent="0.2"/>
    <row r="3171" ht="12.75" hidden="1" customHeight="1" x14ac:dyDescent="0.2"/>
    <row r="3172" ht="12.75" hidden="1" customHeight="1" x14ac:dyDescent="0.2"/>
    <row r="3173" ht="12.75" hidden="1" customHeight="1" x14ac:dyDescent="0.2"/>
    <row r="3174" ht="12.75" hidden="1" customHeight="1" x14ac:dyDescent="0.2"/>
    <row r="3175" ht="12.75" hidden="1" customHeight="1" x14ac:dyDescent="0.2"/>
    <row r="3176" ht="12.75" hidden="1" customHeight="1" x14ac:dyDescent="0.2"/>
    <row r="3177" ht="12.75" hidden="1" customHeight="1" x14ac:dyDescent="0.2"/>
    <row r="3178" ht="12.75" hidden="1" customHeight="1" x14ac:dyDescent="0.2"/>
    <row r="3179" ht="12.75" hidden="1" customHeight="1" x14ac:dyDescent="0.2"/>
    <row r="3180" ht="12.75" hidden="1" customHeight="1" x14ac:dyDescent="0.2"/>
    <row r="3181" ht="12.75" hidden="1" customHeight="1" x14ac:dyDescent="0.2"/>
    <row r="3182" ht="12.75" hidden="1" customHeight="1" x14ac:dyDescent="0.2"/>
    <row r="3183" ht="12.75" hidden="1" customHeight="1" x14ac:dyDescent="0.2"/>
    <row r="3184" ht="12.75" hidden="1" customHeight="1" x14ac:dyDescent="0.2"/>
    <row r="3185" ht="12.75" hidden="1" customHeight="1" x14ac:dyDescent="0.2"/>
    <row r="3186" ht="12.75" hidden="1" customHeight="1" x14ac:dyDescent="0.2"/>
    <row r="3187" ht="12.75" hidden="1" customHeight="1" x14ac:dyDescent="0.2"/>
    <row r="3188" ht="12.75" hidden="1" customHeight="1" x14ac:dyDescent="0.2"/>
    <row r="3189" ht="12.75" hidden="1" customHeight="1" x14ac:dyDescent="0.2"/>
    <row r="3190" ht="12.75" hidden="1" customHeight="1" x14ac:dyDescent="0.2"/>
    <row r="3191" ht="12.75" hidden="1" customHeight="1" x14ac:dyDescent="0.2"/>
    <row r="3192" ht="12.75" hidden="1" customHeight="1" x14ac:dyDescent="0.2"/>
    <row r="3193" ht="12.75" hidden="1" customHeight="1" x14ac:dyDescent="0.2"/>
    <row r="3194" ht="12.75" hidden="1" customHeight="1" x14ac:dyDescent="0.2"/>
    <row r="3195" ht="12.75" hidden="1" customHeight="1" x14ac:dyDescent="0.2"/>
    <row r="3196" ht="12.75" hidden="1" customHeight="1" x14ac:dyDescent="0.2"/>
    <row r="3197" ht="12.75" hidden="1" customHeight="1" x14ac:dyDescent="0.2"/>
    <row r="3198" ht="12.75" hidden="1" customHeight="1" x14ac:dyDescent="0.2"/>
    <row r="3199" ht="12.75" hidden="1" customHeight="1" x14ac:dyDescent="0.2"/>
    <row r="3200" ht="12.75" hidden="1" customHeight="1" x14ac:dyDescent="0.2"/>
    <row r="3201" ht="12.75" hidden="1" customHeight="1" x14ac:dyDescent="0.2"/>
    <row r="3202" ht="12.75" hidden="1" customHeight="1" x14ac:dyDescent="0.2"/>
    <row r="3203" ht="12.75" hidden="1" customHeight="1" x14ac:dyDescent="0.2"/>
    <row r="3204" ht="12.75" hidden="1" customHeight="1" x14ac:dyDescent="0.2"/>
    <row r="3205" ht="12.75" hidden="1" customHeight="1" x14ac:dyDescent="0.2"/>
    <row r="3206" ht="12.75" hidden="1" customHeight="1" x14ac:dyDescent="0.2"/>
    <row r="3207" ht="12.75" hidden="1" customHeight="1" x14ac:dyDescent="0.2"/>
    <row r="3208" ht="12.75" hidden="1" customHeight="1" x14ac:dyDescent="0.2"/>
    <row r="3209" ht="12.75" hidden="1" customHeight="1" x14ac:dyDescent="0.2"/>
    <row r="3210" ht="12.75" hidden="1" customHeight="1" x14ac:dyDescent="0.2"/>
    <row r="3211" ht="12.75" hidden="1" customHeight="1" x14ac:dyDescent="0.2"/>
    <row r="3212" ht="12.75" hidden="1" customHeight="1" x14ac:dyDescent="0.2"/>
    <row r="3213" ht="12.75" hidden="1" customHeight="1" x14ac:dyDescent="0.2"/>
    <row r="3214" ht="12.75" hidden="1" customHeight="1" x14ac:dyDescent="0.2"/>
    <row r="3215" ht="12.75" hidden="1" customHeight="1" x14ac:dyDescent="0.2"/>
    <row r="3216" ht="12.75" hidden="1" customHeight="1" x14ac:dyDescent="0.2"/>
    <row r="3217" ht="12.75" hidden="1" customHeight="1" x14ac:dyDescent="0.2"/>
    <row r="3218" ht="12.75" hidden="1" customHeight="1" x14ac:dyDescent="0.2"/>
    <row r="3219" ht="12.75" hidden="1" customHeight="1" x14ac:dyDescent="0.2"/>
    <row r="3220" ht="12.75" hidden="1" customHeight="1" x14ac:dyDescent="0.2"/>
    <row r="3221" ht="12.75" hidden="1" customHeight="1" x14ac:dyDescent="0.2"/>
    <row r="3222" ht="12.75" hidden="1" customHeight="1" x14ac:dyDescent="0.2"/>
    <row r="3223" ht="12.75" hidden="1" customHeight="1" x14ac:dyDescent="0.2"/>
    <row r="3224" ht="12.75" hidden="1" customHeight="1" x14ac:dyDescent="0.2"/>
    <row r="3225" ht="12.75" hidden="1" customHeight="1" x14ac:dyDescent="0.2"/>
    <row r="3226" ht="12.75" hidden="1" customHeight="1" x14ac:dyDescent="0.2"/>
    <row r="3227" ht="12.75" hidden="1" customHeight="1" x14ac:dyDescent="0.2"/>
    <row r="3228" ht="12.75" hidden="1" customHeight="1" x14ac:dyDescent="0.2"/>
    <row r="3229" ht="12.75" hidden="1" customHeight="1" x14ac:dyDescent="0.2"/>
    <row r="3230" ht="12.75" hidden="1" customHeight="1" x14ac:dyDescent="0.2"/>
    <row r="3231" ht="12.75" hidden="1" customHeight="1" x14ac:dyDescent="0.2"/>
    <row r="3232" ht="12.75" hidden="1" customHeight="1" x14ac:dyDescent="0.2"/>
    <row r="3233" ht="12.75" hidden="1" customHeight="1" x14ac:dyDescent="0.2"/>
    <row r="3234" ht="12.75" hidden="1" customHeight="1" x14ac:dyDescent="0.2"/>
    <row r="3235" ht="12.75" hidden="1" customHeight="1" x14ac:dyDescent="0.2"/>
    <row r="3236" ht="12.75" hidden="1" customHeight="1" x14ac:dyDescent="0.2"/>
    <row r="3237" ht="12.75" hidden="1" customHeight="1" x14ac:dyDescent="0.2"/>
    <row r="3238" ht="12.75" hidden="1" customHeight="1" x14ac:dyDescent="0.2"/>
    <row r="3239" ht="12.75" hidden="1" customHeight="1" x14ac:dyDescent="0.2"/>
    <row r="3240" ht="12.75" hidden="1" customHeight="1" x14ac:dyDescent="0.2"/>
    <row r="3241" ht="12.75" hidden="1" customHeight="1" x14ac:dyDescent="0.2"/>
    <row r="3242" ht="12.75" hidden="1" customHeight="1" x14ac:dyDescent="0.2"/>
    <row r="3243" ht="12.75" hidden="1" customHeight="1" x14ac:dyDescent="0.2"/>
    <row r="3244" ht="12.75" hidden="1" customHeight="1" x14ac:dyDescent="0.2"/>
    <row r="3245" ht="12.75" hidden="1" customHeight="1" x14ac:dyDescent="0.2"/>
    <row r="3246" ht="12.75" hidden="1" customHeight="1" x14ac:dyDescent="0.2"/>
    <row r="3247" ht="12.75" hidden="1" customHeight="1" x14ac:dyDescent="0.2"/>
    <row r="3248" ht="12.75" hidden="1" customHeight="1" x14ac:dyDescent="0.2"/>
    <row r="3249" ht="12.75" hidden="1" customHeight="1" x14ac:dyDescent="0.2"/>
    <row r="3250" ht="12.75" hidden="1" customHeight="1" x14ac:dyDescent="0.2"/>
    <row r="3251" ht="12.75" hidden="1" customHeight="1" x14ac:dyDescent="0.2"/>
    <row r="3252" ht="12.75" hidden="1" customHeight="1" x14ac:dyDescent="0.2"/>
    <row r="3253" ht="12.75" hidden="1" customHeight="1" x14ac:dyDescent="0.2"/>
    <row r="3254" ht="12.75" hidden="1" customHeight="1" x14ac:dyDescent="0.2"/>
    <row r="3255" ht="12.75" hidden="1" customHeight="1" x14ac:dyDescent="0.2"/>
    <row r="3256" ht="12.75" hidden="1" customHeight="1" x14ac:dyDescent="0.2"/>
    <row r="3257" ht="12.75" hidden="1" customHeight="1" x14ac:dyDescent="0.2"/>
    <row r="3258" ht="12.75" hidden="1" customHeight="1" x14ac:dyDescent="0.2"/>
    <row r="3259" ht="12.75" hidden="1" customHeight="1" x14ac:dyDescent="0.2"/>
    <row r="3260" ht="12.75" hidden="1" customHeight="1" x14ac:dyDescent="0.2"/>
    <row r="3261" ht="12.75" hidden="1" customHeight="1" x14ac:dyDescent="0.2"/>
    <row r="3262" ht="12.75" hidden="1" customHeight="1" x14ac:dyDescent="0.2"/>
    <row r="3263" ht="12.75" hidden="1" customHeight="1" x14ac:dyDescent="0.2"/>
    <row r="3264" ht="12.75" hidden="1" customHeight="1" x14ac:dyDescent="0.2"/>
    <row r="3265" ht="12.75" hidden="1" customHeight="1" x14ac:dyDescent="0.2"/>
    <row r="3266" ht="12.75" hidden="1" customHeight="1" x14ac:dyDescent="0.2"/>
    <row r="3267" ht="12.75" hidden="1" customHeight="1" x14ac:dyDescent="0.2"/>
    <row r="3268" ht="12.75" hidden="1" customHeight="1" x14ac:dyDescent="0.2"/>
    <row r="3269" ht="12.75" hidden="1" customHeight="1" x14ac:dyDescent="0.2"/>
    <row r="3270" ht="12.75" hidden="1" customHeight="1" x14ac:dyDescent="0.2"/>
    <row r="3271" ht="12.75" hidden="1" customHeight="1" x14ac:dyDescent="0.2"/>
    <row r="3272" ht="12.75" hidden="1" customHeight="1" x14ac:dyDescent="0.2"/>
    <row r="3273" ht="12.75" hidden="1" customHeight="1" x14ac:dyDescent="0.2"/>
    <row r="3274" ht="12.75" hidden="1" customHeight="1" x14ac:dyDescent="0.2"/>
    <row r="3275" ht="12.75" hidden="1" customHeight="1" x14ac:dyDescent="0.2"/>
    <row r="3276" ht="12.75" hidden="1" customHeight="1" x14ac:dyDescent="0.2"/>
    <row r="3277" ht="12.75" hidden="1" customHeight="1" x14ac:dyDescent="0.2"/>
    <row r="3278" ht="12.75" hidden="1" customHeight="1" x14ac:dyDescent="0.2"/>
    <row r="3279" ht="12.75" hidden="1" customHeight="1" x14ac:dyDescent="0.2"/>
    <row r="3280" ht="12.75" hidden="1" customHeight="1" x14ac:dyDescent="0.2"/>
    <row r="3281" ht="12.75" hidden="1" customHeight="1" x14ac:dyDescent="0.2"/>
    <row r="3282" ht="12.75" hidden="1" customHeight="1" x14ac:dyDescent="0.2"/>
    <row r="3283" ht="12.75" hidden="1" customHeight="1" x14ac:dyDescent="0.2"/>
    <row r="3284" ht="12.75" hidden="1" customHeight="1" x14ac:dyDescent="0.2"/>
    <row r="3285" ht="12.75" hidden="1" customHeight="1" x14ac:dyDescent="0.2"/>
    <row r="3286" ht="12.75" hidden="1" customHeight="1" x14ac:dyDescent="0.2"/>
    <row r="3287" ht="12.75" hidden="1" customHeight="1" x14ac:dyDescent="0.2"/>
    <row r="3288" ht="12.75" hidden="1" customHeight="1" x14ac:dyDescent="0.2"/>
    <row r="3289" ht="12.75" hidden="1" customHeight="1" x14ac:dyDescent="0.2"/>
    <row r="3290" ht="12.75" hidden="1" customHeight="1" x14ac:dyDescent="0.2"/>
    <row r="3291" ht="12.75" hidden="1" customHeight="1" x14ac:dyDescent="0.2"/>
    <row r="3292" ht="12.75" hidden="1" customHeight="1" x14ac:dyDescent="0.2"/>
    <row r="3293" ht="12.75" hidden="1" customHeight="1" x14ac:dyDescent="0.2"/>
    <row r="3294" ht="12.75" hidden="1" customHeight="1" x14ac:dyDescent="0.2"/>
    <row r="3295" ht="12.75" hidden="1" customHeight="1" x14ac:dyDescent="0.2"/>
    <row r="3296" ht="12.75" hidden="1" customHeight="1" x14ac:dyDescent="0.2"/>
    <row r="3297" ht="12.75" hidden="1" customHeight="1" x14ac:dyDescent="0.2"/>
    <row r="3298" ht="12.75" hidden="1" customHeight="1" x14ac:dyDescent="0.2"/>
    <row r="3299" ht="12.75" hidden="1" customHeight="1" x14ac:dyDescent="0.2"/>
    <row r="3300" ht="12.75" hidden="1" customHeight="1" x14ac:dyDescent="0.2"/>
    <row r="3301" ht="12.75" hidden="1" customHeight="1" x14ac:dyDescent="0.2"/>
    <row r="3302" ht="12.75" hidden="1" customHeight="1" x14ac:dyDescent="0.2"/>
    <row r="3303" ht="12.75" hidden="1" customHeight="1" x14ac:dyDescent="0.2"/>
    <row r="3304" ht="12.75" hidden="1" customHeight="1" x14ac:dyDescent="0.2"/>
    <row r="3305" ht="12.75" hidden="1" customHeight="1" x14ac:dyDescent="0.2"/>
    <row r="3306" ht="12.75" hidden="1" customHeight="1" x14ac:dyDescent="0.2"/>
    <row r="3307" ht="12.75" hidden="1" customHeight="1" x14ac:dyDescent="0.2"/>
    <row r="3308" ht="12.75" hidden="1" customHeight="1" x14ac:dyDescent="0.2"/>
    <row r="3309" ht="12.75" hidden="1" customHeight="1" x14ac:dyDescent="0.2"/>
    <row r="3310" ht="12.75" hidden="1" customHeight="1" x14ac:dyDescent="0.2"/>
    <row r="3311" ht="12.75" hidden="1" customHeight="1" x14ac:dyDescent="0.2"/>
    <row r="3312" ht="12.75" hidden="1" customHeight="1" x14ac:dyDescent="0.2"/>
    <row r="3313" ht="12.75" hidden="1" customHeight="1" x14ac:dyDescent="0.2"/>
    <row r="3314" ht="12.75" hidden="1" customHeight="1" x14ac:dyDescent="0.2"/>
    <row r="3315" ht="12.75" hidden="1" customHeight="1" x14ac:dyDescent="0.2"/>
    <row r="3316" ht="12.75" hidden="1" customHeight="1" x14ac:dyDescent="0.2"/>
    <row r="3317" ht="12.75" hidden="1" customHeight="1" x14ac:dyDescent="0.2"/>
    <row r="3318" ht="12.75" hidden="1" customHeight="1" x14ac:dyDescent="0.2"/>
    <row r="3319" ht="12.75" hidden="1" customHeight="1" x14ac:dyDescent="0.2"/>
    <row r="3320" ht="12.75" hidden="1" customHeight="1" x14ac:dyDescent="0.2"/>
    <row r="3321" ht="12.75" hidden="1" customHeight="1" x14ac:dyDescent="0.2"/>
    <row r="3322" ht="12.75" hidden="1" customHeight="1" x14ac:dyDescent="0.2"/>
    <row r="3323" ht="12.75" hidden="1" customHeight="1" x14ac:dyDescent="0.2"/>
    <row r="3324" ht="12.75" hidden="1" customHeight="1" x14ac:dyDescent="0.2"/>
    <row r="3325" ht="12.75" hidden="1" customHeight="1" x14ac:dyDescent="0.2"/>
    <row r="3326" ht="12.75" hidden="1" customHeight="1" x14ac:dyDescent="0.2"/>
    <row r="3327" ht="12.75" hidden="1" customHeight="1" x14ac:dyDescent="0.2"/>
    <row r="3328" ht="12.75" hidden="1" customHeight="1" x14ac:dyDescent="0.2"/>
    <row r="3329" ht="12.75" hidden="1" customHeight="1" x14ac:dyDescent="0.2"/>
    <row r="3330" ht="12.75" hidden="1" customHeight="1" x14ac:dyDescent="0.2"/>
    <row r="3331" ht="12.75" hidden="1" customHeight="1" x14ac:dyDescent="0.2"/>
    <row r="3332" ht="12.75" hidden="1" customHeight="1" x14ac:dyDescent="0.2"/>
    <row r="3333" ht="12.75" hidden="1" customHeight="1" x14ac:dyDescent="0.2"/>
    <row r="3334" ht="12.75" hidden="1" customHeight="1" x14ac:dyDescent="0.2"/>
    <row r="3335" ht="12.75" hidden="1" customHeight="1" x14ac:dyDescent="0.2"/>
    <row r="3336" ht="12.75" hidden="1" customHeight="1" x14ac:dyDescent="0.2"/>
    <row r="3337" ht="12.75" hidden="1" customHeight="1" x14ac:dyDescent="0.2"/>
    <row r="3338" ht="12.75" hidden="1" customHeight="1" x14ac:dyDescent="0.2"/>
    <row r="3339" ht="12.75" hidden="1" customHeight="1" x14ac:dyDescent="0.2"/>
    <row r="3340" ht="12.75" hidden="1" customHeight="1" x14ac:dyDescent="0.2"/>
    <row r="3341" ht="12.75" hidden="1" customHeight="1" x14ac:dyDescent="0.2"/>
    <row r="3342" ht="12.75" hidden="1" customHeight="1" x14ac:dyDescent="0.2"/>
    <row r="3343" ht="12.75" hidden="1" customHeight="1" x14ac:dyDescent="0.2"/>
    <row r="3344" ht="12.75" hidden="1" customHeight="1" x14ac:dyDescent="0.2"/>
    <row r="3345" ht="12.75" hidden="1" customHeight="1" x14ac:dyDescent="0.2"/>
    <row r="3346" ht="12.75" hidden="1" customHeight="1" x14ac:dyDescent="0.2"/>
    <row r="3347" ht="12.75" hidden="1" customHeight="1" x14ac:dyDescent="0.2"/>
    <row r="3348" ht="12.75" hidden="1" customHeight="1" x14ac:dyDescent="0.2"/>
    <row r="3349" ht="12.75" hidden="1" customHeight="1" x14ac:dyDescent="0.2"/>
    <row r="3350" ht="12.75" hidden="1" customHeight="1" x14ac:dyDescent="0.2"/>
    <row r="3351" ht="12.75" hidden="1" customHeight="1" x14ac:dyDescent="0.2"/>
    <row r="3352" ht="12.75" hidden="1" customHeight="1" x14ac:dyDescent="0.2"/>
    <row r="3353" ht="12.75" hidden="1" customHeight="1" x14ac:dyDescent="0.2"/>
    <row r="3354" ht="12.75" hidden="1" customHeight="1" x14ac:dyDescent="0.2"/>
    <row r="3355" ht="12.75" hidden="1" customHeight="1" x14ac:dyDescent="0.2"/>
    <row r="3356" ht="12.75" hidden="1" customHeight="1" x14ac:dyDescent="0.2"/>
    <row r="3357" ht="12.75" hidden="1" customHeight="1" x14ac:dyDescent="0.2"/>
    <row r="3358" ht="12.75" hidden="1" customHeight="1" x14ac:dyDescent="0.2"/>
    <row r="3359" ht="12.75" hidden="1" customHeight="1" x14ac:dyDescent="0.2"/>
    <row r="3360" ht="12.75" hidden="1" customHeight="1" x14ac:dyDescent="0.2"/>
    <row r="3361" ht="12.75" hidden="1" customHeight="1" x14ac:dyDescent="0.2"/>
    <row r="3362" ht="12.75" hidden="1" customHeight="1" x14ac:dyDescent="0.2"/>
    <row r="3363" ht="12.75" hidden="1" customHeight="1" x14ac:dyDescent="0.2"/>
    <row r="3364" ht="12.75" hidden="1" customHeight="1" x14ac:dyDescent="0.2"/>
    <row r="3365" ht="12.75" hidden="1" customHeight="1" x14ac:dyDescent="0.2"/>
    <row r="3366" ht="12.75" hidden="1" customHeight="1" x14ac:dyDescent="0.2"/>
    <row r="3367" ht="12.75" hidden="1" customHeight="1" x14ac:dyDescent="0.2"/>
    <row r="3368" ht="12.75" hidden="1" customHeight="1" x14ac:dyDescent="0.2"/>
    <row r="3369" ht="12.75" hidden="1" customHeight="1" x14ac:dyDescent="0.2"/>
    <row r="3370" ht="12.75" hidden="1" customHeight="1" x14ac:dyDescent="0.2"/>
    <row r="3371" ht="12.75" hidden="1" customHeight="1" x14ac:dyDescent="0.2"/>
    <row r="3372" ht="12.75" hidden="1" customHeight="1" x14ac:dyDescent="0.2"/>
    <row r="3373" ht="12.75" hidden="1" customHeight="1" x14ac:dyDescent="0.2"/>
    <row r="3374" ht="12.75" hidden="1" customHeight="1" x14ac:dyDescent="0.2"/>
    <row r="3375" ht="12.75" hidden="1" customHeight="1" x14ac:dyDescent="0.2"/>
    <row r="3376" ht="12.75" hidden="1" customHeight="1" x14ac:dyDescent="0.2"/>
    <row r="3377" ht="12.75" hidden="1" customHeight="1" x14ac:dyDescent="0.2"/>
    <row r="3378" ht="12.75" hidden="1" customHeight="1" x14ac:dyDescent="0.2"/>
    <row r="3379" ht="12.75" hidden="1" customHeight="1" x14ac:dyDescent="0.2"/>
    <row r="3380" ht="12.75" hidden="1" customHeight="1" x14ac:dyDescent="0.2"/>
    <row r="3381" ht="12.75" hidden="1" customHeight="1" x14ac:dyDescent="0.2"/>
    <row r="3382" ht="12.75" hidden="1" customHeight="1" x14ac:dyDescent="0.2"/>
    <row r="3383" ht="12.75" hidden="1" customHeight="1" x14ac:dyDescent="0.2"/>
    <row r="3384" ht="12.75" hidden="1" customHeight="1" x14ac:dyDescent="0.2"/>
    <row r="3385" ht="12.75" hidden="1" customHeight="1" x14ac:dyDescent="0.2"/>
    <row r="3386" ht="12.75" hidden="1" customHeight="1" x14ac:dyDescent="0.2"/>
    <row r="3387" ht="12.75" hidden="1" customHeight="1" x14ac:dyDescent="0.2"/>
    <row r="3388" ht="12.75" hidden="1" customHeight="1" x14ac:dyDescent="0.2"/>
    <row r="3389" ht="12.75" hidden="1" customHeight="1" x14ac:dyDescent="0.2"/>
    <row r="3390" ht="12.75" hidden="1" customHeight="1" x14ac:dyDescent="0.2"/>
    <row r="3391" ht="12.75" hidden="1" customHeight="1" x14ac:dyDescent="0.2"/>
    <row r="3392" ht="12.75" hidden="1" customHeight="1" x14ac:dyDescent="0.2"/>
    <row r="3393" ht="12.75" hidden="1" customHeight="1" x14ac:dyDescent="0.2"/>
    <row r="3394" ht="12.75" hidden="1" customHeight="1" x14ac:dyDescent="0.2"/>
    <row r="3395" ht="12.75" hidden="1" customHeight="1" x14ac:dyDescent="0.2"/>
    <row r="3396" ht="12.75" hidden="1" customHeight="1" x14ac:dyDescent="0.2"/>
    <row r="3397" ht="12.75" hidden="1" customHeight="1" x14ac:dyDescent="0.2"/>
    <row r="3398" ht="12.75" hidden="1" customHeight="1" x14ac:dyDescent="0.2"/>
    <row r="3399" ht="12.75" hidden="1" customHeight="1" x14ac:dyDescent="0.2"/>
    <row r="3400" ht="12.75" hidden="1" customHeight="1" x14ac:dyDescent="0.2"/>
    <row r="3401" ht="12.75" hidden="1" customHeight="1" x14ac:dyDescent="0.2"/>
    <row r="3402" ht="12.75" hidden="1" customHeight="1" x14ac:dyDescent="0.2"/>
    <row r="3403" ht="12.75" hidden="1" customHeight="1" x14ac:dyDescent="0.2"/>
    <row r="3404" ht="12.75" hidden="1" customHeight="1" x14ac:dyDescent="0.2"/>
    <row r="3405" ht="12.75" hidden="1" customHeight="1" x14ac:dyDescent="0.2"/>
    <row r="3406" ht="12.75" hidden="1" customHeight="1" x14ac:dyDescent="0.2"/>
    <row r="3407" ht="12.75" hidden="1" customHeight="1" x14ac:dyDescent="0.2"/>
    <row r="3408" ht="12.75" hidden="1" customHeight="1" x14ac:dyDescent="0.2"/>
    <row r="3409" ht="12.75" hidden="1" customHeight="1" x14ac:dyDescent="0.2"/>
    <row r="3410" ht="12.75" hidden="1" customHeight="1" x14ac:dyDescent="0.2"/>
    <row r="3411" ht="12.75" hidden="1" customHeight="1" x14ac:dyDescent="0.2"/>
    <row r="3412" ht="12.75" hidden="1" customHeight="1" x14ac:dyDescent="0.2"/>
    <row r="3413" ht="12.75" hidden="1" customHeight="1" x14ac:dyDescent="0.2"/>
    <row r="3414" ht="12.75" hidden="1" customHeight="1" x14ac:dyDescent="0.2"/>
    <row r="3415" ht="12.75" hidden="1" customHeight="1" x14ac:dyDescent="0.2"/>
    <row r="3416" ht="12.75" hidden="1" customHeight="1" x14ac:dyDescent="0.2"/>
    <row r="3417" ht="12.75" hidden="1" customHeight="1" x14ac:dyDescent="0.2"/>
    <row r="3418" ht="12.75" hidden="1" customHeight="1" x14ac:dyDescent="0.2"/>
    <row r="3419" ht="12.75" hidden="1" customHeight="1" x14ac:dyDescent="0.2"/>
    <row r="3420" ht="12.75" hidden="1" customHeight="1" x14ac:dyDescent="0.2"/>
    <row r="3421" ht="12.75" hidden="1" customHeight="1" x14ac:dyDescent="0.2"/>
    <row r="3422" ht="12.75" hidden="1" customHeight="1" x14ac:dyDescent="0.2"/>
    <row r="3423" ht="12.75" hidden="1" customHeight="1" x14ac:dyDescent="0.2"/>
    <row r="3424" ht="12.75" hidden="1" customHeight="1" x14ac:dyDescent="0.2"/>
    <row r="3425" ht="12.75" hidden="1" customHeight="1" x14ac:dyDescent="0.2"/>
    <row r="3426" ht="12.75" hidden="1" customHeight="1" x14ac:dyDescent="0.2"/>
    <row r="3427" ht="12.75" hidden="1" customHeight="1" x14ac:dyDescent="0.2"/>
    <row r="3428" ht="12.75" hidden="1" customHeight="1" x14ac:dyDescent="0.2"/>
    <row r="3429" ht="12.75" hidden="1" customHeight="1" x14ac:dyDescent="0.2"/>
    <row r="3430" ht="12.75" hidden="1" customHeight="1" x14ac:dyDescent="0.2"/>
    <row r="3431" ht="12.75" hidden="1" customHeight="1" x14ac:dyDescent="0.2"/>
    <row r="3432" ht="12.75" hidden="1" customHeight="1" x14ac:dyDescent="0.2"/>
    <row r="3433" ht="12.75" hidden="1" customHeight="1" x14ac:dyDescent="0.2"/>
    <row r="3434" ht="12.75" hidden="1" customHeight="1" x14ac:dyDescent="0.2"/>
    <row r="3435" ht="12.75" hidden="1" customHeight="1" x14ac:dyDescent="0.2"/>
    <row r="3436" ht="12.75" hidden="1" customHeight="1" x14ac:dyDescent="0.2"/>
    <row r="3437" ht="12.75" hidden="1" customHeight="1" x14ac:dyDescent="0.2"/>
    <row r="3438" ht="12.75" hidden="1" customHeight="1" x14ac:dyDescent="0.2"/>
    <row r="3439" ht="12.75" hidden="1" customHeight="1" x14ac:dyDescent="0.2"/>
    <row r="3440" ht="12.75" hidden="1" customHeight="1" x14ac:dyDescent="0.2"/>
    <row r="3441" ht="12.75" hidden="1" customHeight="1" x14ac:dyDescent="0.2"/>
    <row r="3442" ht="12.75" hidden="1" customHeight="1" x14ac:dyDescent="0.2"/>
    <row r="3443" ht="12.75" hidden="1" customHeight="1" x14ac:dyDescent="0.2"/>
    <row r="3444" ht="12.75" hidden="1" customHeight="1" x14ac:dyDescent="0.2"/>
    <row r="3445" ht="12.75" hidden="1" customHeight="1" x14ac:dyDescent="0.2"/>
    <row r="3446" ht="12.75" hidden="1" customHeight="1" x14ac:dyDescent="0.2"/>
    <row r="3447" ht="12.75" hidden="1" customHeight="1" x14ac:dyDescent="0.2"/>
    <row r="3448" ht="12.75" hidden="1" customHeight="1" x14ac:dyDescent="0.2"/>
    <row r="3449" ht="12.75" hidden="1" customHeight="1" x14ac:dyDescent="0.2"/>
    <row r="3450" ht="12.75" hidden="1" customHeight="1" x14ac:dyDescent="0.2"/>
    <row r="3451" ht="12.75" hidden="1" customHeight="1" x14ac:dyDescent="0.2"/>
    <row r="3452" ht="12.75" hidden="1" customHeight="1" x14ac:dyDescent="0.2"/>
    <row r="3453" ht="12.75" hidden="1" customHeight="1" x14ac:dyDescent="0.2"/>
    <row r="3454" ht="12.75" hidden="1" customHeight="1" x14ac:dyDescent="0.2"/>
    <row r="3455" ht="12.75" hidden="1" customHeight="1" x14ac:dyDescent="0.2"/>
    <row r="3456" ht="12.75" hidden="1" customHeight="1" x14ac:dyDescent="0.2"/>
    <row r="3457" ht="12.75" hidden="1" customHeight="1" x14ac:dyDescent="0.2"/>
    <row r="3458" ht="12.75" hidden="1" customHeight="1" x14ac:dyDescent="0.2"/>
    <row r="3459" ht="12.75" hidden="1" customHeight="1" x14ac:dyDescent="0.2"/>
    <row r="3460" ht="12.75" hidden="1" customHeight="1" x14ac:dyDescent="0.2"/>
    <row r="3461" ht="12.75" hidden="1" customHeight="1" x14ac:dyDescent="0.2"/>
    <row r="3462" ht="12.75" hidden="1" customHeight="1" x14ac:dyDescent="0.2"/>
    <row r="3463" ht="12.75" hidden="1" customHeight="1" x14ac:dyDescent="0.2"/>
    <row r="3464" ht="12.75" hidden="1" customHeight="1" x14ac:dyDescent="0.2"/>
    <row r="3465" ht="12.75" hidden="1" customHeight="1" x14ac:dyDescent="0.2"/>
    <row r="3466" ht="12.75" hidden="1" customHeight="1" x14ac:dyDescent="0.2"/>
    <row r="3467" ht="12.75" hidden="1" customHeight="1" x14ac:dyDescent="0.2"/>
    <row r="3468" ht="12.75" hidden="1" customHeight="1" x14ac:dyDescent="0.2"/>
    <row r="3469" ht="12.75" hidden="1" customHeight="1" x14ac:dyDescent="0.2"/>
    <row r="3470" ht="12.75" hidden="1" customHeight="1" x14ac:dyDescent="0.2"/>
    <row r="3471" ht="12.75" hidden="1" customHeight="1" x14ac:dyDescent="0.2"/>
    <row r="3472" ht="12.75" hidden="1" customHeight="1" x14ac:dyDescent="0.2"/>
    <row r="3473" ht="12.75" hidden="1" customHeight="1" x14ac:dyDescent="0.2"/>
    <row r="3474" ht="12.75" hidden="1" customHeight="1" x14ac:dyDescent="0.2"/>
    <row r="3475" ht="12.75" hidden="1" customHeight="1" x14ac:dyDescent="0.2"/>
    <row r="3476" ht="12.75" hidden="1" customHeight="1" x14ac:dyDescent="0.2"/>
    <row r="3477" ht="12.75" hidden="1" customHeight="1" x14ac:dyDescent="0.2"/>
    <row r="3478" ht="12.75" hidden="1" customHeight="1" x14ac:dyDescent="0.2"/>
    <row r="3479" ht="12.75" hidden="1" customHeight="1" x14ac:dyDescent="0.2"/>
    <row r="3480" ht="12.75" hidden="1" customHeight="1" x14ac:dyDescent="0.2"/>
    <row r="3481" ht="12.75" hidden="1" customHeight="1" x14ac:dyDescent="0.2"/>
    <row r="3482" ht="12.75" hidden="1" customHeight="1" x14ac:dyDescent="0.2"/>
    <row r="3483" ht="12.75" hidden="1" customHeight="1" x14ac:dyDescent="0.2"/>
    <row r="3484" ht="12.75" hidden="1" customHeight="1" x14ac:dyDescent="0.2"/>
    <row r="3485" ht="12.75" hidden="1" customHeight="1" x14ac:dyDescent="0.2"/>
    <row r="3486" ht="12.75" hidden="1" customHeight="1" x14ac:dyDescent="0.2"/>
    <row r="3487" ht="12.75" hidden="1" customHeight="1" x14ac:dyDescent="0.2"/>
    <row r="3488" ht="12.75" hidden="1" customHeight="1" x14ac:dyDescent="0.2"/>
    <row r="3489" ht="12.75" hidden="1" customHeight="1" x14ac:dyDescent="0.2"/>
    <row r="3490" ht="12.75" hidden="1" customHeight="1" x14ac:dyDescent="0.2"/>
    <row r="3491" ht="12.75" hidden="1" customHeight="1" x14ac:dyDescent="0.2"/>
    <row r="3492" ht="12.75" hidden="1" customHeight="1" x14ac:dyDescent="0.2"/>
    <row r="3493" ht="12.75" hidden="1" customHeight="1" x14ac:dyDescent="0.2"/>
    <row r="3494" ht="12.75" hidden="1" customHeight="1" x14ac:dyDescent="0.2"/>
    <row r="3495" ht="12.75" hidden="1" customHeight="1" x14ac:dyDescent="0.2"/>
    <row r="3496" ht="12.75" hidden="1" customHeight="1" x14ac:dyDescent="0.2"/>
    <row r="3497" ht="12.75" hidden="1" customHeight="1" x14ac:dyDescent="0.2"/>
    <row r="3498" ht="12.75" hidden="1" customHeight="1" x14ac:dyDescent="0.2"/>
    <row r="3499" ht="12.75" hidden="1" customHeight="1" x14ac:dyDescent="0.2"/>
    <row r="3500" ht="12.75" hidden="1" customHeight="1" x14ac:dyDescent="0.2"/>
    <row r="3501" ht="12.75" hidden="1" customHeight="1" x14ac:dyDescent="0.2"/>
    <row r="3502" ht="12.75" hidden="1" customHeight="1" x14ac:dyDescent="0.2"/>
    <row r="3503" ht="12.75" hidden="1" customHeight="1" x14ac:dyDescent="0.2"/>
    <row r="3504" ht="12.75" hidden="1" customHeight="1" x14ac:dyDescent="0.2"/>
    <row r="3505" ht="12.75" hidden="1" customHeight="1" x14ac:dyDescent="0.2"/>
    <row r="3506" ht="12.75" hidden="1" customHeight="1" x14ac:dyDescent="0.2"/>
    <row r="3507" ht="12.75" hidden="1" customHeight="1" x14ac:dyDescent="0.2"/>
    <row r="3508" ht="12.75" hidden="1" customHeight="1" x14ac:dyDescent="0.2"/>
    <row r="3509" ht="12.75" hidden="1" customHeight="1" x14ac:dyDescent="0.2"/>
    <row r="3510" ht="12.75" hidden="1" customHeight="1" x14ac:dyDescent="0.2"/>
    <row r="3511" ht="12.75" hidden="1" customHeight="1" x14ac:dyDescent="0.2"/>
    <row r="3512" ht="12.75" hidden="1" customHeight="1" x14ac:dyDescent="0.2"/>
    <row r="3513" ht="12.75" hidden="1" customHeight="1" x14ac:dyDescent="0.2"/>
    <row r="3514" ht="12.75" hidden="1" customHeight="1" x14ac:dyDescent="0.2"/>
    <row r="3515" ht="12.75" hidden="1" customHeight="1" x14ac:dyDescent="0.2"/>
    <row r="3516" ht="12.75" hidden="1" customHeight="1" x14ac:dyDescent="0.2"/>
    <row r="3517" ht="12.75" hidden="1" customHeight="1" x14ac:dyDescent="0.2"/>
    <row r="3518" ht="12.75" hidden="1" customHeight="1" x14ac:dyDescent="0.2"/>
    <row r="3519" ht="12.75" hidden="1" customHeight="1" x14ac:dyDescent="0.2"/>
    <row r="3520" ht="12.75" hidden="1" customHeight="1" x14ac:dyDescent="0.2"/>
    <row r="3521" ht="12.75" hidden="1" customHeight="1" x14ac:dyDescent="0.2"/>
    <row r="3522" ht="12.75" hidden="1" customHeight="1" x14ac:dyDescent="0.2"/>
    <row r="3523" ht="12.75" hidden="1" customHeight="1" x14ac:dyDescent="0.2"/>
    <row r="3524" ht="12.75" hidden="1" customHeight="1" x14ac:dyDescent="0.2"/>
    <row r="3525" ht="12.75" hidden="1" customHeight="1" x14ac:dyDescent="0.2"/>
    <row r="3526" ht="12.75" hidden="1" customHeight="1" x14ac:dyDescent="0.2"/>
    <row r="3527" ht="12.75" hidden="1" customHeight="1" x14ac:dyDescent="0.2"/>
    <row r="3528" ht="12.75" hidden="1" customHeight="1" x14ac:dyDescent="0.2"/>
    <row r="3529" ht="12.75" hidden="1" customHeight="1" x14ac:dyDescent="0.2"/>
    <row r="3530" ht="12.75" hidden="1" customHeight="1" x14ac:dyDescent="0.2"/>
    <row r="3531" ht="12.75" hidden="1" customHeight="1" x14ac:dyDescent="0.2"/>
    <row r="3532" ht="12.75" hidden="1" customHeight="1" x14ac:dyDescent="0.2"/>
    <row r="3533" ht="12.75" hidden="1" customHeight="1" x14ac:dyDescent="0.2"/>
    <row r="3534" ht="12.75" hidden="1" customHeight="1" x14ac:dyDescent="0.2"/>
    <row r="3535" ht="12.75" hidden="1" customHeight="1" x14ac:dyDescent="0.2"/>
    <row r="3536" ht="12.75" hidden="1" customHeight="1" x14ac:dyDescent="0.2"/>
    <row r="3537" ht="12.75" hidden="1" customHeight="1" x14ac:dyDescent="0.2"/>
    <row r="3538" ht="12.75" hidden="1" customHeight="1" x14ac:dyDescent="0.2"/>
    <row r="3539" ht="12.75" hidden="1" customHeight="1" x14ac:dyDescent="0.2"/>
    <row r="3540" ht="12.75" hidden="1" customHeight="1" x14ac:dyDescent="0.2"/>
    <row r="3541" ht="12.75" hidden="1" customHeight="1" x14ac:dyDescent="0.2"/>
    <row r="3542" ht="12.75" hidden="1" customHeight="1" x14ac:dyDescent="0.2"/>
    <row r="3543" ht="12.75" hidden="1" customHeight="1" x14ac:dyDescent="0.2"/>
    <row r="3544" ht="12.75" hidden="1" customHeight="1" x14ac:dyDescent="0.2"/>
    <row r="3545" ht="12.75" hidden="1" customHeight="1" x14ac:dyDescent="0.2"/>
    <row r="3546" ht="12.75" hidden="1" customHeight="1" x14ac:dyDescent="0.2"/>
    <row r="3547" ht="12.75" hidden="1" customHeight="1" x14ac:dyDescent="0.2"/>
    <row r="3548" ht="12.75" hidden="1" customHeight="1" x14ac:dyDescent="0.2"/>
    <row r="3549" ht="12.75" hidden="1" customHeight="1" x14ac:dyDescent="0.2"/>
    <row r="3550" ht="12.75" hidden="1" customHeight="1" x14ac:dyDescent="0.2"/>
    <row r="3551" ht="12.75" hidden="1" customHeight="1" x14ac:dyDescent="0.2"/>
    <row r="3552" ht="12.75" hidden="1" customHeight="1" x14ac:dyDescent="0.2"/>
    <row r="3553" ht="12.75" hidden="1" customHeight="1" x14ac:dyDescent="0.2"/>
    <row r="3554" ht="12.75" hidden="1" customHeight="1" x14ac:dyDescent="0.2"/>
    <row r="3555" ht="12.75" hidden="1" customHeight="1" x14ac:dyDescent="0.2"/>
    <row r="3556" ht="12.75" hidden="1" customHeight="1" x14ac:dyDescent="0.2"/>
    <row r="3557" ht="12.75" hidden="1" customHeight="1" x14ac:dyDescent="0.2"/>
    <row r="3558" ht="12.75" hidden="1" customHeight="1" x14ac:dyDescent="0.2"/>
    <row r="3559" ht="12.75" hidden="1" customHeight="1" x14ac:dyDescent="0.2"/>
    <row r="3560" ht="12.75" hidden="1" customHeight="1" x14ac:dyDescent="0.2"/>
    <row r="3561" ht="12.75" hidden="1" customHeight="1" x14ac:dyDescent="0.2"/>
    <row r="3562" ht="12.75" hidden="1" customHeight="1" x14ac:dyDescent="0.2"/>
    <row r="3563" ht="12.75" hidden="1" customHeight="1" x14ac:dyDescent="0.2"/>
    <row r="3564" ht="12.75" hidden="1" customHeight="1" x14ac:dyDescent="0.2"/>
    <row r="3565" ht="12.75" hidden="1" customHeight="1" x14ac:dyDescent="0.2"/>
    <row r="3566" ht="12.75" hidden="1" customHeight="1" x14ac:dyDescent="0.2"/>
    <row r="3567" ht="12.75" hidden="1" customHeight="1" x14ac:dyDescent="0.2"/>
    <row r="3568" ht="12.75" hidden="1" customHeight="1" x14ac:dyDescent="0.2"/>
    <row r="3569" ht="12.75" hidden="1" customHeight="1" x14ac:dyDescent="0.2"/>
    <row r="3570" ht="12.75" hidden="1" customHeight="1" x14ac:dyDescent="0.2"/>
    <row r="3571" ht="12.75" hidden="1" customHeight="1" x14ac:dyDescent="0.2"/>
    <row r="3572" ht="12.75" hidden="1" customHeight="1" x14ac:dyDescent="0.2"/>
    <row r="3573" ht="12.75" hidden="1" customHeight="1" x14ac:dyDescent="0.2"/>
    <row r="3574" ht="12.75" hidden="1" customHeight="1" x14ac:dyDescent="0.2"/>
    <row r="3575" ht="12.75" hidden="1" customHeight="1" x14ac:dyDescent="0.2"/>
    <row r="3576" ht="12.75" hidden="1" customHeight="1" x14ac:dyDescent="0.2"/>
    <row r="3577" ht="12.75" hidden="1" customHeight="1" x14ac:dyDescent="0.2"/>
    <row r="3578" ht="12.75" hidden="1" customHeight="1" x14ac:dyDescent="0.2"/>
    <row r="3579" ht="12.75" hidden="1" customHeight="1" x14ac:dyDescent="0.2"/>
    <row r="3580" ht="12.75" hidden="1" customHeight="1" x14ac:dyDescent="0.2"/>
    <row r="3581" ht="12.75" hidden="1" customHeight="1" x14ac:dyDescent="0.2"/>
    <row r="3582" ht="12.75" hidden="1" customHeight="1" x14ac:dyDescent="0.2"/>
    <row r="3583" ht="12.75" hidden="1" customHeight="1" x14ac:dyDescent="0.2"/>
    <row r="3584" ht="12.75" hidden="1" customHeight="1" x14ac:dyDescent="0.2"/>
    <row r="3585" ht="12.75" hidden="1" customHeight="1" x14ac:dyDescent="0.2"/>
    <row r="3586" ht="12.75" hidden="1" customHeight="1" x14ac:dyDescent="0.2"/>
    <row r="3587" ht="12.75" hidden="1" customHeight="1" x14ac:dyDescent="0.2"/>
    <row r="3588" ht="12.75" hidden="1" customHeight="1" x14ac:dyDescent="0.2"/>
    <row r="3589" ht="12.75" hidden="1" customHeight="1" x14ac:dyDescent="0.2"/>
    <row r="3590" ht="12.75" hidden="1" customHeight="1" x14ac:dyDescent="0.2"/>
    <row r="3591" ht="12.75" hidden="1" customHeight="1" x14ac:dyDescent="0.2"/>
    <row r="3592" ht="12.75" hidden="1" customHeight="1" x14ac:dyDescent="0.2"/>
    <row r="3593" ht="12.75" hidden="1" customHeight="1" x14ac:dyDescent="0.2"/>
    <row r="3594" ht="12.75" hidden="1" customHeight="1" x14ac:dyDescent="0.2"/>
    <row r="3595" ht="12.75" hidden="1" customHeight="1" x14ac:dyDescent="0.2"/>
    <row r="3596" ht="12.75" hidden="1" customHeight="1" x14ac:dyDescent="0.2"/>
    <row r="3597" ht="12.75" hidden="1" customHeight="1" x14ac:dyDescent="0.2"/>
    <row r="3598" ht="12.75" hidden="1" customHeight="1" x14ac:dyDescent="0.2"/>
    <row r="3599" ht="12.75" hidden="1" customHeight="1" x14ac:dyDescent="0.2"/>
    <row r="3600" ht="12.75" hidden="1" customHeight="1" x14ac:dyDescent="0.2"/>
    <row r="3601" ht="12.75" hidden="1" customHeight="1" x14ac:dyDescent="0.2"/>
    <row r="3602" ht="12.75" hidden="1" customHeight="1" x14ac:dyDescent="0.2"/>
    <row r="3603" ht="12.75" hidden="1" customHeight="1" x14ac:dyDescent="0.2"/>
    <row r="3604" ht="12.75" hidden="1" customHeight="1" x14ac:dyDescent="0.2"/>
    <row r="3605" ht="12.75" hidden="1" customHeight="1" x14ac:dyDescent="0.2"/>
    <row r="3606" ht="12.75" hidden="1" customHeight="1" x14ac:dyDescent="0.2"/>
    <row r="3607" ht="12.75" hidden="1" customHeight="1" x14ac:dyDescent="0.2"/>
    <row r="3608" ht="12.75" hidden="1" customHeight="1" x14ac:dyDescent="0.2"/>
    <row r="3609" ht="12.75" hidden="1" customHeight="1" x14ac:dyDescent="0.2"/>
    <row r="3610" ht="12.75" hidden="1" customHeight="1" x14ac:dyDescent="0.2"/>
    <row r="3611" ht="12.75" hidden="1" customHeight="1" x14ac:dyDescent="0.2"/>
    <row r="3612" ht="12.75" hidden="1" customHeight="1" x14ac:dyDescent="0.2"/>
    <row r="3613" ht="12.75" hidden="1" customHeight="1" x14ac:dyDescent="0.2"/>
    <row r="3614" ht="12.75" hidden="1" customHeight="1" x14ac:dyDescent="0.2"/>
    <row r="3615" ht="12.75" hidden="1" customHeight="1" x14ac:dyDescent="0.2"/>
    <row r="3616" ht="12.75" hidden="1" customHeight="1" x14ac:dyDescent="0.2"/>
    <row r="3617" ht="12.75" hidden="1" customHeight="1" x14ac:dyDescent="0.2"/>
    <row r="3618" ht="12.75" hidden="1" customHeight="1" x14ac:dyDescent="0.2"/>
    <row r="3619" ht="12.75" hidden="1" customHeight="1" x14ac:dyDescent="0.2"/>
    <row r="3620" ht="12.75" hidden="1" customHeight="1" x14ac:dyDescent="0.2"/>
    <row r="3621" ht="12.75" hidden="1" customHeight="1" x14ac:dyDescent="0.2"/>
    <row r="3622" ht="12.75" hidden="1" customHeight="1" x14ac:dyDescent="0.2"/>
    <row r="3623" ht="12.75" hidden="1" customHeight="1" x14ac:dyDescent="0.2"/>
    <row r="3624" ht="12.75" hidden="1" customHeight="1" x14ac:dyDescent="0.2"/>
    <row r="3625" ht="12.75" hidden="1" customHeight="1" x14ac:dyDescent="0.2"/>
    <row r="3626" ht="12.75" hidden="1" customHeight="1" x14ac:dyDescent="0.2"/>
    <row r="3627" ht="12.75" hidden="1" customHeight="1" x14ac:dyDescent="0.2"/>
    <row r="3628" ht="12.75" hidden="1" customHeight="1" x14ac:dyDescent="0.2"/>
    <row r="3629" ht="12.75" hidden="1" customHeight="1" x14ac:dyDescent="0.2"/>
    <row r="3630" ht="12.75" hidden="1" customHeight="1" x14ac:dyDescent="0.2"/>
    <row r="3631" ht="12.75" hidden="1" customHeight="1" x14ac:dyDescent="0.2"/>
    <row r="3632" ht="12.75" hidden="1" customHeight="1" x14ac:dyDescent="0.2"/>
    <row r="3633" ht="12.75" hidden="1" customHeight="1" x14ac:dyDescent="0.2"/>
    <row r="3634" ht="12.75" hidden="1" customHeight="1" x14ac:dyDescent="0.2"/>
    <row r="3635" ht="12.75" hidden="1" customHeight="1" x14ac:dyDescent="0.2"/>
    <row r="3636" ht="12.75" hidden="1" customHeight="1" x14ac:dyDescent="0.2"/>
    <row r="3637" ht="12.75" hidden="1" customHeight="1" x14ac:dyDescent="0.2"/>
    <row r="3638" ht="12.75" hidden="1" customHeight="1" x14ac:dyDescent="0.2"/>
    <row r="3639" ht="12.75" hidden="1" customHeight="1" x14ac:dyDescent="0.2"/>
    <row r="3640" ht="12.75" hidden="1" customHeight="1" x14ac:dyDescent="0.2"/>
    <row r="3641" ht="12.75" hidden="1" customHeight="1" x14ac:dyDescent="0.2"/>
    <row r="3642" ht="12.75" hidden="1" customHeight="1" x14ac:dyDescent="0.2"/>
    <row r="3643" ht="12.75" hidden="1" customHeight="1" x14ac:dyDescent="0.2"/>
    <row r="3644" ht="12.75" hidden="1" customHeight="1" x14ac:dyDescent="0.2"/>
    <row r="3645" ht="12.75" hidden="1" customHeight="1" x14ac:dyDescent="0.2"/>
    <row r="3646" ht="12.75" hidden="1" customHeight="1" x14ac:dyDescent="0.2"/>
    <row r="3647" ht="12.75" hidden="1" customHeight="1" x14ac:dyDescent="0.2"/>
    <row r="3648" ht="12.75" hidden="1" customHeight="1" x14ac:dyDescent="0.2"/>
    <row r="3649" ht="12.75" hidden="1" customHeight="1" x14ac:dyDescent="0.2"/>
    <row r="3650" ht="12.75" hidden="1" customHeight="1" x14ac:dyDescent="0.2"/>
    <row r="3651" ht="12.75" hidden="1" customHeight="1" x14ac:dyDescent="0.2"/>
    <row r="3652" ht="12.75" hidden="1" customHeight="1" x14ac:dyDescent="0.2"/>
    <row r="3653" ht="12.75" hidden="1" customHeight="1" x14ac:dyDescent="0.2"/>
    <row r="3654" ht="12.75" hidden="1" customHeight="1" x14ac:dyDescent="0.2"/>
    <row r="3655" ht="12.75" hidden="1" customHeight="1" x14ac:dyDescent="0.2"/>
    <row r="3656" ht="12.75" hidden="1" customHeight="1" x14ac:dyDescent="0.2"/>
    <row r="3657" ht="12.75" hidden="1" customHeight="1" x14ac:dyDescent="0.2"/>
    <row r="3658" ht="12.75" hidden="1" customHeight="1" x14ac:dyDescent="0.2"/>
    <row r="3659" ht="12.75" hidden="1" customHeight="1" x14ac:dyDescent="0.2"/>
    <row r="3660" ht="12.75" hidden="1" customHeight="1" x14ac:dyDescent="0.2"/>
    <row r="3661" ht="12.75" hidden="1" customHeight="1" x14ac:dyDescent="0.2"/>
    <row r="3662" ht="12.75" hidden="1" customHeight="1" x14ac:dyDescent="0.2"/>
    <row r="3663" ht="12.75" hidden="1" customHeight="1" x14ac:dyDescent="0.2"/>
    <row r="3664" ht="12.75" hidden="1" customHeight="1" x14ac:dyDescent="0.2"/>
    <row r="3665" ht="12.75" hidden="1" customHeight="1" x14ac:dyDescent="0.2"/>
    <row r="3666" ht="12.75" hidden="1" customHeight="1" x14ac:dyDescent="0.2"/>
    <row r="3667" ht="12.75" hidden="1" customHeight="1" x14ac:dyDescent="0.2"/>
    <row r="3668" ht="12.75" hidden="1" customHeight="1" x14ac:dyDescent="0.2"/>
    <row r="3669" ht="12.75" hidden="1" customHeight="1" x14ac:dyDescent="0.2"/>
    <row r="3670" ht="12.75" hidden="1" customHeight="1" x14ac:dyDescent="0.2"/>
    <row r="3671" ht="12.75" hidden="1" customHeight="1" x14ac:dyDescent="0.2"/>
    <row r="3672" ht="12.75" hidden="1" customHeight="1" x14ac:dyDescent="0.2"/>
    <row r="3673" ht="12.75" hidden="1" customHeight="1" x14ac:dyDescent="0.2"/>
    <row r="3674" ht="12.75" hidden="1" customHeight="1" x14ac:dyDescent="0.2"/>
    <row r="3675" ht="12.75" hidden="1" customHeight="1" x14ac:dyDescent="0.2"/>
    <row r="3676" ht="12.75" hidden="1" customHeight="1" x14ac:dyDescent="0.2"/>
    <row r="3677" ht="12.75" hidden="1" customHeight="1" x14ac:dyDescent="0.2"/>
    <row r="3678" ht="12.75" hidden="1" customHeight="1" x14ac:dyDescent="0.2"/>
    <row r="3679" ht="12.75" hidden="1" customHeight="1" x14ac:dyDescent="0.2"/>
    <row r="3680" ht="12.75" hidden="1" customHeight="1" x14ac:dyDescent="0.2"/>
    <row r="3681" ht="12.75" hidden="1" customHeight="1" x14ac:dyDescent="0.2"/>
    <row r="3682" ht="12.75" hidden="1" customHeight="1" x14ac:dyDescent="0.2"/>
    <row r="3683" ht="12.75" hidden="1" customHeight="1" x14ac:dyDescent="0.2"/>
    <row r="3684" ht="12.75" hidden="1" customHeight="1" x14ac:dyDescent="0.2"/>
    <row r="3685" ht="12.75" hidden="1" customHeight="1" x14ac:dyDescent="0.2"/>
    <row r="3686" ht="12.75" hidden="1" customHeight="1" x14ac:dyDescent="0.2"/>
    <row r="3687" ht="12.75" hidden="1" customHeight="1" x14ac:dyDescent="0.2"/>
    <row r="3688" ht="12.75" hidden="1" customHeight="1" x14ac:dyDescent="0.2"/>
    <row r="3689" ht="12.75" hidden="1" customHeight="1" x14ac:dyDescent="0.2"/>
    <row r="3690" ht="12.75" hidden="1" customHeight="1" x14ac:dyDescent="0.2"/>
    <row r="3691" ht="12.75" hidden="1" customHeight="1" x14ac:dyDescent="0.2"/>
    <row r="3692" ht="12.75" hidden="1" customHeight="1" x14ac:dyDescent="0.2"/>
    <row r="3693" ht="12.75" hidden="1" customHeight="1" x14ac:dyDescent="0.2"/>
    <row r="3694" ht="12.75" hidden="1" customHeight="1" x14ac:dyDescent="0.2"/>
    <row r="3695" ht="12.75" hidden="1" customHeight="1" x14ac:dyDescent="0.2"/>
    <row r="3696" ht="12.75" hidden="1" customHeight="1" x14ac:dyDescent="0.2"/>
    <row r="3697" ht="12.75" hidden="1" customHeight="1" x14ac:dyDescent="0.2"/>
    <row r="3698" ht="12.75" hidden="1" customHeight="1" x14ac:dyDescent="0.2"/>
    <row r="3699" ht="12.75" hidden="1" customHeight="1" x14ac:dyDescent="0.2"/>
    <row r="3700" ht="12.75" hidden="1" customHeight="1" x14ac:dyDescent="0.2"/>
    <row r="3701" ht="12.75" hidden="1" customHeight="1" x14ac:dyDescent="0.2"/>
    <row r="3702" ht="12.75" hidden="1" customHeight="1" x14ac:dyDescent="0.2"/>
    <row r="3703" ht="12.75" hidden="1" customHeight="1" x14ac:dyDescent="0.2"/>
    <row r="3704" ht="12.75" hidden="1" customHeight="1" x14ac:dyDescent="0.2"/>
    <row r="3705" ht="12.75" hidden="1" customHeight="1" x14ac:dyDescent="0.2"/>
    <row r="3706" ht="12.75" hidden="1" customHeight="1" x14ac:dyDescent="0.2"/>
    <row r="3707" ht="12.75" hidden="1" customHeight="1" x14ac:dyDescent="0.2"/>
    <row r="3708" ht="12.75" hidden="1" customHeight="1" x14ac:dyDescent="0.2"/>
    <row r="3709" ht="12.75" hidden="1" customHeight="1" x14ac:dyDescent="0.2"/>
    <row r="3710" ht="12.75" hidden="1" customHeight="1" x14ac:dyDescent="0.2"/>
    <row r="3711" ht="12.75" hidden="1" customHeight="1" x14ac:dyDescent="0.2"/>
    <row r="3712" ht="12.75" hidden="1" customHeight="1" x14ac:dyDescent="0.2"/>
    <row r="3713" ht="12.75" hidden="1" customHeight="1" x14ac:dyDescent="0.2"/>
    <row r="3714" ht="12.75" hidden="1" customHeight="1" x14ac:dyDescent="0.2"/>
    <row r="3715" ht="12.75" hidden="1" customHeight="1" x14ac:dyDescent="0.2"/>
    <row r="3716" ht="12.75" hidden="1" customHeight="1" x14ac:dyDescent="0.2"/>
    <row r="3717" ht="12.75" hidden="1" customHeight="1" x14ac:dyDescent="0.2"/>
    <row r="3718" ht="12.75" hidden="1" customHeight="1" x14ac:dyDescent="0.2"/>
    <row r="3719" ht="12.75" hidden="1" customHeight="1" x14ac:dyDescent="0.2"/>
    <row r="3720" ht="12.75" hidden="1" customHeight="1" x14ac:dyDescent="0.2"/>
    <row r="3721" ht="12.75" hidden="1" customHeight="1" x14ac:dyDescent="0.2"/>
    <row r="3722" ht="12.75" hidden="1" customHeight="1" x14ac:dyDescent="0.2"/>
    <row r="3723" ht="12.75" hidden="1" customHeight="1" x14ac:dyDescent="0.2"/>
    <row r="3724" ht="12.75" hidden="1" customHeight="1" x14ac:dyDescent="0.2"/>
    <row r="3725" ht="12.75" hidden="1" customHeight="1" x14ac:dyDescent="0.2"/>
    <row r="3726" ht="12.75" hidden="1" customHeight="1" x14ac:dyDescent="0.2"/>
    <row r="3727" ht="12.75" hidden="1" customHeight="1" x14ac:dyDescent="0.2"/>
    <row r="3728" ht="12.75" hidden="1" customHeight="1" x14ac:dyDescent="0.2"/>
    <row r="3729" ht="12.75" hidden="1" customHeight="1" x14ac:dyDescent="0.2"/>
    <row r="3730" ht="12.75" hidden="1" customHeight="1" x14ac:dyDescent="0.2"/>
    <row r="3731" ht="12.75" hidden="1" customHeight="1" x14ac:dyDescent="0.2"/>
    <row r="3732" ht="12.75" hidden="1" customHeight="1" x14ac:dyDescent="0.2"/>
    <row r="3733" ht="12.75" hidden="1" customHeight="1" x14ac:dyDescent="0.2"/>
    <row r="3734" ht="12.75" hidden="1" customHeight="1" x14ac:dyDescent="0.2"/>
    <row r="3735" ht="12.75" hidden="1" customHeight="1" x14ac:dyDescent="0.2"/>
    <row r="3736" ht="12.75" hidden="1" customHeight="1" x14ac:dyDescent="0.2"/>
    <row r="3737" ht="12.75" hidden="1" customHeight="1" x14ac:dyDescent="0.2"/>
    <row r="3738" ht="12.75" hidden="1" customHeight="1" x14ac:dyDescent="0.2"/>
    <row r="3739" ht="12.75" hidden="1" customHeight="1" x14ac:dyDescent="0.2"/>
    <row r="3740" ht="12.75" hidden="1" customHeight="1" x14ac:dyDescent="0.2"/>
    <row r="3741" ht="12.75" hidden="1" customHeight="1" x14ac:dyDescent="0.2"/>
    <row r="3742" ht="12.75" hidden="1" customHeight="1" x14ac:dyDescent="0.2"/>
    <row r="3743" ht="12.75" hidden="1" customHeight="1" x14ac:dyDescent="0.2"/>
    <row r="3744" ht="12.75" hidden="1" customHeight="1" x14ac:dyDescent="0.2"/>
    <row r="3745" ht="12.75" hidden="1" customHeight="1" x14ac:dyDescent="0.2"/>
    <row r="3746" ht="12.75" hidden="1" customHeight="1" x14ac:dyDescent="0.2"/>
    <row r="3747" ht="12.75" hidden="1" customHeight="1" x14ac:dyDescent="0.2"/>
    <row r="3748" ht="12.75" hidden="1" customHeight="1" x14ac:dyDescent="0.2"/>
    <row r="3749" ht="12.75" hidden="1" customHeight="1" x14ac:dyDescent="0.2"/>
    <row r="3750" ht="12.75" hidden="1" customHeight="1" x14ac:dyDescent="0.2"/>
    <row r="3751" ht="12.75" hidden="1" customHeight="1" x14ac:dyDescent="0.2"/>
    <row r="3752" ht="12.75" hidden="1" customHeight="1" x14ac:dyDescent="0.2"/>
    <row r="3753" ht="12.75" hidden="1" customHeight="1" x14ac:dyDescent="0.2"/>
    <row r="3754" ht="12.75" hidden="1" customHeight="1" x14ac:dyDescent="0.2"/>
    <row r="3755" ht="12.75" hidden="1" customHeight="1" x14ac:dyDescent="0.2"/>
    <row r="3756" ht="12.75" hidden="1" customHeight="1" x14ac:dyDescent="0.2"/>
    <row r="3757" ht="12.75" hidden="1" customHeight="1" x14ac:dyDescent="0.2"/>
    <row r="3758" ht="12.75" hidden="1" customHeight="1" x14ac:dyDescent="0.2"/>
    <row r="3759" ht="12.75" hidden="1" customHeight="1" x14ac:dyDescent="0.2"/>
    <row r="3760" ht="12.75" hidden="1" customHeight="1" x14ac:dyDescent="0.2"/>
    <row r="3761" ht="12.75" hidden="1" customHeight="1" x14ac:dyDescent="0.2"/>
    <row r="3762" ht="12.75" hidden="1" customHeight="1" x14ac:dyDescent="0.2"/>
    <row r="3763" ht="12.75" hidden="1" customHeight="1" x14ac:dyDescent="0.2"/>
    <row r="3764" ht="12.75" hidden="1" customHeight="1" x14ac:dyDescent="0.2"/>
    <row r="3765" ht="12.75" hidden="1" customHeight="1" x14ac:dyDescent="0.2"/>
    <row r="3766" ht="12.75" hidden="1" customHeight="1" x14ac:dyDescent="0.2"/>
    <row r="3767" ht="12.75" hidden="1" customHeight="1" x14ac:dyDescent="0.2"/>
    <row r="3768" ht="12.75" hidden="1" customHeight="1" x14ac:dyDescent="0.2"/>
    <row r="3769" ht="12.75" hidden="1" customHeight="1" x14ac:dyDescent="0.2"/>
    <row r="3770" ht="12.75" hidden="1" customHeight="1" x14ac:dyDescent="0.2"/>
    <row r="3771" ht="12.75" hidden="1" customHeight="1" x14ac:dyDescent="0.2"/>
    <row r="3772" ht="12.75" hidden="1" customHeight="1" x14ac:dyDescent="0.2"/>
    <row r="3773" ht="12.75" hidden="1" customHeight="1" x14ac:dyDescent="0.2"/>
    <row r="3774" ht="12.75" hidden="1" customHeight="1" x14ac:dyDescent="0.2"/>
    <row r="3775" ht="12.75" hidden="1" customHeight="1" x14ac:dyDescent="0.2"/>
    <row r="3776" ht="12.75" hidden="1" customHeight="1" x14ac:dyDescent="0.2"/>
    <row r="3777" ht="12.75" hidden="1" customHeight="1" x14ac:dyDescent="0.2"/>
    <row r="3778" ht="12.75" hidden="1" customHeight="1" x14ac:dyDescent="0.2"/>
    <row r="3779" ht="12.75" hidden="1" customHeight="1" x14ac:dyDescent="0.2"/>
    <row r="3780" ht="12.75" hidden="1" customHeight="1" x14ac:dyDescent="0.2"/>
    <row r="3781" ht="12.75" hidden="1" customHeight="1" x14ac:dyDescent="0.2"/>
    <row r="3782" ht="12.75" hidden="1" customHeight="1" x14ac:dyDescent="0.2"/>
    <row r="3783" ht="12.75" hidden="1" customHeight="1" x14ac:dyDescent="0.2"/>
    <row r="3784" ht="12.75" hidden="1" customHeight="1" x14ac:dyDescent="0.2"/>
    <row r="3785" ht="12.75" hidden="1" customHeight="1" x14ac:dyDescent="0.2"/>
    <row r="3786" ht="12.75" hidden="1" customHeight="1" x14ac:dyDescent="0.2"/>
    <row r="3787" ht="12.75" hidden="1" customHeight="1" x14ac:dyDescent="0.2"/>
    <row r="3788" ht="12.75" hidden="1" customHeight="1" x14ac:dyDescent="0.2"/>
    <row r="3789" ht="12.75" hidden="1" customHeight="1" x14ac:dyDescent="0.2"/>
    <row r="3790" ht="12.75" hidden="1" customHeight="1" x14ac:dyDescent="0.2"/>
    <row r="3791" ht="12.75" hidden="1" customHeight="1" x14ac:dyDescent="0.2"/>
    <row r="3792" ht="12.75" hidden="1" customHeight="1" x14ac:dyDescent="0.2"/>
    <row r="3793" ht="12.75" hidden="1" customHeight="1" x14ac:dyDescent="0.2"/>
    <row r="3794" ht="12.75" hidden="1" customHeight="1" x14ac:dyDescent="0.2"/>
    <row r="3795" ht="12.75" hidden="1" customHeight="1" x14ac:dyDescent="0.2"/>
    <row r="3796" ht="12.75" hidden="1" customHeight="1" x14ac:dyDescent="0.2"/>
    <row r="3797" ht="12.75" hidden="1" customHeight="1" x14ac:dyDescent="0.2"/>
    <row r="3798" ht="12.75" hidden="1" customHeight="1" x14ac:dyDescent="0.2"/>
    <row r="3799" ht="12.75" hidden="1" customHeight="1" x14ac:dyDescent="0.2"/>
    <row r="3800" ht="12.75" hidden="1" customHeight="1" x14ac:dyDescent="0.2"/>
    <row r="3801" ht="12.75" hidden="1" customHeight="1" x14ac:dyDescent="0.2"/>
    <row r="3802" ht="12.75" hidden="1" customHeight="1" x14ac:dyDescent="0.2"/>
    <row r="3803" ht="12.75" hidden="1" customHeight="1" x14ac:dyDescent="0.2"/>
    <row r="3804" ht="12.75" hidden="1" customHeight="1" x14ac:dyDescent="0.2"/>
    <row r="3805" ht="12.75" hidden="1" customHeight="1" x14ac:dyDescent="0.2"/>
    <row r="3806" ht="12.75" hidden="1" customHeight="1" x14ac:dyDescent="0.2"/>
    <row r="3807" ht="12.75" hidden="1" customHeight="1" x14ac:dyDescent="0.2"/>
    <row r="3808" ht="12.75" hidden="1" customHeight="1" x14ac:dyDescent="0.2"/>
    <row r="3809" ht="12.75" hidden="1" customHeight="1" x14ac:dyDescent="0.2"/>
    <row r="3810" ht="12.75" hidden="1" customHeight="1" x14ac:dyDescent="0.2"/>
    <row r="3811" ht="12.75" hidden="1" customHeight="1" x14ac:dyDescent="0.2"/>
    <row r="3812" ht="12.75" hidden="1" customHeight="1" x14ac:dyDescent="0.2"/>
    <row r="3813" ht="12.75" hidden="1" customHeight="1" x14ac:dyDescent="0.2"/>
    <row r="3814" ht="12.75" hidden="1" customHeight="1" x14ac:dyDescent="0.2"/>
    <row r="3815" ht="12.75" hidden="1" customHeight="1" x14ac:dyDescent="0.2"/>
    <row r="3816" ht="12.75" hidden="1" customHeight="1" x14ac:dyDescent="0.2"/>
    <row r="3817" ht="12.75" hidden="1" customHeight="1" x14ac:dyDescent="0.2"/>
    <row r="3818" ht="12.75" hidden="1" customHeight="1" x14ac:dyDescent="0.2"/>
    <row r="3819" ht="12.75" hidden="1" customHeight="1" x14ac:dyDescent="0.2"/>
    <row r="3820" ht="12.75" hidden="1" customHeight="1" x14ac:dyDescent="0.2"/>
    <row r="3821" ht="12.75" hidden="1" customHeight="1" x14ac:dyDescent="0.2"/>
    <row r="3822" ht="12.75" hidden="1" customHeight="1" x14ac:dyDescent="0.2"/>
    <row r="3823" ht="12.75" hidden="1" customHeight="1" x14ac:dyDescent="0.2"/>
    <row r="3824" ht="12.75" hidden="1" customHeight="1" x14ac:dyDescent="0.2"/>
    <row r="3825" ht="12.75" hidden="1" customHeight="1" x14ac:dyDescent="0.2"/>
    <row r="3826" ht="12.75" hidden="1" customHeight="1" x14ac:dyDescent="0.2"/>
    <row r="3827" ht="12.75" hidden="1" customHeight="1" x14ac:dyDescent="0.2"/>
    <row r="3828" ht="12.75" hidden="1" customHeight="1" x14ac:dyDescent="0.2"/>
    <row r="3829" ht="12.75" hidden="1" customHeight="1" x14ac:dyDescent="0.2"/>
    <row r="3830" ht="12.75" hidden="1" customHeight="1" x14ac:dyDescent="0.2"/>
    <row r="3831" ht="12.75" hidden="1" customHeight="1" x14ac:dyDescent="0.2"/>
    <row r="3832" ht="12.75" hidden="1" customHeight="1" x14ac:dyDescent="0.2"/>
    <row r="3833" ht="12.75" hidden="1" customHeight="1" x14ac:dyDescent="0.2"/>
    <row r="3834" ht="12.75" hidden="1" customHeight="1" x14ac:dyDescent="0.2"/>
    <row r="3835" ht="12.75" hidden="1" customHeight="1" x14ac:dyDescent="0.2"/>
    <row r="3836" ht="12.75" hidden="1" customHeight="1" x14ac:dyDescent="0.2"/>
    <row r="3837" ht="12.75" hidden="1" customHeight="1" x14ac:dyDescent="0.2"/>
    <row r="3838" ht="12.75" hidden="1" customHeight="1" x14ac:dyDescent="0.2"/>
    <row r="3839" ht="12.75" hidden="1" customHeight="1" x14ac:dyDescent="0.2"/>
    <row r="3840" ht="12.75" hidden="1" customHeight="1" x14ac:dyDescent="0.2"/>
    <row r="3841" ht="12.75" hidden="1" customHeight="1" x14ac:dyDescent="0.2"/>
    <row r="3842" ht="12.75" hidden="1" customHeight="1" x14ac:dyDescent="0.2"/>
    <row r="3843" ht="12.75" hidden="1" customHeight="1" x14ac:dyDescent="0.2"/>
    <row r="3844" ht="12.75" hidden="1" customHeight="1" x14ac:dyDescent="0.2"/>
    <row r="3845" ht="12.75" hidden="1" customHeight="1" x14ac:dyDescent="0.2"/>
    <row r="3846" ht="12.75" hidden="1" customHeight="1" x14ac:dyDescent="0.2"/>
    <row r="3847" ht="12.75" hidden="1" customHeight="1" x14ac:dyDescent="0.2"/>
    <row r="3848" ht="12.75" hidden="1" customHeight="1" x14ac:dyDescent="0.2"/>
    <row r="3849" ht="12.75" hidden="1" customHeight="1" x14ac:dyDescent="0.2"/>
    <row r="3850" ht="12.75" hidden="1" customHeight="1" x14ac:dyDescent="0.2"/>
    <row r="3851" ht="12.75" hidden="1" customHeight="1" x14ac:dyDescent="0.2"/>
    <row r="3852" ht="12.75" hidden="1" customHeight="1" x14ac:dyDescent="0.2"/>
    <row r="3853" ht="12.75" hidden="1" customHeight="1" x14ac:dyDescent="0.2"/>
    <row r="3854" ht="12.75" hidden="1" customHeight="1" x14ac:dyDescent="0.2"/>
    <row r="3855" ht="12.75" hidden="1" customHeight="1" x14ac:dyDescent="0.2"/>
    <row r="3856" ht="12.75" hidden="1" customHeight="1" x14ac:dyDescent="0.2"/>
    <row r="3857" ht="12.75" hidden="1" customHeight="1" x14ac:dyDescent="0.2"/>
    <row r="3858" ht="12.75" hidden="1" customHeight="1" x14ac:dyDescent="0.2"/>
    <row r="3859" ht="12.75" hidden="1" customHeight="1" x14ac:dyDescent="0.2"/>
    <row r="3860" ht="12.75" hidden="1" customHeight="1" x14ac:dyDescent="0.2"/>
    <row r="3861" ht="12.75" hidden="1" customHeight="1" x14ac:dyDescent="0.2"/>
    <row r="3862" ht="12.75" hidden="1" customHeight="1" x14ac:dyDescent="0.2"/>
    <row r="3863" ht="12.75" hidden="1" customHeight="1" x14ac:dyDescent="0.2"/>
    <row r="3864" ht="12.75" hidden="1" customHeight="1" x14ac:dyDescent="0.2"/>
    <row r="3865" ht="12.75" hidden="1" customHeight="1" x14ac:dyDescent="0.2"/>
    <row r="3866" ht="12.75" hidden="1" customHeight="1" x14ac:dyDescent="0.2"/>
    <row r="3867" ht="12.75" hidden="1" customHeight="1" x14ac:dyDescent="0.2"/>
    <row r="3868" ht="12.75" hidden="1" customHeight="1" x14ac:dyDescent="0.2"/>
    <row r="3869" ht="12.75" hidden="1" customHeight="1" x14ac:dyDescent="0.2"/>
    <row r="3870" ht="12.75" hidden="1" customHeight="1" x14ac:dyDescent="0.2"/>
    <row r="3871" ht="12.75" hidden="1" customHeight="1" x14ac:dyDescent="0.2"/>
    <row r="3872" ht="12.75" hidden="1" customHeight="1" x14ac:dyDescent="0.2"/>
    <row r="3873" ht="12.75" hidden="1" customHeight="1" x14ac:dyDescent="0.2"/>
    <row r="3874" ht="12.75" hidden="1" customHeight="1" x14ac:dyDescent="0.2"/>
    <row r="3875" ht="12.75" hidden="1" customHeight="1" x14ac:dyDescent="0.2"/>
    <row r="3876" ht="12.75" hidden="1" customHeight="1" x14ac:dyDescent="0.2"/>
    <row r="3877" ht="12.75" hidden="1" customHeight="1" x14ac:dyDescent="0.2"/>
    <row r="3878" ht="12.75" hidden="1" customHeight="1" x14ac:dyDescent="0.2"/>
    <row r="3879" ht="12.75" hidden="1" customHeight="1" x14ac:dyDescent="0.2"/>
    <row r="3880" ht="12.75" hidden="1" customHeight="1" x14ac:dyDescent="0.2"/>
    <row r="3881" ht="12.75" hidden="1" customHeight="1" x14ac:dyDescent="0.2"/>
    <row r="3882" ht="12.75" hidden="1" customHeight="1" x14ac:dyDescent="0.2"/>
    <row r="3883" ht="12.75" hidden="1" customHeight="1" x14ac:dyDescent="0.2"/>
    <row r="3884" ht="12.75" hidden="1" customHeight="1" x14ac:dyDescent="0.2"/>
    <row r="3885" ht="12.75" hidden="1" customHeight="1" x14ac:dyDescent="0.2"/>
    <row r="3886" ht="12.75" hidden="1" customHeight="1" x14ac:dyDescent="0.2"/>
    <row r="3887" ht="12.75" hidden="1" customHeight="1" x14ac:dyDescent="0.2"/>
    <row r="3888" ht="12.75" hidden="1" customHeight="1" x14ac:dyDescent="0.2"/>
    <row r="3889" ht="12.75" hidden="1" customHeight="1" x14ac:dyDescent="0.2"/>
    <row r="3890" ht="12.75" hidden="1" customHeight="1" x14ac:dyDescent="0.2"/>
    <row r="3891" ht="12.75" hidden="1" customHeight="1" x14ac:dyDescent="0.2"/>
    <row r="3892" ht="12.75" hidden="1" customHeight="1" x14ac:dyDescent="0.2"/>
    <row r="3893" ht="12.75" hidden="1" customHeight="1" x14ac:dyDescent="0.2"/>
    <row r="3894" ht="12.75" hidden="1" customHeight="1" x14ac:dyDescent="0.2"/>
    <row r="3895" ht="12.75" hidden="1" customHeight="1" x14ac:dyDescent="0.2"/>
    <row r="3896" ht="12.75" hidden="1" customHeight="1" x14ac:dyDescent="0.2"/>
    <row r="3897" ht="12.75" hidden="1" customHeight="1" x14ac:dyDescent="0.2"/>
    <row r="3898" ht="12.75" hidden="1" customHeight="1" x14ac:dyDescent="0.2"/>
    <row r="3899" ht="12.75" hidden="1" customHeight="1" x14ac:dyDescent="0.2"/>
    <row r="3900" ht="12.75" hidden="1" customHeight="1" x14ac:dyDescent="0.2"/>
    <row r="3901" ht="12.75" hidden="1" customHeight="1" x14ac:dyDescent="0.2"/>
    <row r="3902" ht="12.75" hidden="1" customHeight="1" x14ac:dyDescent="0.2"/>
    <row r="3903" ht="12.75" hidden="1" customHeight="1" x14ac:dyDescent="0.2"/>
    <row r="3904" ht="12.75" hidden="1" customHeight="1" x14ac:dyDescent="0.2"/>
    <row r="3905" ht="12.75" hidden="1" customHeight="1" x14ac:dyDescent="0.2"/>
    <row r="3906" ht="12.75" hidden="1" customHeight="1" x14ac:dyDescent="0.2"/>
    <row r="3907" ht="12.75" hidden="1" customHeight="1" x14ac:dyDescent="0.2"/>
    <row r="3908" ht="12.75" hidden="1" customHeight="1" x14ac:dyDescent="0.2"/>
    <row r="3909" ht="12.75" hidden="1" customHeight="1" x14ac:dyDescent="0.2"/>
    <row r="3910" ht="12.75" hidden="1" customHeight="1" x14ac:dyDescent="0.2"/>
    <row r="3911" ht="12.75" hidden="1" customHeight="1" x14ac:dyDescent="0.2"/>
    <row r="3912" ht="12.75" hidden="1" customHeight="1" x14ac:dyDescent="0.2"/>
    <row r="3913" ht="12.75" hidden="1" customHeight="1" x14ac:dyDescent="0.2"/>
    <row r="3914" ht="12.75" hidden="1" customHeight="1" x14ac:dyDescent="0.2"/>
    <row r="3915" ht="12.75" hidden="1" customHeight="1" x14ac:dyDescent="0.2"/>
    <row r="3916" ht="12.75" hidden="1" customHeight="1" x14ac:dyDescent="0.2"/>
    <row r="3917" ht="12.75" hidden="1" customHeight="1" x14ac:dyDescent="0.2"/>
    <row r="3918" ht="12.75" hidden="1" customHeight="1" x14ac:dyDescent="0.2"/>
    <row r="3919" ht="12.75" hidden="1" customHeight="1" x14ac:dyDescent="0.2"/>
    <row r="3920" ht="12.75" hidden="1" customHeight="1" x14ac:dyDescent="0.2"/>
    <row r="3921" ht="12.75" hidden="1" customHeight="1" x14ac:dyDescent="0.2"/>
    <row r="3922" ht="12.75" hidden="1" customHeight="1" x14ac:dyDescent="0.2"/>
    <row r="3923" ht="12.75" hidden="1" customHeight="1" x14ac:dyDescent="0.2"/>
    <row r="3924" ht="12.75" hidden="1" customHeight="1" x14ac:dyDescent="0.2"/>
    <row r="3925" ht="12.75" hidden="1" customHeight="1" x14ac:dyDescent="0.2"/>
    <row r="3926" ht="12.75" hidden="1" customHeight="1" x14ac:dyDescent="0.2"/>
    <row r="3927" ht="12.75" hidden="1" customHeight="1" x14ac:dyDescent="0.2"/>
    <row r="3928" ht="12.75" hidden="1" customHeight="1" x14ac:dyDescent="0.2"/>
    <row r="3929" ht="12.75" hidden="1" customHeight="1" x14ac:dyDescent="0.2"/>
    <row r="3930" ht="12.75" hidden="1" customHeight="1" x14ac:dyDescent="0.2"/>
    <row r="3931" ht="12.75" hidden="1" customHeight="1" x14ac:dyDescent="0.2"/>
    <row r="3932" ht="12.75" hidden="1" customHeight="1" x14ac:dyDescent="0.2"/>
    <row r="3933" ht="12.75" hidden="1" customHeight="1" x14ac:dyDescent="0.2"/>
    <row r="3934" ht="12.75" hidden="1" customHeight="1" x14ac:dyDescent="0.2"/>
    <row r="3935" ht="12.75" hidden="1" customHeight="1" x14ac:dyDescent="0.2"/>
    <row r="3936" ht="12.75" hidden="1" customHeight="1" x14ac:dyDescent="0.2"/>
    <row r="3937" ht="12.75" hidden="1" customHeight="1" x14ac:dyDescent="0.2"/>
    <row r="3938" ht="12.75" hidden="1" customHeight="1" x14ac:dyDescent="0.2"/>
    <row r="3939" ht="12.75" hidden="1" customHeight="1" x14ac:dyDescent="0.2"/>
    <row r="3940" ht="12.75" hidden="1" customHeight="1" x14ac:dyDescent="0.2"/>
    <row r="3941" ht="12.75" hidden="1" customHeight="1" x14ac:dyDescent="0.2"/>
    <row r="3942" ht="12.75" hidden="1" customHeight="1" x14ac:dyDescent="0.2"/>
    <row r="3943" ht="12.75" hidden="1" customHeight="1" x14ac:dyDescent="0.2"/>
    <row r="3944" ht="12.75" hidden="1" customHeight="1" x14ac:dyDescent="0.2"/>
    <row r="3945" ht="12.75" hidden="1" customHeight="1" x14ac:dyDescent="0.2"/>
    <row r="3946" ht="12.75" hidden="1" customHeight="1" x14ac:dyDescent="0.2"/>
    <row r="3947" ht="12.75" hidden="1" customHeight="1" x14ac:dyDescent="0.2"/>
    <row r="3948" ht="12.75" hidden="1" customHeight="1" x14ac:dyDescent="0.2"/>
    <row r="3949" ht="12.75" hidden="1" customHeight="1" x14ac:dyDescent="0.2"/>
    <row r="3950" ht="12.75" hidden="1" customHeight="1" x14ac:dyDescent="0.2"/>
    <row r="3951" ht="12.75" hidden="1" customHeight="1" x14ac:dyDescent="0.2"/>
    <row r="3952" ht="12.75" hidden="1" customHeight="1" x14ac:dyDescent="0.2"/>
    <row r="3953" ht="12.75" hidden="1" customHeight="1" x14ac:dyDescent="0.2"/>
    <row r="3954" ht="12.75" hidden="1" customHeight="1" x14ac:dyDescent="0.2"/>
    <row r="3955" ht="12.75" hidden="1" customHeight="1" x14ac:dyDescent="0.2"/>
    <row r="3956" ht="12.75" hidden="1" customHeight="1" x14ac:dyDescent="0.2"/>
    <row r="3957" ht="12.75" hidden="1" customHeight="1" x14ac:dyDescent="0.2"/>
    <row r="3958" ht="12.75" hidden="1" customHeight="1" x14ac:dyDescent="0.2"/>
    <row r="3959" ht="12.75" hidden="1" customHeight="1" x14ac:dyDescent="0.2"/>
    <row r="3960" ht="12.75" hidden="1" customHeight="1" x14ac:dyDescent="0.2"/>
    <row r="3961" ht="12.75" hidden="1" customHeight="1" x14ac:dyDescent="0.2"/>
    <row r="3962" ht="12.75" hidden="1" customHeight="1" x14ac:dyDescent="0.2"/>
    <row r="3963" ht="12.75" hidden="1" customHeight="1" x14ac:dyDescent="0.2"/>
    <row r="3964" ht="12.75" hidden="1" customHeight="1" x14ac:dyDescent="0.2"/>
    <row r="3965" ht="12.75" hidden="1" customHeight="1" x14ac:dyDescent="0.2"/>
    <row r="3966" ht="12.75" hidden="1" customHeight="1" x14ac:dyDescent="0.2"/>
    <row r="3967" ht="12.75" hidden="1" customHeight="1" x14ac:dyDescent="0.2"/>
    <row r="3968" ht="12.75" hidden="1" customHeight="1" x14ac:dyDescent="0.2"/>
    <row r="3969" ht="12.75" hidden="1" customHeight="1" x14ac:dyDescent="0.2"/>
    <row r="3970" ht="12.75" hidden="1" customHeight="1" x14ac:dyDescent="0.2"/>
    <row r="3971" ht="12.75" hidden="1" customHeight="1" x14ac:dyDescent="0.2"/>
    <row r="3972" ht="12.75" hidden="1" customHeight="1" x14ac:dyDescent="0.2"/>
    <row r="3973" ht="12.75" hidden="1" customHeight="1" x14ac:dyDescent="0.2"/>
    <row r="3974" ht="12.75" hidden="1" customHeight="1" x14ac:dyDescent="0.2"/>
    <row r="3975" ht="12.75" hidden="1" customHeight="1" x14ac:dyDescent="0.2"/>
    <row r="3976" ht="12.75" hidden="1" customHeight="1" x14ac:dyDescent="0.2"/>
    <row r="3977" ht="12.75" hidden="1" customHeight="1" x14ac:dyDescent="0.2"/>
    <row r="3978" ht="12.75" hidden="1" customHeight="1" x14ac:dyDescent="0.2"/>
    <row r="3979" ht="12.75" hidden="1" customHeight="1" x14ac:dyDescent="0.2"/>
    <row r="3980" ht="12.75" hidden="1" customHeight="1" x14ac:dyDescent="0.2"/>
    <row r="3981" ht="12.75" hidden="1" customHeight="1" x14ac:dyDescent="0.2"/>
    <row r="3982" ht="12.75" hidden="1" customHeight="1" x14ac:dyDescent="0.2"/>
    <row r="3983" ht="12.75" hidden="1" customHeight="1" x14ac:dyDescent="0.2"/>
    <row r="3984" ht="12.75" hidden="1" customHeight="1" x14ac:dyDescent="0.2"/>
    <row r="3985" ht="12.75" hidden="1" customHeight="1" x14ac:dyDescent="0.2"/>
    <row r="3986" ht="12.75" hidden="1" customHeight="1" x14ac:dyDescent="0.2"/>
    <row r="3987" ht="12.75" hidden="1" customHeight="1" x14ac:dyDescent="0.2"/>
    <row r="3988" ht="12.75" hidden="1" customHeight="1" x14ac:dyDescent="0.2"/>
    <row r="3989" ht="12.75" hidden="1" customHeight="1" x14ac:dyDescent="0.2"/>
    <row r="3990" ht="12.75" hidden="1" customHeight="1" x14ac:dyDescent="0.2"/>
    <row r="3991" ht="12.75" hidden="1" customHeight="1" x14ac:dyDescent="0.2"/>
    <row r="3992" ht="12.75" hidden="1" customHeight="1" x14ac:dyDescent="0.2"/>
    <row r="3993" ht="12.75" hidden="1" customHeight="1" x14ac:dyDescent="0.2"/>
    <row r="3994" ht="12.75" hidden="1" customHeight="1" x14ac:dyDescent="0.2"/>
    <row r="3995" ht="12.75" hidden="1" customHeight="1" x14ac:dyDescent="0.2"/>
    <row r="3996" ht="12.75" hidden="1" customHeight="1" x14ac:dyDescent="0.2"/>
    <row r="3997" ht="12.75" hidden="1" customHeight="1" x14ac:dyDescent="0.2"/>
    <row r="3998" ht="12.75" hidden="1" customHeight="1" x14ac:dyDescent="0.2"/>
    <row r="3999" ht="12.75" hidden="1" customHeight="1" x14ac:dyDescent="0.2"/>
    <row r="4000" ht="12.75" hidden="1" customHeight="1" x14ac:dyDescent="0.2"/>
    <row r="4001" ht="12.75" hidden="1" customHeight="1" x14ac:dyDescent="0.2"/>
    <row r="4002" ht="12.75" hidden="1" customHeight="1" x14ac:dyDescent="0.2"/>
    <row r="4003" ht="12.75" hidden="1" customHeight="1" x14ac:dyDescent="0.2"/>
    <row r="4004" ht="12.75" hidden="1" customHeight="1" x14ac:dyDescent="0.2"/>
    <row r="4005" ht="12.75" hidden="1" customHeight="1" x14ac:dyDescent="0.2"/>
    <row r="4006" ht="12.75" hidden="1" customHeight="1" x14ac:dyDescent="0.2"/>
    <row r="4007" ht="12.75" hidden="1" customHeight="1" x14ac:dyDescent="0.2"/>
    <row r="4008" ht="12.75" hidden="1" customHeight="1" x14ac:dyDescent="0.2"/>
    <row r="4009" ht="12.75" hidden="1" customHeight="1" x14ac:dyDescent="0.2"/>
    <row r="4010" ht="12.75" hidden="1" customHeight="1" x14ac:dyDescent="0.2"/>
    <row r="4011" ht="12.75" hidden="1" customHeight="1" x14ac:dyDescent="0.2"/>
    <row r="4012" ht="12.75" hidden="1" customHeight="1" x14ac:dyDescent="0.2"/>
    <row r="4013" ht="12.75" hidden="1" customHeight="1" x14ac:dyDescent="0.2"/>
    <row r="4014" ht="12.75" hidden="1" customHeight="1" x14ac:dyDescent="0.2"/>
    <row r="4015" ht="12.75" hidden="1" customHeight="1" x14ac:dyDescent="0.2"/>
    <row r="4016" ht="12.75" hidden="1" customHeight="1" x14ac:dyDescent="0.2"/>
    <row r="4017" ht="12.75" hidden="1" customHeight="1" x14ac:dyDescent="0.2"/>
    <row r="4018" ht="12.75" hidden="1" customHeight="1" x14ac:dyDescent="0.2"/>
    <row r="4019" ht="12.75" hidden="1" customHeight="1" x14ac:dyDescent="0.2"/>
    <row r="4020" ht="12.75" hidden="1" customHeight="1" x14ac:dyDescent="0.2"/>
    <row r="4021" ht="12.75" hidden="1" customHeight="1" x14ac:dyDescent="0.2"/>
    <row r="4022" ht="12.75" hidden="1" customHeight="1" x14ac:dyDescent="0.2"/>
    <row r="4023" ht="12.75" hidden="1" customHeight="1" x14ac:dyDescent="0.2"/>
    <row r="4024" ht="12.75" hidden="1" customHeight="1" x14ac:dyDescent="0.2"/>
    <row r="4025" ht="12.75" hidden="1" customHeight="1" x14ac:dyDescent="0.2"/>
    <row r="4026" ht="12.75" hidden="1" customHeight="1" x14ac:dyDescent="0.2"/>
    <row r="4027" ht="12.75" hidden="1" customHeight="1" x14ac:dyDescent="0.2"/>
    <row r="4028" ht="12.75" hidden="1" customHeight="1" x14ac:dyDescent="0.2"/>
    <row r="4029" ht="12.75" hidden="1" customHeight="1" x14ac:dyDescent="0.2"/>
    <row r="4030" ht="12.75" hidden="1" customHeight="1" x14ac:dyDescent="0.2"/>
    <row r="4031" ht="12.75" hidden="1" customHeight="1" x14ac:dyDescent="0.2"/>
    <row r="4032" ht="12.75" hidden="1" customHeight="1" x14ac:dyDescent="0.2"/>
    <row r="4033" ht="12.75" hidden="1" customHeight="1" x14ac:dyDescent="0.2"/>
    <row r="4034" ht="12.75" hidden="1" customHeight="1" x14ac:dyDescent="0.2"/>
    <row r="4035" ht="12.75" hidden="1" customHeight="1" x14ac:dyDescent="0.2"/>
    <row r="4036" ht="12.75" hidden="1" customHeight="1" x14ac:dyDescent="0.2"/>
    <row r="4037" ht="12.75" hidden="1" customHeight="1" x14ac:dyDescent="0.2"/>
    <row r="4038" ht="12.75" hidden="1" customHeight="1" x14ac:dyDescent="0.2"/>
    <row r="4039" ht="12.75" hidden="1" customHeight="1" x14ac:dyDescent="0.2"/>
    <row r="4040" ht="12.75" hidden="1" customHeight="1" x14ac:dyDescent="0.2"/>
    <row r="4041" ht="12.75" hidden="1" customHeight="1" x14ac:dyDescent="0.2"/>
    <row r="4042" ht="12.75" hidden="1" customHeight="1" x14ac:dyDescent="0.2"/>
    <row r="4043" ht="12.75" hidden="1" customHeight="1" x14ac:dyDescent="0.2"/>
    <row r="4044" ht="12.75" hidden="1" customHeight="1" x14ac:dyDescent="0.2"/>
    <row r="4045" ht="12.75" hidden="1" customHeight="1" x14ac:dyDescent="0.2"/>
    <row r="4046" ht="12.75" hidden="1" customHeight="1" x14ac:dyDescent="0.2"/>
    <row r="4047" ht="12.75" hidden="1" customHeight="1" x14ac:dyDescent="0.2"/>
    <row r="4048" ht="12.75" hidden="1" customHeight="1" x14ac:dyDescent="0.2"/>
    <row r="4049" ht="12.75" hidden="1" customHeight="1" x14ac:dyDescent="0.2"/>
    <row r="4050" ht="12.75" hidden="1" customHeight="1" x14ac:dyDescent="0.2"/>
    <row r="4051" ht="12.75" hidden="1" customHeight="1" x14ac:dyDescent="0.2"/>
    <row r="4052" ht="12.75" hidden="1" customHeight="1" x14ac:dyDescent="0.2"/>
    <row r="4053" ht="12.75" hidden="1" customHeight="1" x14ac:dyDescent="0.2"/>
    <row r="4054" ht="12.75" hidden="1" customHeight="1" x14ac:dyDescent="0.2"/>
    <row r="4055" ht="12.75" hidden="1" customHeight="1" x14ac:dyDescent="0.2"/>
    <row r="4056" ht="12.75" hidden="1" customHeight="1" x14ac:dyDescent="0.2"/>
    <row r="4057" ht="12.75" hidden="1" customHeight="1" x14ac:dyDescent="0.2"/>
    <row r="4058" ht="12.75" hidden="1" customHeight="1" x14ac:dyDescent="0.2"/>
    <row r="4059" ht="12.75" hidden="1" customHeight="1" x14ac:dyDescent="0.2"/>
    <row r="4060" ht="12.75" hidden="1" customHeight="1" x14ac:dyDescent="0.2"/>
    <row r="4061" ht="12.75" hidden="1" customHeight="1" x14ac:dyDescent="0.2"/>
    <row r="4062" ht="12.75" hidden="1" customHeight="1" x14ac:dyDescent="0.2"/>
    <row r="4063" ht="12.75" hidden="1" customHeight="1" x14ac:dyDescent="0.2"/>
    <row r="4064" ht="12.75" hidden="1" customHeight="1" x14ac:dyDescent="0.2"/>
    <row r="4065" ht="12.75" hidden="1" customHeight="1" x14ac:dyDescent="0.2"/>
    <row r="4066" ht="12.75" hidden="1" customHeight="1" x14ac:dyDescent="0.2"/>
    <row r="4067" ht="12.75" hidden="1" customHeight="1" x14ac:dyDescent="0.2"/>
    <row r="4068" ht="12.75" hidden="1" customHeight="1" x14ac:dyDescent="0.2"/>
    <row r="4069" ht="12.75" hidden="1" customHeight="1" x14ac:dyDescent="0.2"/>
    <row r="4070" ht="12.75" hidden="1" customHeight="1" x14ac:dyDescent="0.2"/>
    <row r="4071" ht="12.75" hidden="1" customHeight="1" x14ac:dyDescent="0.2"/>
    <row r="4072" ht="12.75" hidden="1" customHeight="1" x14ac:dyDescent="0.2"/>
    <row r="4073" ht="12.75" hidden="1" customHeight="1" x14ac:dyDescent="0.2"/>
    <row r="4074" ht="12.75" hidden="1" customHeight="1" x14ac:dyDescent="0.2"/>
    <row r="4075" ht="12.75" hidden="1" customHeight="1" x14ac:dyDescent="0.2"/>
    <row r="4076" ht="12.75" hidden="1" customHeight="1" x14ac:dyDescent="0.2"/>
    <row r="4077" ht="12.75" hidden="1" customHeight="1" x14ac:dyDescent="0.2"/>
    <row r="4078" ht="12.75" hidden="1" customHeight="1" x14ac:dyDescent="0.2"/>
    <row r="4079" ht="12.75" hidden="1" customHeight="1" x14ac:dyDescent="0.2"/>
    <row r="4080" ht="12.75" hidden="1" customHeight="1" x14ac:dyDescent="0.2"/>
    <row r="4081" ht="12.75" hidden="1" customHeight="1" x14ac:dyDescent="0.2"/>
    <row r="4082" ht="12.75" hidden="1" customHeight="1" x14ac:dyDescent="0.2"/>
    <row r="4083" ht="12.75" hidden="1" customHeight="1" x14ac:dyDescent="0.2"/>
    <row r="4084" ht="12.75" hidden="1" customHeight="1" x14ac:dyDescent="0.2"/>
    <row r="4085" ht="12.75" hidden="1" customHeight="1" x14ac:dyDescent="0.2"/>
    <row r="4086" ht="12.75" hidden="1" customHeight="1" x14ac:dyDescent="0.2"/>
    <row r="4087" ht="12.75" hidden="1" customHeight="1" x14ac:dyDescent="0.2"/>
    <row r="4088" ht="12.75" hidden="1" customHeight="1" x14ac:dyDescent="0.2"/>
    <row r="4089" ht="12.75" hidden="1" customHeight="1" x14ac:dyDescent="0.2"/>
    <row r="4090" ht="12.75" hidden="1" customHeight="1" x14ac:dyDescent="0.2"/>
    <row r="4091" ht="12.75" hidden="1" customHeight="1" x14ac:dyDescent="0.2"/>
    <row r="4092" ht="12.75" hidden="1" customHeight="1" x14ac:dyDescent="0.2"/>
    <row r="4093" ht="12.75" hidden="1" customHeight="1" x14ac:dyDescent="0.2"/>
    <row r="4094" ht="12.75" hidden="1" customHeight="1" x14ac:dyDescent="0.2"/>
    <row r="4095" ht="12.75" hidden="1" customHeight="1" x14ac:dyDescent="0.2"/>
    <row r="4096" ht="12.75" hidden="1" customHeight="1" x14ac:dyDescent="0.2"/>
    <row r="4097" ht="12.75" hidden="1" customHeight="1" x14ac:dyDescent="0.2"/>
    <row r="4098" ht="12.75" hidden="1" customHeight="1" x14ac:dyDescent="0.2"/>
    <row r="4099" ht="12.75" hidden="1" customHeight="1" x14ac:dyDescent="0.2"/>
    <row r="4100" ht="12.75" hidden="1" customHeight="1" x14ac:dyDescent="0.2"/>
    <row r="4101" ht="12.75" hidden="1" customHeight="1" x14ac:dyDescent="0.2"/>
    <row r="4102" ht="12.75" hidden="1" customHeight="1" x14ac:dyDescent="0.2"/>
    <row r="4103" ht="12.75" hidden="1" customHeight="1" x14ac:dyDescent="0.2"/>
    <row r="4104" ht="12.75" hidden="1" customHeight="1" x14ac:dyDescent="0.2"/>
    <row r="4105" ht="12.75" hidden="1" customHeight="1" x14ac:dyDescent="0.2"/>
    <row r="4106" ht="12.75" hidden="1" customHeight="1" x14ac:dyDescent="0.2"/>
    <row r="4107" ht="12.75" hidden="1" customHeight="1" x14ac:dyDescent="0.2"/>
    <row r="4108" ht="12.75" hidden="1" customHeight="1" x14ac:dyDescent="0.2"/>
    <row r="4109" ht="12.75" hidden="1" customHeight="1" x14ac:dyDescent="0.2"/>
    <row r="4110" ht="12.75" hidden="1" customHeight="1" x14ac:dyDescent="0.2"/>
    <row r="4111" ht="12.75" hidden="1" customHeight="1" x14ac:dyDescent="0.2"/>
    <row r="4112" ht="12.75" hidden="1" customHeight="1" x14ac:dyDescent="0.2"/>
    <row r="4113" ht="12.75" hidden="1" customHeight="1" x14ac:dyDescent="0.2"/>
    <row r="4114" ht="12.75" hidden="1" customHeight="1" x14ac:dyDescent="0.2"/>
    <row r="4115" ht="12.75" hidden="1" customHeight="1" x14ac:dyDescent="0.2"/>
    <row r="4116" ht="12.75" hidden="1" customHeight="1" x14ac:dyDescent="0.2"/>
    <row r="4117" ht="12.75" hidden="1" customHeight="1" x14ac:dyDescent="0.2"/>
    <row r="4118" ht="12.75" hidden="1" customHeight="1" x14ac:dyDescent="0.2"/>
    <row r="4119" ht="12.75" hidden="1" customHeight="1" x14ac:dyDescent="0.2"/>
    <row r="4120" ht="12.75" hidden="1" customHeight="1" x14ac:dyDescent="0.2"/>
    <row r="4121" ht="12.75" hidden="1" customHeight="1" x14ac:dyDescent="0.2"/>
    <row r="4122" ht="12.75" hidden="1" customHeight="1" x14ac:dyDescent="0.2"/>
    <row r="4123" ht="12.75" hidden="1" customHeight="1" x14ac:dyDescent="0.2"/>
    <row r="4124" ht="12.75" hidden="1" customHeight="1" x14ac:dyDescent="0.2"/>
    <row r="4125" ht="12.75" hidden="1" customHeight="1" x14ac:dyDescent="0.2"/>
    <row r="4126" ht="12.75" hidden="1" customHeight="1" x14ac:dyDescent="0.2"/>
    <row r="4127" ht="12.75" hidden="1" customHeight="1" x14ac:dyDescent="0.2"/>
    <row r="4128" ht="12.75" hidden="1" customHeight="1" x14ac:dyDescent="0.2"/>
    <row r="4129" ht="12.75" hidden="1" customHeight="1" x14ac:dyDescent="0.2"/>
    <row r="4130" ht="12.75" hidden="1" customHeight="1" x14ac:dyDescent="0.2"/>
    <row r="4131" ht="12.75" hidden="1" customHeight="1" x14ac:dyDescent="0.2"/>
    <row r="4132" ht="12.75" hidden="1" customHeight="1" x14ac:dyDescent="0.2"/>
    <row r="4133" ht="12.75" hidden="1" customHeight="1" x14ac:dyDescent="0.2"/>
    <row r="4134" ht="12.75" hidden="1" customHeight="1" x14ac:dyDescent="0.2"/>
    <row r="4135" ht="12.75" hidden="1" customHeight="1" x14ac:dyDescent="0.2"/>
    <row r="4136" ht="12.75" hidden="1" customHeight="1" x14ac:dyDescent="0.2"/>
    <row r="4137" ht="12.75" hidden="1" customHeight="1" x14ac:dyDescent="0.2"/>
    <row r="4138" ht="12.75" hidden="1" customHeight="1" x14ac:dyDescent="0.2"/>
    <row r="4139" ht="12.75" hidden="1" customHeight="1" x14ac:dyDescent="0.2"/>
    <row r="4140" ht="12.75" hidden="1" customHeight="1" x14ac:dyDescent="0.2"/>
    <row r="4141" ht="12.75" hidden="1" customHeight="1" x14ac:dyDescent="0.2"/>
    <row r="4142" ht="12.75" hidden="1" customHeight="1" x14ac:dyDescent="0.2"/>
    <row r="4143" ht="12.75" hidden="1" customHeight="1" x14ac:dyDescent="0.2"/>
    <row r="4144" ht="12.75" hidden="1" customHeight="1" x14ac:dyDescent="0.2"/>
    <row r="4145" ht="12.75" hidden="1" customHeight="1" x14ac:dyDescent="0.2"/>
    <row r="4146" ht="12.75" hidden="1" customHeight="1" x14ac:dyDescent="0.2"/>
    <row r="4147" ht="12.75" hidden="1" customHeight="1" x14ac:dyDescent="0.2"/>
    <row r="4148" ht="12.75" hidden="1" customHeight="1" x14ac:dyDescent="0.2"/>
    <row r="4149" ht="12.75" hidden="1" customHeight="1" x14ac:dyDescent="0.2"/>
    <row r="4150" ht="12.75" hidden="1" customHeight="1" x14ac:dyDescent="0.2"/>
    <row r="4151" ht="12.75" hidden="1" customHeight="1" x14ac:dyDescent="0.2"/>
    <row r="4152" ht="12.75" hidden="1" customHeight="1" x14ac:dyDescent="0.2"/>
    <row r="4153" ht="12.75" hidden="1" customHeight="1" x14ac:dyDescent="0.2"/>
    <row r="4154" ht="12.75" hidden="1" customHeight="1" x14ac:dyDescent="0.2"/>
    <row r="4155" ht="12.75" hidden="1" customHeight="1" x14ac:dyDescent="0.2"/>
    <row r="4156" ht="12.75" hidden="1" customHeight="1" x14ac:dyDescent="0.2"/>
    <row r="4157" ht="12.75" hidden="1" customHeight="1" x14ac:dyDescent="0.2"/>
    <row r="4158" ht="12.75" hidden="1" customHeight="1" x14ac:dyDescent="0.2"/>
    <row r="4159" ht="12.75" hidden="1" customHeight="1" x14ac:dyDescent="0.2"/>
    <row r="4160" ht="12.75" hidden="1" customHeight="1" x14ac:dyDescent="0.2"/>
    <row r="4161" ht="12.75" hidden="1" customHeight="1" x14ac:dyDescent="0.2"/>
    <row r="4162" ht="12.75" hidden="1" customHeight="1" x14ac:dyDescent="0.2"/>
    <row r="4163" ht="12.75" hidden="1" customHeight="1" x14ac:dyDescent="0.2"/>
    <row r="4164" ht="12.75" hidden="1" customHeight="1" x14ac:dyDescent="0.2"/>
    <row r="4165" ht="12.75" hidden="1" customHeight="1" x14ac:dyDescent="0.2"/>
    <row r="4166" ht="12.75" hidden="1" customHeight="1" x14ac:dyDescent="0.2"/>
    <row r="4167" ht="12.75" hidden="1" customHeight="1" x14ac:dyDescent="0.2"/>
    <row r="4168" ht="12.75" hidden="1" customHeight="1" x14ac:dyDescent="0.2"/>
    <row r="4169" ht="12.75" hidden="1" customHeight="1" x14ac:dyDescent="0.2"/>
    <row r="4170" ht="12.75" hidden="1" customHeight="1" x14ac:dyDescent="0.2"/>
    <row r="4171" ht="12.75" hidden="1" customHeight="1" x14ac:dyDescent="0.2"/>
    <row r="4172" ht="12.75" hidden="1" customHeight="1" x14ac:dyDescent="0.2"/>
    <row r="4173" ht="12.75" hidden="1" customHeight="1" x14ac:dyDescent="0.2"/>
    <row r="4174" ht="12.75" hidden="1" customHeight="1" x14ac:dyDescent="0.2"/>
    <row r="4175" ht="12.75" hidden="1" customHeight="1" x14ac:dyDescent="0.2"/>
    <row r="4176" ht="12.75" hidden="1" customHeight="1" x14ac:dyDescent="0.2"/>
    <row r="4177" ht="12.75" hidden="1" customHeight="1" x14ac:dyDescent="0.2"/>
    <row r="4178" ht="12.75" hidden="1" customHeight="1" x14ac:dyDescent="0.2"/>
    <row r="4179" ht="12.75" hidden="1" customHeight="1" x14ac:dyDescent="0.2"/>
    <row r="4180" ht="12.75" hidden="1" customHeight="1" x14ac:dyDescent="0.2"/>
    <row r="4181" ht="12.75" hidden="1" customHeight="1" x14ac:dyDescent="0.2"/>
    <row r="4182" ht="12.75" hidden="1" customHeight="1" x14ac:dyDescent="0.2"/>
    <row r="4183" ht="12.75" hidden="1" customHeight="1" x14ac:dyDescent="0.2"/>
    <row r="4184" ht="12.75" hidden="1" customHeight="1" x14ac:dyDescent="0.2"/>
    <row r="4185" ht="12.75" hidden="1" customHeight="1" x14ac:dyDescent="0.2"/>
    <row r="4186" ht="12.75" hidden="1" customHeight="1" x14ac:dyDescent="0.2"/>
    <row r="4187" ht="12.75" hidden="1" customHeight="1" x14ac:dyDescent="0.2"/>
    <row r="4188" ht="12.75" hidden="1" customHeight="1" x14ac:dyDescent="0.2"/>
    <row r="4189" ht="12.75" hidden="1" customHeight="1" x14ac:dyDescent="0.2"/>
    <row r="4190" ht="12.75" hidden="1" customHeight="1" x14ac:dyDescent="0.2"/>
    <row r="4191" ht="12.75" hidden="1" customHeight="1" x14ac:dyDescent="0.2"/>
    <row r="4192" ht="12.75" hidden="1" customHeight="1" x14ac:dyDescent="0.2"/>
    <row r="4193" ht="12.75" hidden="1" customHeight="1" x14ac:dyDescent="0.2"/>
    <row r="4194" ht="12.75" hidden="1" customHeight="1" x14ac:dyDescent="0.2"/>
    <row r="4195" ht="12.75" hidden="1" customHeight="1" x14ac:dyDescent="0.2"/>
    <row r="4196" ht="12.75" hidden="1" customHeight="1" x14ac:dyDescent="0.2"/>
    <row r="4197" ht="12.75" hidden="1" customHeight="1" x14ac:dyDescent="0.2"/>
    <row r="4198" ht="12.75" hidden="1" customHeight="1" x14ac:dyDescent="0.2"/>
    <row r="4199" ht="12.75" hidden="1" customHeight="1" x14ac:dyDescent="0.2"/>
    <row r="4200" ht="12.75" hidden="1" customHeight="1" x14ac:dyDescent="0.2"/>
    <row r="4201" ht="12.75" hidden="1" customHeight="1" x14ac:dyDescent="0.2"/>
    <row r="4202" ht="12.75" hidden="1" customHeight="1" x14ac:dyDescent="0.2"/>
    <row r="4203" ht="12.75" hidden="1" customHeight="1" x14ac:dyDescent="0.2"/>
    <row r="4204" ht="12.75" hidden="1" customHeight="1" x14ac:dyDescent="0.2"/>
    <row r="4205" ht="12.75" hidden="1" customHeight="1" x14ac:dyDescent="0.2"/>
    <row r="4206" ht="12.75" hidden="1" customHeight="1" x14ac:dyDescent="0.2"/>
    <row r="4207" ht="12.75" hidden="1" customHeight="1" x14ac:dyDescent="0.2"/>
    <row r="4208" ht="12.75" hidden="1" customHeight="1" x14ac:dyDescent="0.2"/>
    <row r="4209" ht="12.75" hidden="1" customHeight="1" x14ac:dyDescent="0.2"/>
    <row r="4210" ht="12.75" hidden="1" customHeight="1" x14ac:dyDescent="0.2"/>
    <row r="4211" ht="12.75" hidden="1" customHeight="1" x14ac:dyDescent="0.2"/>
    <row r="4212" ht="12.75" hidden="1" customHeight="1" x14ac:dyDescent="0.2"/>
    <row r="4213" ht="12.75" hidden="1" customHeight="1" x14ac:dyDescent="0.2"/>
    <row r="4214" ht="12.75" hidden="1" customHeight="1" x14ac:dyDescent="0.2"/>
    <row r="4215" ht="12.75" hidden="1" customHeight="1" x14ac:dyDescent="0.2"/>
    <row r="4216" ht="12.75" hidden="1" customHeight="1" x14ac:dyDescent="0.2"/>
    <row r="4217" ht="12.75" hidden="1" customHeight="1" x14ac:dyDescent="0.2"/>
    <row r="4218" ht="12.75" hidden="1" customHeight="1" x14ac:dyDescent="0.2"/>
    <row r="4219" ht="12.75" hidden="1" customHeight="1" x14ac:dyDescent="0.2"/>
    <row r="4220" ht="12.75" hidden="1" customHeight="1" x14ac:dyDescent="0.2"/>
    <row r="4221" ht="12.75" hidden="1" customHeight="1" x14ac:dyDescent="0.2"/>
    <row r="4222" ht="12.75" hidden="1" customHeight="1" x14ac:dyDescent="0.2"/>
    <row r="4223" ht="12.75" hidden="1" customHeight="1" x14ac:dyDescent="0.2"/>
    <row r="4224" ht="12.75" hidden="1" customHeight="1" x14ac:dyDescent="0.2"/>
    <row r="4225" ht="12.75" hidden="1" customHeight="1" x14ac:dyDescent="0.2"/>
    <row r="4226" ht="12.75" hidden="1" customHeight="1" x14ac:dyDescent="0.2"/>
    <row r="4227" ht="12.75" hidden="1" customHeight="1" x14ac:dyDescent="0.2"/>
    <row r="4228" ht="12.75" hidden="1" customHeight="1" x14ac:dyDescent="0.2"/>
    <row r="4229" ht="12.75" hidden="1" customHeight="1" x14ac:dyDescent="0.2"/>
    <row r="4230" ht="12.75" hidden="1" customHeight="1" x14ac:dyDescent="0.2"/>
    <row r="4231" ht="12.75" hidden="1" customHeight="1" x14ac:dyDescent="0.2"/>
    <row r="4232" ht="12.75" hidden="1" customHeight="1" x14ac:dyDescent="0.2"/>
    <row r="4233" ht="12.75" hidden="1" customHeight="1" x14ac:dyDescent="0.2"/>
    <row r="4234" ht="12.75" hidden="1" customHeight="1" x14ac:dyDescent="0.2"/>
    <row r="4235" ht="12.75" hidden="1" customHeight="1" x14ac:dyDescent="0.2"/>
    <row r="4236" ht="12.75" hidden="1" customHeight="1" x14ac:dyDescent="0.2"/>
    <row r="4237" ht="12.75" hidden="1" customHeight="1" x14ac:dyDescent="0.2"/>
    <row r="4238" ht="12.75" hidden="1" customHeight="1" x14ac:dyDescent="0.2"/>
    <row r="4239" ht="12.75" hidden="1" customHeight="1" x14ac:dyDescent="0.2"/>
    <row r="4240" ht="12.75" hidden="1" customHeight="1" x14ac:dyDescent="0.2"/>
    <row r="4241" ht="12.75" hidden="1" customHeight="1" x14ac:dyDescent="0.2"/>
    <row r="4242" ht="12.75" hidden="1" customHeight="1" x14ac:dyDescent="0.2"/>
    <row r="4243" ht="12.75" hidden="1" customHeight="1" x14ac:dyDescent="0.2"/>
    <row r="4244" ht="12.75" hidden="1" customHeight="1" x14ac:dyDescent="0.2"/>
    <row r="4245" ht="12.75" hidden="1" customHeight="1" x14ac:dyDescent="0.2"/>
    <row r="4246" ht="12.75" hidden="1" customHeight="1" x14ac:dyDescent="0.2"/>
    <row r="4247" ht="12.75" hidden="1" customHeight="1" x14ac:dyDescent="0.2"/>
    <row r="4248" ht="12.75" hidden="1" customHeight="1" x14ac:dyDescent="0.2"/>
    <row r="4249" ht="12.75" hidden="1" customHeight="1" x14ac:dyDescent="0.2"/>
    <row r="4250" ht="12.75" hidden="1" customHeight="1" x14ac:dyDescent="0.2"/>
    <row r="4251" ht="12.75" hidden="1" customHeight="1" x14ac:dyDescent="0.2"/>
    <row r="4252" ht="12.75" hidden="1" customHeight="1" x14ac:dyDescent="0.2"/>
    <row r="4253" ht="12.75" hidden="1" customHeight="1" x14ac:dyDescent="0.2"/>
    <row r="4254" ht="12.75" hidden="1" customHeight="1" x14ac:dyDescent="0.2"/>
    <row r="4255" ht="12.75" hidden="1" customHeight="1" x14ac:dyDescent="0.2"/>
    <row r="4256" ht="12.75" hidden="1" customHeight="1" x14ac:dyDescent="0.2"/>
    <row r="4257" ht="12.75" hidden="1" customHeight="1" x14ac:dyDescent="0.2"/>
    <row r="4258" ht="12.75" hidden="1" customHeight="1" x14ac:dyDescent="0.2"/>
    <row r="4259" ht="12.75" hidden="1" customHeight="1" x14ac:dyDescent="0.2"/>
    <row r="4260" ht="12.75" hidden="1" customHeight="1" x14ac:dyDescent="0.2"/>
    <row r="4261" ht="12.75" hidden="1" customHeight="1" x14ac:dyDescent="0.2"/>
    <row r="4262" ht="12.75" hidden="1" customHeight="1" x14ac:dyDescent="0.2"/>
    <row r="4263" ht="12.75" hidden="1" customHeight="1" x14ac:dyDescent="0.2"/>
    <row r="4264" ht="12.75" hidden="1" customHeight="1" x14ac:dyDescent="0.2"/>
    <row r="4265" ht="12.75" hidden="1" customHeight="1" x14ac:dyDescent="0.2"/>
    <row r="4266" ht="12.75" hidden="1" customHeight="1" x14ac:dyDescent="0.2"/>
    <row r="4267" ht="12.75" hidden="1" customHeight="1" x14ac:dyDescent="0.2"/>
    <row r="4268" ht="12.75" hidden="1" customHeight="1" x14ac:dyDescent="0.2"/>
    <row r="4269" ht="12.75" hidden="1" customHeight="1" x14ac:dyDescent="0.2"/>
    <row r="4270" ht="12.75" hidden="1" customHeight="1" x14ac:dyDescent="0.2"/>
    <row r="4271" ht="12.75" hidden="1" customHeight="1" x14ac:dyDescent="0.2"/>
    <row r="4272" ht="12.75" hidden="1" customHeight="1" x14ac:dyDescent="0.2"/>
    <row r="4273" ht="12.75" hidden="1" customHeight="1" x14ac:dyDescent="0.2"/>
    <row r="4274" ht="12.75" hidden="1" customHeight="1" x14ac:dyDescent="0.2"/>
    <row r="4275" ht="12.75" hidden="1" customHeight="1" x14ac:dyDescent="0.2"/>
    <row r="4276" ht="12.75" hidden="1" customHeight="1" x14ac:dyDescent="0.2"/>
    <row r="4277" ht="12.75" hidden="1" customHeight="1" x14ac:dyDescent="0.2"/>
    <row r="4278" ht="12.75" hidden="1" customHeight="1" x14ac:dyDescent="0.2"/>
    <row r="4279" ht="12.75" hidden="1" customHeight="1" x14ac:dyDescent="0.2"/>
    <row r="4280" ht="12.75" hidden="1" customHeight="1" x14ac:dyDescent="0.2"/>
    <row r="4281" ht="12.75" hidden="1" customHeight="1" x14ac:dyDescent="0.2"/>
    <row r="4282" ht="12.75" hidden="1" customHeight="1" x14ac:dyDescent="0.2"/>
    <row r="4283" ht="12.75" hidden="1" customHeight="1" x14ac:dyDescent="0.2"/>
    <row r="4284" ht="12.75" hidden="1" customHeight="1" x14ac:dyDescent="0.2"/>
    <row r="4285" ht="12.75" hidden="1" customHeight="1" x14ac:dyDescent="0.2"/>
    <row r="4286" ht="12.75" hidden="1" customHeight="1" x14ac:dyDescent="0.2"/>
    <row r="4287" ht="12.75" hidden="1" customHeight="1" x14ac:dyDescent="0.2"/>
    <row r="4288" ht="12.75" hidden="1" customHeight="1" x14ac:dyDescent="0.2"/>
    <row r="4289" ht="12.75" hidden="1" customHeight="1" x14ac:dyDescent="0.2"/>
    <row r="4290" ht="12.75" hidden="1" customHeight="1" x14ac:dyDescent="0.2"/>
    <row r="4291" ht="12.75" hidden="1" customHeight="1" x14ac:dyDescent="0.2"/>
    <row r="4292" ht="12.75" hidden="1" customHeight="1" x14ac:dyDescent="0.2"/>
    <row r="4293" ht="12.75" hidden="1" customHeight="1" x14ac:dyDescent="0.2"/>
    <row r="4294" ht="12.75" hidden="1" customHeight="1" x14ac:dyDescent="0.2"/>
    <row r="4295" ht="12.75" hidden="1" customHeight="1" x14ac:dyDescent="0.2"/>
    <row r="4296" ht="12.75" hidden="1" customHeight="1" x14ac:dyDescent="0.2"/>
    <row r="4297" ht="12.75" hidden="1" customHeight="1" x14ac:dyDescent="0.2"/>
    <row r="4298" ht="12.75" hidden="1" customHeight="1" x14ac:dyDescent="0.2"/>
    <row r="4299" ht="12.75" hidden="1" customHeight="1" x14ac:dyDescent="0.2"/>
    <row r="4300" ht="12.75" hidden="1" customHeight="1" x14ac:dyDescent="0.2"/>
    <row r="4301" ht="12.75" hidden="1" customHeight="1" x14ac:dyDescent="0.2"/>
    <row r="4302" ht="12.75" hidden="1" customHeight="1" x14ac:dyDescent="0.2"/>
    <row r="4303" ht="12.75" hidden="1" customHeight="1" x14ac:dyDescent="0.2"/>
    <row r="4304" ht="12.75" hidden="1" customHeight="1" x14ac:dyDescent="0.2"/>
    <row r="4305" ht="12.75" hidden="1" customHeight="1" x14ac:dyDescent="0.2"/>
    <row r="4306" ht="12.75" hidden="1" customHeight="1" x14ac:dyDescent="0.2"/>
    <row r="4307" ht="12.75" hidden="1" customHeight="1" x14ac:dyDescent="0.2"/>
    <row r="4308" ht="12.75" hidden="1" customHeight="1" x14ac:dyDescent="0.2"/>
    <row r="4309" ht="12.75" hidden="1" customHeight="1" x14ac:dyDescent="0.2"/>
    <row r="4310" ht="12.75" hidden="1" customHeight="1" x14ac:dyDescent="0.2"/>
    <row r="4311" ht="12.75" hidden="1" customHeight="1" x14ac:dyDescent="0.2"/>
    <row r="4312" ht="12.75" hidden="1" customHeight="1" x14ac:dyDescent="0.2"/>
    <row r="4313" ht="12.75" hidden="1" customHeight="1" x14ac:dyDescent="0.2"/>
    <row r="4314" ht="12.75" hidden="1" customHeight="1" x14ac:dyDescent="0.2"/>
    <row r="4315" ht="12.75" hidden="1" customHeight="1" x14ac:dyDescent="0.2"/>
    <row r="4316" ht="12.75" hidden="1" customHeight="1" x14ac:dyDescent="0.2"/>
    <row r="4317" ht="12.75" hidden="1" customHeight="1" x14ac:dyDescent="0.2"/>
    <row r="4318" ht="12.75" hidden="1" customHeight="1" x14ac:dyDescent="0.2"/>
    <row r="4319" ht="12.75" hidden="1" customHeight="1" x14ac:dyDescent="0.2"/>
    <row r="4320" ht="12.75" hidden="1" customHeight="1" x14ac:dyDescent="0.2"/>
    <row r="4321" ht="12.75" hidden="1" customHeight="1" x14ac:dyDescent="0.2"/>
    <row r="4322" ht="12.75" hidden="1" customHeight="1" x14ac:dyDescent="0.2"/>
    <row r="4323" ht="12.75" hidden="1" customHeight="1" x14ac:dyDescent="0.2"/>
    <row r="4324" ht="12.75" hidden="1" customHeight="1" x14ac:dyDescent="0.2"/>
    <row r="4325" ht="12.75" hidden="1" customHeight="1" x14ac:dyDescent="0.2"/>
    <row r="4326" ht="12.75" hidden="1" customHeight="1" x14ac:dyDescent="0.2"/>
    <row r="4327" ht="12.75" hidden="1" customHeight="1" x14ac:dyDescent="0.2"/>
    <row r="4328" ht="12.75" hidden="1" customHeight="1" x14ac:dyDescent="0.2"/>
    <row r="4329" ht="12.75" hidden="1" customHeight="1" x14ac:dyDescent="0.2"/>
    <row r="4330" ht="12.75" hidden="1" customHeight="1" x14ac:dyDescent="0.2"/>
    <row r="4331" ht="12.75" hidden="1" customHeight="1" x14ac:dyDescent="0.2"/>
    <row r="4332" ht="12.75" hidden="1" customHeight="1" x14ac:dyDescent="0.2"/>
    <row r="4333" ht="12.75" hidden="1" customHeight="1" x14ac:dyDescent="0.2"/>
    <row r="4334" ht="12.75" hidden="1" customHeight="1" x14ac:dyDescent="0.2"/>
    <row r="4335" ht="12.75" hidden="1" customHeight="1" x14ac:dyDescent="0.2"/>
    <row r="4336" ht="12.75" hidden="1" customHeight="1" x14ac:dyDescent="0.2"/>
    <row r="4337" ht="12.75" hidden="1" customHeight="1" x14ac:dyDescent="0.2"/>
    <row r="4338" ht="12.75" hidden="1" customHeight="1" x14ac:dyDescent="0.2"/>
    <row r="4339" ht="12.75" hidden="1" customHeight="1" x14ac:dyDescent="0.2"/>
    <row r="4340" ht="12.75" hidden="1" customHeight="1" x14ac:dyDescent="0.2"/>
    <row r="4341" ht="12.75" hidden="1" customHeight="1" x14ac:dyDescent="0.2"/>
    <row r="4342" ht="12.75" hidden="1" customHeight="1" x14ac:dyDescent="0.2"/>
    <row r="4343" ht="12.75" hidden="1" customHeight="1" x14ac:dyDescent="0.2"/>
    <row r="4344" ht="12.75" hidden="1" customHeight="1" x14ac:dyDescent="0.2"/>
    <row r="4345" ht="12.75" hidden="1" customHeight="1" x14ac:dyDescent="0.2"/>
    <row r="4346" ht="12.75" hidden="1" customHeight="1" x14ac:dyDescent="0.2"/>
    <row r="4347" ht="12.75" hidden="1" customHeight="1" x14ac:dyDescent="0.2"/>
    <row r="4348" ht="12.75" hidden="1" customHeight="1" x14ac:dyDescent="0.2"/>
    <row r="4349" ht="12.75" hidden="1" customHeight="1" x14ac:dyDescent="0.2"/>
    <row r="4350" ht="12.75" hidden="1" customHeight="1" x14ac:dyDescent="0.2"/>
    <row r="4351" ht="12.75" hidden="1" customHeight="1" x14ac:dyDescent="0.2"/>
    <row r="4352" ht="12.75" hidden="1" customHeight="1" x14ac:dyDescent="0.2"/>
    <row r="4353" ht="12.75" hidden="1" customHeight="1" x14ac:dyDescent="0.2"/>
    <row r="4354" ht="12.75" hidden="1" customHeight="1" x14ac:dyDescent="0.2"/>
    <row r="4355" ht="12.75" hidden="1" customHeight="1" x14ac:dyDescent="0.2"/>
    <row r="4356" ht="12.75" hidden="1" customHeight="1" x14ac:dyDescent="0.2"/>
    <row r="4357" ht="12.75" hidden="1" customHeight="1" x14ac:dyDescent="0.2"/>
    <row r="4358" ht="12.75" hidden="1" customHeight="1" x14ac:dyDescent="0.2"/>
    <row r="4359" ht="12.75" hidden="1" customHeight="1" x14ac:dyDescent="0.2"/>
    <row r="4360" ht="12.75" hidden="1" customHeight="1" x14ac:dyDescent="0.2"/>
    <row r="4361" ht="12.75" hidden="1" customHeight="1" x14ac:dyDescent="0.2"/>
    <row r="4362" ht="12.75" hidden="1" customHeight="1" x14ac:dyDescent="0.2"/>
    <row r="4363" ht="12.75" hidden="1" customHeight="1" x14ac:dyDescent="0.2"/>
    <row r="4364" ht="12.75" hidden="1" customHeight="1" x14ac:dyDescent="0.2"/>
    <row r="4365" ht="12.75" hidden="1" customHeight="1" x14ac:dyDescent="0.2"/>
    <row r="4366" ht="12.75" hidden="1" customHeight="1" x14ac:dyDescent="0.2"/>
  </sheetData>
  <sheetProtection algorithmName="SHA-512" hashValue="jcPXBNKxSBtnxsCN3Y2z/ls/juPJ9QCBeSY/330vjz5obKjpDVeIXs2RHU12w2v/RA7/wkwjtJLr58KvYkwXig==" saltValue="LCCiWzxIGjwqTT+3CvGy2w==" spinCount="100000" sheet="1" objects="1" scenarios="1"/>
  <mergeCells count="18">
    <mergeCell ref="R1:R16"/>
    <mergeCell ref="B2:Q2"/>
    <mergeCell ref="B3:Q3"/>
    <mergeCell ref="B4:Q4"/>
    <mergeCell ref="B5:Q5"/>
    <mergeCell ref="B6:Q6"/>
    <mergeCell ref="B7:Q7"/>
    <mergeCell ref="B8:Q8"/>
    <mergeCell ref="B15:Q15"/>
    <mergeCell ref="B16:Q16"/>
    <mergeCell ref="B9:Q9"/>
    <mergeCell ref="B10:Q10"/>
    <mergeCell ref="B11:Q11"/>
    <mergeCell ref="B12:Q12"/>
    <mergeCell ref="B13:Q13"/>
    <mergeCell ref="A1:A16"/>
    <mergeCell ref="B14:Q14"/>
    <mergeCell ref="K1:Q1"/>
  </mergeCells>
  <dataValidations count="1">
    <dataValidation type="textLength" operator="lessThanOrEqual" allowBlank="1" showInputMessage="1" showErrorMessage="1" sqref="B8:Q9 B14:Q15" xr:uid="{00000000-0002-0000-0A00-000000000000}">
      <formula1>3000</formula1>
    </dataValidation>
  </dataValidations>
  <pageMargins left="0.7" right="0.7" top="0.75" bottom="0.75" header="0.3" footer="0.3"/>
  <pageSetup scale="80" orientation="portrait" horizontalDpi="4294967295" verticalDpi="4294967295"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26F955-70B8-4F90-BAF7-92DCD38A46A5}">
  <sheetPr codeName="Sheet16"/>
  <dimension ref="A1:S20"/>
  <sheetViews>
    <sheetView showGridLines="0" zoomScaleNormal="100" workbookViewId="0">
      <selection activeCell="B5" sqref="B5:Q5"/>
    </sheetView>
  </sheetViews>
  <sheetFormatPr defaultColWidth="0" defaultRowHeight="12.75" zeroHeight="1" x14ac:dyDescent="0.2"/>
  <cols>
    <col min="1" max="1" width="1.42578125" style="805" customWidth="1"/>
    <col min="2" max="3" width="7.140625" style="208" customWidth="1"/>
    <col min="4" max="4" width="11.85546875" style="208" bestFit="1" customWidth="1"/>
    <col min="5" max="8" width="7.140625" style="208" customWidth="1"/>
    <col min="9" max="9" width="12.5703125" style="208" bestFit="1" customWidth="1"/>
    <col min="10" max="17" width="7.140625" style="208" customWidth="1"/>
    <col min="18" max="18" width="1.42578125" style="244" customWidth="1"/>
    <col min="19" max="19" width="20.42578125" style="208" customWidth="1"/>
    <col min="20" max="16384" width="9.140625" style="208" hidden="1"/>
  </cols>
  <sheetData>
    <row r="1" spans="2:19" x14ac:dyDescent="0.2">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R1" s="805"/>
      <c r="S1" s="279"/>
    </row>
    <row r="2" spans="2:19" ht="20.25" customHeight="1" thickBot="1" x14ac:dyDescent="0.25">
      <c r="B2" s="999" t="s">
        <v>2547</v>
      </c>
      <c r="C2" s="1321"/>
      <c r="D2" s="1321"/>
      <c r="E2" s="1321"/>
      <c r="F2" s="1321"/>
      <c r="G2" s="1321"/>
      <c r="H2" s="1321"/>
      <c r="I2" s="1321"/>
      <c r="J2" s="1321"/>
      <c r="K2" s="1321"/>
      <c r="L2" s="1321"/>
      <c r="M2" s="1321"/>
      <c r="N2" s="1321"/>
      <c r="O2" s="1321"/>
      <c r="P2" s="1321"/>
      <c r="Q2" s="1321"/>
      <c r="R2" s="805"/>
      <c r="S2" s="279"/>
    </row>
    <row r="3" spans="2:19" x14ac:dyDescent="0.2">
      <c r="B3" s="678"/>
      <c r="C3" s="678"/>
      <c r="D3" s="678"/>
      <c r="E3" s="678"/>
      <c r="F3" s="678"/>
      <c r="G3" s="678"/>
      <c r="H3" s="678"/>
      <c r="I3" s="678"/>
      <c r="J3" s="678"/>
      <c r="K3" s="678"/>
      <c r="L3" s="678"/>
      <c r="M3" s="678"/>
      <c r="N3" s="678"/>
      <c r="O3" s="678"/>
      <c r="P3" s="678"/>
      <c r="Q3" s="678"/>
      <c r="R3" s="805"/>
      <c r="S3" s="279"/>
    </row>
    <row r="4" spans="2:19" ht="24.75" customHeight="1" x14ac:dyDescent="0.2">
      <c r="B4" s="376" t="s">
        <v>1002</v>
      </c>
      <c r="C4" s="987" t="s">
        <v>2641</v>
      </c>
      <c r="D4" s="988"/>
      <c r="E4" s="988"/>
      <c r="F4" s="988"/>
      <c r="G4" s="988"/>
      <c r="H4" s="988"/>
      <c r="I4" s="988"/>
      <c r="J4" s="988"/>
      <c r="K4" s="988"/>
      <c r="L4" s="988"/>
      <c r="M4" s="988"/>
      <c r="N4" s="988"/>
      <c r="O4" s="988"/>
      <c r="P4" s="988"/>
      <c r="Q4" s="989"/>
      <c r="R4" s="805"/>
      <c r="S4" s="279"/>
    </row>
    <row r="5" spans="2:19" ht="150" customHeight="1" x14ac:dyDescent="0.2">
      <c r="B5" s="1318" t="s">
        <v>2843</v>
      </c>
      <c r="C5" s="1319"/>
      <c r="D5" s="1319"/>
      <c r="E5" s="1319"/>
      <c r="F5" s="1319"/>
      <c r="G5" s="1319"/>
      <c r="H5" s="1319"/>
      <c r="I5" s="1319"/>
      <c r="J5" s="1319"/>
      <c r="K5" s="1319"/>
      <c r="L5" s="1319"/>
      <c r="M5" s="1319"/>
      <c r="N5" s="1319"/>
      <c r="O5" s="1319"/>
      <c r="P5" s="1319"/>
      <c r="Q5" s="1320"/>
      <c r="R5" s="805"/>
      <c r="S5" s="279"/>
    </row>
    <row r="6" spans="2:19" x14ac:dyDescent="0.2">
      <c r="B6" s="1322"/>
      <c r="C6" s="1322"/>
      <c r="D6" s="1322"/>
      <c r="E6" s="1322"/>
      <c r="F6" s="1322"/>
      <c r="G6" s="1322"/>
      <c r="H6" s="1322"/>
      <c r="I6" s="1322"/>
      <c r="J6" s="1322"/>
      <c r="K6" s="1322"/>
      <c r="L6" s="1322"/>
      <c r="M6" s="1322"/>
      <c r="N6" s="1322"/>
      <c r="O6" s="1322"/>
      <c r="P6" s="1322"/>
      <c r="Q6" s="1322"/>
      <c r="R6" s="805"/>
      <c r="S6" s="279"/>
    </row>
    <row r="7" spans="2:19" x14ac:dyDescent="0.2">
      <c r="B7" s="1044" t="s">
        <v>2285</v>
      </c>
      <c r="C7" s="1045"/>
      <c r="D7" s="1045"/>
      <c r="E7" s="1045"/>
      <c r="F7" s="1045"/>
      <c r="G7" s="1045"/>
      <c r="H7" s="1045"/>
      <c r="I7" s="1045"/>
      <c r="J7" s="1045"/>
      <c r="K7" s="1045"/>
      <c r="L7" s="1045"/>
      <c r="M7" s="1045"/>
      <c r="N7" s="1045"/>
      <c r="O7" s="1045"/>
      <c r="P7" s="1045"/>
      <c r="Q7" s="1046"/>
      <c r="R7" s="805"/>
      <c r="S7" s="279"/>
    </row>
    <row r="8" spans="2:19" x14ac:dyDescent="0.2">
      <c r="B8" s="377" t="s">
        <v>2284</v>
      </c>
      <c r="C8" s="678" t="s">
        <v>2290</v>
      </c>
      <c r="D8" s="678"/>
      <c r="E8" s="678"/>
      <c r="F8" s="678"/>
      <c r="G8" s="678"/>
      <c r="H8" s="678"/>
      <c r="I8" s="678"/>
      <c r="J8" s="678"/>
      <c r="K8" s="678"/>
      <c r="L8" s="678"/>
      <c r="M8" s="678"/>
      <c r="N8" s="678"/>
      <c r="O8" s="678"/>
      <c r="P8" s="678"/>
      <c r="Q8" s="378"/>
      <c r="R8" s="805"/>
      <c r="S8" s="279"/>
    </row>
    <row r="9" spans="2:19" ht="26.25" customHeight="1" x14ac:dyDescent="0.2">
      <c r="B9" s="377" t="s">
        <v>2287</v>
      </c>
      <c r="C9" s="678" t="s">
        <v>2289</v>
      </c>
      <c r="D9" s="678"/>
      <c r="E9" s="678"/>
      <c r="F9" s="678"/>
      <c r="G9" s="678"/>
      <c r="H9" s="678"/>
      <c r="I9" s="678"/>
      <c r="J9" s="678"/>
      <c r="K9" s="678"/>
      <c r="L9" s="678"/>
      <c r="M9" s="678"/>
      <c r="N9" s="678"/>
      <c r="O9" s="678"/>
      <c r="P9" s="678"/>
      <c r="Q9" s="378"/>
      <c r="R9" s="805"/>
      <c r="S9" s="279"/>
    </row>
    <row r="10" spans="2:19" x14ac:dyDescent="0.2">
      <c r="B10" s="379" t="s">
        <v>2288</v>
      </c>
      <c r="C10" s="1048" t="s">
        <v>2286</v>
      </c>
      <c r="D10" s="1048"/>
      <c r="E10" s="1048"/>
      <c r="F10" s="1048"/>
      <c r="G10" s="1048"/>
      <c r="H10" s="1048"/>
      <c r="I10" s="1048"/>
      <c r="J10" s="1048"/>
      <c r="K10" s="1048"/>
      <c r="L10" s="1048"/>
      <c r="M10" s="1048"/>
      <c r="N10" s="1048"/>
      <c r="O10" s="1048"/>
      <c r="P10" s="1048"/>
      <c r="Q10" s="380"/>
      <c r="R10" s="805"/>
      <c r="S10" s="279"/>
    </row>
    <row r="11" spans="2:19" x14ac:dyDescent="0.2">
      <c r="B11" s="750"/>
      <c r="C11" s="750"/>
      <c r="D11" s="750"/>
      <c r="E11" s="750"/>
      <c r="F11" s="750"/>
      <c r="G11" s="750"/>
      <c r="H11" s="750"/>
      <c r="I11" s="750"/>
      <c r="J11" s="750"/>
      <c r="K11" s="750"/>
      <c r="L11" s="750"/>
      <c r="M11" s="750"/>
      <c r="N11" s="750"/>
      <c r="O11" s="750"/>
      <c r="P11" s="750"/>
      <c r="Q11" s="750"/>
      <c r="R11" s="805"/>
      <c r="S11" s="279"/>
    </row>
    <row r="12" spans="2:19" ht="30" customHeight="1" x14ac:dyDescent="0.2">
      <c r="B12" s="678" t="s">
        <v>2684</v>
      </c>
      <c r="C12" s="678"/>
      <c r="D12" s="678"/>
      <c r="E12" s="678"/>
      <c r="F12" s="678"/>
      <c r="G12" s="678"/>
      <c r="H12" s="678"/>
      <c r="I12" s="678"/>
      <c r="J12" s="678"/>
      <c r="K12" s="678"/>
      <c r="L12" s="678"/>
      <c r="M12" s="678"/>
      <c r="N12" s="678"/>
      <c r="O12" s="678"/>
      <c r="P12" s="678"/>
      <c r="Q12" s="678"/>
      <c r="R12" s="805"/>
      <c r="S12" s="279"/>
    </row>
    <row r="13" spans="2:19" x14ac:dyDescent="0.2">
      <c r="B13" s="1030" t="s">
        <v>1462</v>
      </c>
      <c r="C13" s="1030"/>
      <c r="D13" s="1030"/>
      <c r="E13" s="1030"/>
      <c r="F13" s="1030"/>
      <c r="G13" s="1030"/>
      <c r="H13" s="1030"/>
      <c r="I13" s="1030"/>
      <c r="J13" s="1030"/>
      <c r="K13" s="1030"/>
      <c r="L13" s="1030"/>
      <c r="M13" s="1030"/>
      <c r="N13" s="1030"/>
      <c r="O13" s="1030"/>
      <c r="P13" s="1030"/>
      <c r="Q13" s="1030"/>
      <c r="R13" s="805"/>
      <c r="S13" s="279"/>
    </row>
    <row r="14" spans="2:19" ht="15" x14ac:dyDescent="0.25">
      <c r="B14" s="1316"/>
      <c r="C14" s="1316"/>
      <c r="D14" s="1316"/>
      <c r="E14" s="1316"/>
      <c r="F14" s="1316"/>
      <c r="G14" s="1316"/>
      <c r="H14" s="1316"/>
      <c r="I14" s="1316"/>
      <c r="J14" s="1316"/>
      <c r="K14" s="1316"/>
      <c r="L14" s="1316"/>
      <c r="M14" s="1316"/>
      <c r="N14" s="1316"/>
      <c r="O14" s="1316"/>
      <c r="P14" s="1316"/>
      <c r="Q14" s="1316"/>
      <c r="R14" s="805"/>
      <c r="S14" s="279"/>
    </row>
    <row r="15" spans="2:19" ht="15" x14ac:dyDescent="0.25">
      <c r="B15" s="382"/>
      <c r="C15" s="254"/>
      <c r="D15" s="383" t="s">
        <v>1407</v>
      </c>
      <c r="E15" s="15"/>
      <c r="F15" s="1285" t="s">
        <v>2642</v>
      </c>
      <c r="G15" s="1284"/>
      <c r="H15" s="1284"/>
      <c r="I15" s="1284"/>
      <c r="J15" s="1284"/>
      <c r="K15" s="1284"/>
      <c r="L15" s="1284"/>
      <c r="M15" s="1284"/>
      <c r="N15" s="1284"/>
      <c r="O15" s="1284"/>
      <c r="P15" s="1284"/>
      <c r="Q15" s="1284"/>
      <c r="R15" s="805"/>
      <c r="S15" s="279"/>
    </row>
    <row r="16" spans="2:19" x14ac:dyDescent="0.2">
      <c r="B16" s="1317"/>
      <c r="C16" s="1317"/>
      <c r="D16" s="1317"/>
      <c r="E16" s="1317"/>
      <c r="F16" s="1317"/>
      <c r="G16" s="1317"/>
      <c r="H16" s="1317"/>
      <c r="I16" s="1317"/>
      <c r="J16" s="1317"/>
      <c r="K16" s="1317"/>
      <c r="L16" s="1317"/>
      <c r="M16" s="1317"/>
      <c r="N16" s="1317"/>
      <c r="O16" s="1317"/>
      <c r="P16" s="1317"/>
      <c r="Q16" s="1317"/>
      <c r="R16" s="805"/>
      <c r="S16" s="279"/>
    </row>
    <row r="17" spans="2:19" x14ac:dyDescent="0.2">
      <c r="B17" s="376" t="s">
        <v>973</v>
      </c>
      <c r="C17" s="987" t="s">
        <v>2643</v>
      </c>
      <c r="D17" s="988"/>
      <c r="E17" s="988"/>
      <c r="F17" s="988"/>
      <c r="G17" s="988"/>
      <c r="H17" s="988"/>
      <c r="I17" s="988"/>
      <c r="J17" s="988"/>
      <c r="K17" s="988"/>
      <c r="L17" s="988"/>
      <c r="M17" s="988"/>
      <c r="N17" s="988"/>
      <c r="O17" s="988"/>
      <c r="P17" s="988"/>
      <c r="Q17" s="989"/>
      <c r="R17" s="805"/>
      <c r="S17" s="279"/>
    </row>
    <row r="18" spans="2:19" ht="150" customHeight="1" x14ac:dyDescent="0.2">
      <c r="B18" s="1318"/>
      <c r="C18" s="1319"/>
      <c r="D18" s="1319"/>
      <c r="E18" s="1319"/>
      <c r="F18" s="1319"/>
      <c r="G18" s="1319"/>
      <c r="H18" s="1319"/>
      <c r="I18" s="1319"/>
      <c r="J18" s="1319"/>
      <c r="K18" s="1319"/>
      <c r="L18" s="1319"/>
      <c r="M18" s="1319"/>
      <c r="N18" s="1319"/>
      <c r="O18" s="1319"/>
      <c r="P18" s="1319"/>
      <c r="Q18" s="1320"/>
      <c r="R18" s="805"/>
      <c r="S18" s="279"/>
    </row>
    <row r="19" spans="2:19" ht="15" x14ac:dyDescent="0.2">
      <c r="B19" s="1323"/>
      <c r="C19" s="1323"/>
      <c r="D19" s="1323"/>
      <c r="E19" s="1323"/>
      <c r="F19" s="1323"/>
      <c r="G19" s="1323"/>
      <c r="H19" s="1323"/>
      <c r="I19" s="1323"/>
      <c r="J19" s="1323"/>
      <c r="K19" s="1323"/>
      <c r="L19" s="1323"/>
      <c r="M19" s="1323"/>
      <c r="N19" s="1323"/>
      <c r="O19" s="1323"/>
      <c r="P19" s="1323"/>
      <c r="Q19" s="1323"/>
      <c r="R19" s="805"/>
      <c r="S19" s="279"/>
    </row>
    <row r="20" spans="2:19" x14ac:dyDescent="0.2">
      <c r="B20" s="666" t="s">
        <v>2334</v>
      </c>
      <c r="C20" s="666"/>
      <c r="D20" s="666"/>
      <c r="E20" s="666"/>
      <c r="F20" s="666"/>
      <c r="G20" s="666"/>
      <c r="H20" s="666"/>
      <c r="I20" s="666"/>
      <c r="J20" s="666"/>
      <c r="K20" s="666"/>
      <c r="L20" s="666"/>
      <c r="M20" s="666"/>
      <c r="N20" s="666"/>
      <c r="O20" s="666"/>
      <c r="P20" s="666"/>
      <c r="Q20" s="666"/>
      <c r="R20" s="805"/>
      <c r="S20" s="279"/>
    </row>
  </sheetData>
  <sheetProtection algorithmName="SHA-512" hashValue="j/LP3GCt2MkVhyXqtsOqu/gArM/oC4bq81GYTNr+fKy4ktwFfyy3ZoRbYku2G+ENCRs0Xzz5HSjQEq1UPsv/6A==" saltValue="dsHJwnRUmV4cYiut3dFVvA==" spinCount="100000" sheet="1" objects="1" scenarios="1"/>
  <mergeCells count="22">
    <mergeCell ref="R1:R20"/>
    <mergeCell ref="A1:A1048576"/>
    <mergeCell ref="F15:Q15"/>
    <mergeCell ref="B12:Q12"/>
    <mergeCell ref="K1:Q1"/>
    <mergeCell ref="B2:Q2"/>
    <mergeCell ref="B3:Q3"/>
    <mergeCell ref="B5:Q5"/>
    <mergeCell ref="B6:Q6"/>
    <mergeCell ref="B7:Q7"/>
    <mergeCell ref="C8:P8"/>
    <mergeCell ref="C9:P9"/>
    <mergeCell ref="C10:P10"/>
    <mergeCell ref="B11:Q11"/>
    <mergeCell ref="C4:Q4"/>
    <mergeCell ref="B19:Q19"/>
    <mergeCell ref="B20:Q20"/>
    <mergeCell ref="B13:Q13"/>
    <mergeCell ref="B14:Q14"/>
    <mergeCell ref="B16:Q16"/>
    <mergeCell ref="B18:Q18"/>
    <mergeCell ref="C17:Q17"/>
  </mergeCells>
  <dataValidations count="1">
    <dataValidation type="textLength" operator="lessThanOrEqual" allowBlank="1" showInputMessage="1" showErrorMessage="1" sqref="B18:Q18 B5:Q5" xr:uid="{8EE90C31-3219-47C8-BCD5-26EADCBB346D}">
      <formula1>3000</formula1>
    </dataValidation>
  </dataValidations>
  <printOptions horizontalCentered="1"/>
  <pageMargins left="0.7" right="0.7" top="0.75" bottom="0.75" header="0.3" footer="0.3"/>
  <pageSetup scale="70" orientation="portrait" horizontalDpi="4294967295" verticalDpi="4294967295" r:id="rId1"/>
  <headerFooter>
    <oddFooter>&amp;L&amp;"Times New Roman,Regular"&amp;8&amp;D&amp;R&amp;"Times New Roman,Regular"&amp;8Title I, Part A
Individual Application</oddFooter>
  </headerFooter>
  <colBreaks count="1" manualBreakCount="1">
    <brk id="18"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dimension ref="A1:T59"/>
  <sheetViews>
    <sheetView showGridLines="0" showZeros="0" zoomScaleNormal="100" workbookViewId="0">
      <selection activeCell="B10" sqref="B10"/>
    </sheetView>
  </sheetViews>
  <sheetFormatPr defaultColWidth="0" defaultRowHeight="0" customHeight="1" zeroHeight="1" x14ac:dyDescent="0.2"/>
  <cols>
    <col min="1" max="1" width="2.140625" style="218" customWidth="1"/>
    <col min="2" max="2" width="7.5703125" style="218" customWidth="1"/>
    <col min="3" max="3" width="2.5703125" style="218" customWidth="1"/>
    <col min="4" max="4" width="11.140625" style="218" customWidth="1"/>
    <col min="5" max="5" width="7.5703125" style="218" customWidth="1"/>
    <col min="6" max="6" width="8.5703125" style="218" customWidth="1"/>
    <col min="7" max="7" width="11.85546875" style="218" customWidth="1"/>
    <col min="8" max="8" width="5.42578125" style="218" customWidth="1"/>
    <col min="9" max="9" width="14.42578125" style="218" customWidth="1"/>
    <col min="10" max="12" width="7.5703125" style="218" customWidth="1"/>
    <col min="13" max="17" width="8.5703125" style="218" customWidth="1"/>
    <col min="18" max="18" width="2.140625" style="1304" customWidth="1"/>
    <col min="19" max="19" width="18.85546875" style="218" customWidth="1"/>
    <col min="20" max="20" width="0" style="218" hidden="1" customWidth="1"/>
    <col min="21" max="16384" width="9.140625" style="218" hidden="1"/>
  </cols>
  <sheetData>
    <row r="1" spans="1:19" ht="12.75" x14ac:dyDescent="0.2">
      <c r="A1" s="1346"/>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S1" s="278"/>
    </row>
    <row r="2" spans="1:19" ht="15" thickBot="1" x14ac:dyDescent="0.25">
      <c r="A2" s="1346"/>
      <c r="B2" s="1305" t="s">
        <v>2604</v>
      </c>
      <c r="C2" s="1305"/>
      <c r="D2" s="1305"/>
      <c r="E2" s="1305"/>
      <c r="F2" s="1305"/>
      <c r="G2" s="1305"/>
      <c r="H2" s="1305"/>
      <c r="I2" s="1305"/>
      <c r="J2" s="1305"/>
      <c r="K2" s="1305"/>
      <c r="L2" s="1305"/>
      <c r="M2" s="1305"/>
      <c r="N2" s="1305"/>
      <c r="O2" s="1305"/>
      <c r="P2" s="1305"/>
      <c r="Q2" s="1305"/>
      <c r="S2" s="278"/>
    </row>
    <row r="3" spans="1:19" ht="14.25" x14ac:dyDescent="0.2">
      <c r="A3" s="1346"/>
      <c r="B3" s="1308"/>
      <c r="C3" s="1308"/>
      <c r="D3" s="1308"/>
      <c r="E3" s="1308"/>
      <c r="F3" s="1308"/>
      <c r="G3" s="1308"/>
      <c r="H3" s="1308"/>
      <c r="I3" s="1308"/>
      <c r="J3" s="1308"/>
      <c r="K3" s="1308"/>
      <c r="L3" s="1308"/>
      <c r="M3" s="1308"/>
      <c r="N3" s="1308"/>
      <c r="O3" s="1308"/>
      <c r="P3" s="1308"/>
      <c r="Q3" s="1308"/>
      <c r="S3" s="278"/>
    </row>
    <row r="4" spans="1:19" ht="14.25" x14ac:dyDescent="0.2">
      <c r="A4" s="1346"/>
      <c r="B4" s="1308" t="s">
        <v>819</v>
      </c>
      <c r="C4" s="1308"/>
      <c r="D4" s="1308"/>
      <c r="E4" s="1308"/>
      <c r="F4" s="1308"/>
      <c r="G4" s="1308"/>
      <c r="H4" s="1308"/>
      <c r="I4" s="1308"/>
      <c r="J4" s="1308"/>
      <c r="K4" s="1308"/>
      <c r="L4" s="1308"/>
      <c r="M4" s="1308"/>
      <c r="N4" s="1308"/>
      <c r="O4" s="1308"/>
      <c r="P4" s="1308"/>
      <c r="Q4" s="1308"/>
      <c r="S4" s="278"/>
    </row>
    <row r="5" spans="1:19" ht="15" x14ac:dyDescent="0.25">
      <c r="A5" s="1346"/>
      <c r="B5" s="1306"/>
      <c r="C5" s="1306"/>
      <c r="D5" s="1306"/>
      <c r="E5" s="1306"/>
      <c r="F5" s="1306"/>
      <c r="G5" s="1306"/>
      <c r="H5" s="1306"/>
      <c r="I5" s="1306"/>
      <c r="J5" s="1306"/>
      <c r="K5" s="1306"/>
      <c r="L5" s="1306"/>
      <c r="M5" s="1306"/>
      <c r="N5" s="1306"/>
      <c r="O5" s="1306"/>
      <c r="P5" s="1306"/>
      <c r="Q5" s="1306"/>
      <c r="S5" s="278"/>
    </row>
    <row r="6" spans="1:19" ht="14.25" x14ac:dyDescent="0.2">
      <c r="A6" s="1346"/>
      <c r="B6" s="1344" t="s">
        <v>2633</v>
      </c>
      <c r="C6" s="1344"/>
      <c r="D6" s="1344"/>
      <c r="E6" s="1344"/>
      <c r="F6" s="1344"/>
      <c r="G6" s="1345" t="s">
        <v>2829</v>
      </c>
      <c r="H6" s="1345"/>
      <c r="I6" s="1345"/>
      <c r="J6" s="1345"/>
      <c r="K6" s="1345"/>
      <c r="L6" s="1345"/>
      <c r="M6" s="1345"/>
      <c r="N6" s="1345"/>
      <c r="O6" s="1345"/>
      <c r="P6" s="1345"/>
      <c r="Q6" s="1345"/>
      <c r="S6" s="278"/>
    </row>
    <row r="7" spans="1:19" ht="14.25" x14ac:dyDescent="0.2">
      <c r="A7" s="1346"/>
      <c r="B7" s="1344" t="s">
        <v>2634</v>
      </c>
      <c r="C7" s="1344"/>
      <c r="D7" s="1344"/>
      <c r="E7" s="1344"/>
      <c r="F7" s="1344"/>
      <c r="G7" s="1345" t="s">
        <v>2841</v>
      </c>
      <c r="H7" s="1345"/>
      <c r="I7" s="1345"/>
      <c r="J7" s="1345"/>
      <c r="K7" s="1345"/>
      <c r="L7" s="1345"/>
      <c r="M7" s="1345"/>
      <c r="N7" s="1345"/>
      <c r="O7" s="1345"/>
      <c r="P7" s="1345"/>
      <c r="Q7" s="1345"/>
      <c r="S7" s="278"/>
    </row>
    <row r="8" spans="1:19" ht="14.25" x14ac:dyDescent="0.2">
      <c r="A8" s="1346"/>
      <c r="B8" s="1344" t="s">
        <v>2635</v>
      </c>
      <c r="C8" s="1344"/>
      <c r="D8" s="1344"/>
      <c r="E8" s="1344"/>
      <c r="F8" s="1344"/>
      <c r="G8" s="1345" t="s">
        <v>2842</v>
      </c>
      <c r="H8" s="1345"/>
      <c r="I8" s="1345"/>
      <c r="J8" s="1345"/>
      <c r="K8" s="1345"/>
      <c r="L8" s="1345"/>
      <c r="M8" s="1345"/>
      <c r="N8" s="1345"/>
      <c r="O8" s="1345"/>
      <c r="P8" s="1345"/>
      <c r="Q8" s="1345"/>
      <c r="S8" s="278"/>
    </row>
    <row r="9" spans="1:19" ht="14.25" x14ac:dyDescent="0.2">
      <c r="A9" s="1346"/>
      <c r="B9" s="1308"/>
      <c r="C9" s="1308"/>
      <c r="D9" s="1308"/>
      <c r="E9" s="1308"/>
      <c r="F9" s="1308"/>
      <c r="G9" s="1308"/>
      <c r="H9" s="1308"/>
      <c r="I9" s="1308"/>
      <c r="J9" s="1308"/>
      <c r="K9" s="1308"/>
      <c r="L9" s="1308"/>
      <c r="M9" s="1308"/>
      <c r="N9" s="1308"/>
      <c r="O9" s="1308"/>
      <c r="P9" s="1308"/>
      <c r="Q9" s="1308"/>
      <c r="S9" s="278"/>
    </row>
    <row r="10" spans="1:19" ht="25.5" customHeight="1" x14ac:dyDescent="0.2">
      <c r="A10" s="1346"/>
      <c r="B10" s="375">
        <f>VLOOKUP($J$1,Prefills!$H$6:$I$1457,2)</f>
        <v>0</v>
      </c>
      <c r="C10" s="1366" t="s">
        <v>2755</v>
      </c>
      <c r="D10" s="1366"/>
      <c r="E10" s="1366"/>
      <c r="F10" s="1366"/>
      <c r="G10" s="1366"/>
      <c r="H10" s="1366"/>
      <c r="I10" s="1366"/>
      <c r="J10" s="1366"/>
      <c r="K10" s="1366"/>
      <c r="L10" s="1366"/>
      <c r="M10" s="1366"/>
      <c r="N10" s="1366"/>
      <c r="O10" s="1366"/>
      <c r="P10" s="1366"/>
      <c r="Q10" s="1366"/>
      <c r="S10" s="278"/>
    </row>
    <row r="11" spans="1:19" ht="7.5" customHeight="1" x14ac:dyDescent="0.2">
      <c r="A11" s="1346"/>
      <c r="B11" s="1308"/>
      <c r="C11" s="1308"/>
      <c r="D11" s="1308"/>
      <c r="E11" s="1308"/>
      <c r="F11" s="1308"/>
      <c r="G11" s="1308"/>
      <c r="H11" s="1308"/>
      <c r="I11" s="1308"/>
      <c r="J11" s="1308"/>
      <c r="K11" s="1308"/>
      <c r="L11" s="1308"/>
      <c r="M11" s="1308"/>
      <c r="N11" s="1308"/>
      <c r="O11" s="1308"/>
      <c r="P11" s="1308"/>
      <c r="Q11" s="1308"/>
      <c r="S11" s="278"/>
    </row>
    <row r="12" spans="1:19" ht="49.5" customHeight="1" x14ac:dyDescent="0.2">
      <c r="A12" s="1346"/>
      <c r="B12" s="1367" t="s">
        <v>1943</v>
      </c>
      <c r="C12" s="1368"/>
      <c r="D12" s="1368"/>
      <c r="E12" s="1368"/>
      <c r="F12" s="1368"/>
      <c r="G12" s="1368"/>
      <c r="H12" s="1368"/>
      <c r="I12" s="1368"/>
      <c r="J12" s="1368"/>
      <c r="K12" s="1368"/>
      <c r="L12" s="1368"/>
      <c r="M12" s="1368"/>
      <c r="N12" s="1368"/>
      <c r="O12" s="1368"/>
      <c r="P12" s="1368"/>
      <c r="Q12" s="1368"/>
      <c r="S12" s="278"/>
    </row>
    <row r="13" spans="1:19" ht="7.5" customHeight="1" x14ac:dyDescent="0.2">
      <c r="A13" s="1346"/>
      <c r="B13" s="1308"/>
      <c r="C13" s="1308"/>
      <c r="D13" s="1308"/>
      <c r="E13" s="1308"/>
      <c r="F13" s="1308"/>
      <c r="G13" s="1308"/>
      <c r="H13" s="1308"/>
      <c r="I13" s="1308"/>
      <c r="J13" s="1308"/>
      <c r="K13" s="1308"/>
      <c r="L13" s="1308"/>
      <c r="M13" s="1308"/>
      <c r="N13" s="1308"/>
      <c r="O13" s="1308"/>
      <c r="P13" s="1308"/>
      <c r="Q13" s="1308"/>
      <c r="S13" s="278"/>
    </row>
    <row r="14" spans="1:19" ht="30.75" customHeight="1" x14ac:dyDescent="0.2">
      <c r="A14" s="1346"/>
      <c r="B14" s="223"/>
      <c r="C14" s="1369" t="s">
        <v>2756</v>
      </c>
      <c r="D14" s="1369"/>
      <c r="E14" s="1369"/>
      <c r="F14" s="1369"/>
      <c r="G14" s="1369"/>
      <c r="H14" s="1369"/>
      <c r="I14" s="1369"/>
      <c r="J14" s="1369"/>
      <c r="K14" s="1369"/>
      <c r="L14" s="1369"/>
      <c r="M14" s="1369"/>
      <c r="N14" s="1369"/>
      <c r="O14" s="1369"/>
      <c r="P14" s="1369"/>
      <c r="Q14" s="1369"/>
      <c r="S14" s="278"/>
    </row>
    <row r="15" spans="1:19" ht="7.5" customHeight="1" x14ac:dyDescent="0.2">
      <c r="A15" s="1346"/>
      <c r="B15" s="373"/>
      <c r="C15" s="374"/>
      <c r="D15" s="374"/>
      <c r="E15" s="374"/>
      <c r="F15" s="374"/>
      <c r="G15" s="374"/>
      <c r="H15" s="374"/>
      <c r="I15" s="374"/>
      <c r="J15" s="374"/>
      <c r="K15" s="374"/>
      <c r="L15" s="374"/>
      <c r="M15" s="374"/>
      <c r="N15" s="374"/>
      <c r="O15" s="374"/>
      <c r="P15" s="374"/>
      <c r="Q15" s="374"/>
      <c r="S15" s="278"/>
    </row>
    <row r="16" spans="1:19" ht="29.25" customHeight="1" x14ac:dyDescent="0.2">
      <c r="A16" s="1346"/>
      <c r="B16" s="1343" t="str">
        <f>"Provide the name of any residential neglected facilities that will participate in the Title I, Part A neglected set-aside for the "  &amp; 'Main Page'!G9 &amp; " school year and the number of students that will receive services ages 5-21."</f>
        <v>Provide the name of any residential neglected facilities that will participate in the Title I, Part A neglected set-aside for the 2026-2027 school year and the number of students that will receive services ages 5-21.</v>
      </c>
      <c r="C16" s="1343"/>
      <c r="D16" s="1343"/>
      <c r="E16" s="1343"/>
      <c r="F16" s="1343"/>
      <c r="G16" s="1343"/>
      <c r="H16" s="1343"/>
      <c r="I16" s="1343"/>
      <c r="J16" s="1343"/>
      <c r="K16" s="1343"/>
      <c r="L16" s="1343"/>
      <c r="M16" s="1343"/>
      <c r="N16" s="1343"/>
      <c r="O16" s="1343"/>
      <c r="P16" s="1343"/>
      <c r="Q16" s="1343"/>
      <c r="S16" s="278"/>
    </row>
    <row r="17" spans="1:19" ht="65.25" customHeight="1" x14ac:dyDescent="0.2">
      <c r="A17" s="1346"/>
      <c r="B17" s="1337" t="s">
        <v>2011</v>
      </c>
      <c r="C17" s="1338"/>
      <c r="D17" s="1339"/>
      <c r="E17" s="1337" t="s">
        <v>2757</v>
      </c>
      <c r="F17" s="1339"/>
      <c r="G17" s="1337" t="s">
        <v>2636</v>
      </c>
      <c r="H17" s="1338"/>
      <c r="I17" s="1339"/>
      <c r="J17" s="1337" t="s">
        <v>2012</v>
      </c>
      <c r="K17" s="1338"/>
      <c r="L17" s="1339"/>
      <c r="M17" s="1337" t="s">
        <v>2637</v>
      </c>
      <c r="N17" s="1338"/>
      <c r="O17" s="1338"/>
      <c r="P17" s="1338"/>
      <c r="Q17" s="1339"/>
      <c r="S17" s="278"/>
    </row>
    <row r="18" spans="1:19" ht="30" customHeight="1" x14ac:dyDescent="0.2">
      <c r="A18" s="1346"/>
      <c r="B18" s="1334"/>
      <c r="C18" s="1335"/>
      <c r="D18" s="1336"/>
      <c r="E18" s="1331"/>
      <c r="F18" s="1332"/>
      <c r="G18" s="1331"/>
      <c r="H18" s="1333"/>
      <c r="I18" s="1332"/>
      <c r="J18" s="1331"/>
      <c r="K18" s="1333"/>
      <c r="L18" s="1332"/>
      <c r="M18" s="1331"/>
      <c r="N18" s="1333"/>
      <c r="O18" s="1333"/>
      <c r="P18" s="1333"/>
      <c r="Q18" s="1332"/>
      <c r="S18" s="278"/>
    </row>
    <row r="19" spans="1:19" ht="30" customHeight="1" x14ac:dyDescent="0.2">
      <c r="A19" s="1346"/>
      <c r="B19" s="1334"/>
      <c r="C19" s="1335"/>
      <c r="D19" s="1336"/>
      <c r="E19" s="1331"/>
      <c r="F19" s="1332"/>
      <c r="G19" s="1331"/>
      <c r="H19" s="1333"/>
      <c r="I19" s="1332"/>
      <c r="J19" s="1331"/>
      <c r="K19" s="1333"/>
      <c r="L19" s="1332"/>
      <c r="M19" s="1331"/>
      <c r="N19" s="1333"/>
      <c r="O19" s="1333"/>
      <c r="P19" s="1333"/>
      <c r="Q19" s="1332"/>
      <c r="S19" s="278"/>
    </row>
    <row r="20" spans="1:19" ht="30" customHeight="1" x14ac:dyDescent="0.2">
      <c r="A20" s="1346"/>
      <c r="B20" s="1334"/>
      <c r="C20" s="1335"/>
      <c r="D20" s="1336"/>
      <c r="E20" s="1331"/>
      <c r="F20" s="1332"/>
      <c r="G20" s="1331"/>
      <c r="H20" s="1333"/>
      <c r="I20" s="1332"/>
      <c r="J20" s="1331"/>
      <c r="K20" s="1333"/>
      <c r="L20" s="1332"/>
      <c r="M20" s="1331"/>
      <c r="N20" s="1333"/>
      <c r="O20" s="1333"/>
      <c r="P20" s="1333"/>
      <c r="Q20" s="1332"/>
      <c r="S20" s="278"/>
    </row>
    <row r="21" spans="1:19" ht="30" customHeight="1" x14ac:dyDescent="0.2">
      <c r="A21" s="1346"/>
      <c r="B21" s="1334"/>
      <c r="C21" s="1335"/>
      <c r="D21" s="1336"/>
      <c r="E21" s="1331"/>
      <c r="F21" s="1332"/>
      <c r="G21" s="1331"/>
      <c r="H21" s="1333"/>
      <c r="I21" s="1332"/>
      <c r="J21" s="1331"/>
      <c r="K21" s="1333"/>
      <c r="L21" s="1332"/>
      <c r="M21" s="1331"/>
      <c r="N21" s="1333"/>
      <c r="O21" s="1333"/>
      <c r="P21" s="1333"/>
      <c r="Q21" s="1332"/>
      <c r="S21" s="278"/>
    </row>
    <row r="22" spans="1:19" ht="30" customHeight="1" x14ac:dyDescent="0.2">
      <c r="A22" s="1346"/>
      <c r="B22" s="1334"/>
      <c r="C22" s="1335"/>
      <c r="D22" s="1336"/>
      <c r="E22" s="1331"/>
      <c r="F22" s="1332"/>
      <c r="G22" s="1331"/>
      <c r="H22" s="1333"/>
      <c r="I22" s="1332"/>
      <c r="J22" s="1331"/>
      <c r="K22" s="1333"/>
      <c r="L22" s="1332"/>
      <c r="M22" s="1331"/>
      <c r="N22" s="1333"/>
      <c r="O22" s="1333"/>
      <c r="P22" s="1333"/>
      <c r="Q22" s="1332"/>
      <c r="S22" s="278"/>
    </row>
    <row r="23" spans="1:19" ht="30" customHeight="1" x14ac:dyDescent="0.2">
      <c r="A23" s="1346"/>
      <c r="B23" s="1334"/>
      <c r="C23" s="1335"/>
      <c r="D23" s="1336"/>
      <c r="E23" s="1331"/>
      <c r="F23" s="1332"/>
      <c r="G23" s="1331"/>
      <c r="H23" s="1333"/>
      <c r="I23" s="1332"/>
      <c r="J23" s="1331"/>
      <c r="K23" s="1333"/>
      <c r="L23" s="1332"/>
      <c r="M23" s="1331"/>
      <c r="N23" s="1333"/>
      <c r="O23" s="1333"/>
      <c r="P23" s="1333"/>
      <c r="Q23" s="1332"/>
      <c r="S23" s="278"/>
    </row>
    <row r="24" spans="1:19" ht="30" customHeight="1" x14ac:dyDescent="0.2">
      <c r="A24" s="1346"/>
      <c r="B24" s="1334"/>
      <c r="C24" s="1335"/>
      <c r="D24" s="1336"/>
      <c r="E24" s="1331"/>
      <c r="F24" s="1332"/>
      <c r="G24" s="1331"/>
      <c r="H24" s="1333"/>
      <c r="I24" s="1332"/>
      <c r="J24" s="1331"/>
      <c r="K24" s="1333"/>
      <c r="L24" s="1332"/>
      <c r="M24" s="1331"/>
      <c r="N24" s="1333"/>
      <c r="O24" s="1333"/>
      <c r="P24" s="1333"/>
      <c r="Q24" s="1332"/>
      <c r="S24" s="278"/>
    </row>
    <row r="25" spans="1:19" ht="30" customHeight="1" x14ac:dyDescent="0.2">
      <c r="A25" s="1346"/>
      <c r="B25" s="1334"/>
      <c r="C25" s="1335"/>
      <c r="D25" s="1336"/>
      <c r="E25" s="1331"/>
      <c r="F25" s="1332"/>
      <c r="G25" s="1331"/>
      <c r="H25" s="1333"/>
      <c r="I25" s="1332"/>
      <c r="J25" s="1331"/>
      <c r="K25" s="1333"/>
      <c r="L25" s="1332"/>
      <c r="M25" s="1331"/>
      <c r="N25" s="1333"/>
      <c r="O25" s="1333"/>
      <c r="P25" s="1333"/>
      <c r="Q25" s="1332"/>
      <c r="S25" s="278"/>
    </row>
    <row r="26" spans="1:19" ht="30" customHeight="1" x14ac:dyDescent="0.2">
      <c r="A26" s="1346"/>
      <c r="B26" s="1334"/>
      <c r="C26" s="1335"/>
      <c r="D26" s="1336"/>
      <c r="E26" s="1331"/>
      <c r="F26" s="1332"/>
      <c r="G26" s="1331"/>
      <c r="H26" s="1333"/>
      <c r="I26" s="1332"/>
      <c r="J26" s="1331"/>
      <c r="K26" s="1333"/>
      <c r="L26" s="1332"/>
      <c r="M26" s="1331"/>
      <c r="N26" s="1333"/>
      <c r="O26" s="1333"/>
      <c r="P26" s="1333"/>
      <c r="Q26" s="1332"/>
      <c r="S26" s="278"/>
    </row>
    <row r="27" spans="1:19" ht="30" customHeight="1" x14ac:dyDescent="0.2">
      <c r="A27" s="1346"/>
      <c r="B27" s="1334"/>
      <c r="C27" s="1335"/>
      <c r="D27" s="1336"/>
      <c r="E27" s="1331"/>
      <c r="F27" s="1332"/>
      <c r="G27" s="1331"/>
      <c r="H27" s="1333"/>
      <c r="I27" s="1332"/>
      <c r="J27" s="1331"/>
      <c r="K27" s="1333"/>
      <c r="L27" s="1332"/>
      <c r="M27" s="1331"/>
      <c r="N27" s="1333"/>
      <c r="O27" s="1333"/>
      <c r="P27" s="1333"/>
      <c r="Q27" s="1332"/>
      <c r="S27" s="278"/>
    </row>
    <row r="28" spans="1:19" ht="14.25" x14ac:dyDescent="0.2">
      <c r="A28" s="1346"/>
      <c r="B28" s="1308"/>
      <c r="C28" s="1308"/>
      <c r="D28" s="1308"/>
      <c r="E28" s="1308"/>
      <c r="F28" s="1308"/>
      <c r="G28" s="1308"/>
      <c r="H28" s="1308"/>
      <c r="I28" s="1308"/>
      <c r="J28" s="1308"/>
      <c r="K28" s="1308"/>
      <c r="L28" s="1308"/>
      <c r="M28" s="1308"/>
      <c r="N28" s="1308"/>
      <c r="O28" s="1308"/>
      <c r="P28" s="1308"/>
      <c r="Q28" s="1308"/>
      <c r="S28" s="278"/>
    </row>
    <row r="29" spans="1:19" ht="24.75" customHeight="1" x14ac:dyDescent="0.2">
      <c r="A29" s="1346"/>
      <c r="B29" s="223"/>
      <c r="C29" s="1341" t="s">
        <v>2758</v>
      </c>
      <c r="D29" s="1341"/>
      <c r="E29" s="1341"/>
      <c r="F29" s="1341"/>
      <c r="G29" s="1341"/>
      <c r="H29" s="1341"/>
      <c r="I29" s="1341"/>
      <c r="J29" s="1341"/>
      <c r="K29" s="1341"/>
      <c r="L29" s="1341"/>
      <c r="M29" s="1341"/>
      <c r="N29" s="1341"/>
      <c r="O29" s="1341"/>
      <c r="P29" s="1341"/>
      <c r="Q29" s="1341"/>
      <c r="S29" s="278"/>
    </row>
    <row r="30" spans="1:19" ht="7.5" customHeight="1" x14ac:dyDescent="0.2">
      <c r="A30" s="1346"/>
      <c r="B30" s="1342"/>
      <c r="C30" s="1342"/>
      <c r="D30" s="1342"/>
      <c r="E30" s="1342"/>
      <c r="F30" s="1342"/>
      <c r="G30" s="1342"/>
      <c r="H30" s="1342"/>
      <c r="I30" s="1342"/>
      <c r="J30" s="1342"/>
      <c r="K30" s="1342"/>
      <c r="L30" s="1342"/>
      <c r="M30" s="1342"/>
      <c r="N30" s="1342"/>
      <c r="O30" s="1342"/>
      <c r="P30" s="1342"/>
      <c r="Q30" s="1342"/>
      <c r="S30" s="278"/>
    </row>
    <row r="31" spans="1:19" ht="12.75" x14ac:dyDescent="0.2">
      <c r="A31" s="1346"/>
      <c r="B31" s="1326" t="s">
        <v>2335</v>
      </c>
      <c r="C31" s="1327"/>
      <c r="D31" s="1327"/>
      <c r="E31" s="1327"/>
      <c r="F31" s="1327"/>
      <c r="G31" s="1327"/>
      <c r="H31" s="1327"/>
      <c r="I31" s="1327"/>
      <c r="J31" s="1327"/>
      <c r="K31" s="1327"/>
      <c r="L31" s="1327"/>
      <c r="M31" s="1327"/>
      <c r="N31" s="1327"/>
      <c r="O31" s="1327"/>
      <c r="P31" s="1327"/>
      <c r="Q31" s="1327"/>
      <c r="S31" s="278"/>
    </row>
    <row r="32" spans="1:19" ht="12.75" x14ac:dyDescent="0.2">
      <c r="A32" s="1346"/>
      <c r="B32" s="321" t="str">
        <f>'Main Page'!$G$9</f>
        <v>2026-2027</v>
      </c>
      <c r="C32" s="320"/>
      <c r="D32" s="322" t="s">
        <v>671</v>
      </c>
      <c r="E32" s="322" t="str">
        <f>'Main Page'!$F$13</f>
        <v>Albemarle County Public Schools</v>
      </c>
      <c r="F32" s="320"/>
      <c r="G32" s="322"/>
      <c r="H32" s="323"/>
      <c r="I32" s="322" t="s">
        <v>670</v>
      </c>
      <c r="J32" s="324">
        <f>'Main Page'!$F$14</f>
        <v>2</v>
      </c>
      <c r="K32" s="712" t="str">
        <f>'Main Page'!$B$6</f>
        <v xml:space="preserve">  Title I, Part A, Improving Basic Programs</v>
      </c>
      <c r="L32" s="712"/>
      <c r="M32" s="712"/>
      <c r="N32" s="712"/>
      <c r="O32" s="712"/>
      <c r="P32" s="712"/>
      <c r="Q32" s="712"/>
      <c r="S32" s="278"/>
    </row>
    <row r="33" spans="1:19" ht="15" thickBot="1" x14ac:dyDescent="0.25">
      <c r="A33" s="1346"/>
      <c r="B33" s="1305" t="s">
        <v>2600</v>
      </c>
      <c r="C33" s="1305"/>
      <c r="D33" s="1305"/>
      <c r="E33" s="1305"/>
      <c r="F33" s="1305"/>
      <c r="G33" s="1305"/>
      <c r="H33" s="1305"/>
      <c r="I33" s="1305"/>
      <c r="J33" s="1305"/>
      <c r="K33" s="1305"/>
      <c r="L33" s="1305"/>
      <c r="M33" s="1305"/>
      <c r="N33" s="1305"/>
      <c r="O33" s="1305"/>
      <c r="P33" s="1305"/>
      <c r="Q33" s="1305"/>
      <c r="S33" s="278"/>
    </row>
    <row r="34" spans="1:19" ht="181.5" customHeight="1" x14ac:dyDescent="0.2">
      <c r="A34" s="1346"/>
      <c r="B34" s="1370" t="s">
        <v>2697</v>
      </c>
      <c r="C34" s="1371"/>
      <c r="D34" s="1371"/>
      <c r="E34" s="1371"/>
      <c r="F34" s="1371"/>
      <c r="G34" s="1371"/>
      <c r="H34" s="1371"/>
      <c r="I34" s="1371"/>
      <c r="J34" s="1371"/>
      <c r="K34" s="1371"/>
      <c r="L34" s="1371"/>
      <c r="M34" s="1371"/>
      <c r="N34" s="1371"/>
      <c r="O34" s="1371"/>
      <c r="P34" s="1371"/>
      <c r="Q34" s="1371"/>
      <c r="S34" s="278"/>
    </row>
    <row r="35" spans="1:19" ht="12.75" x14ac:dyDescent="0.2">
      <c r="A35" s="1346"/>
      <c r="B35" s="1340"/>
      <c r="C35" s="1340"/>
      <c r="D35" s="1340"/>
      <c r="E35" s="1340"/>
      <c r="F35" s="1340"/>
      <c r="G35" s="1340"/>
      <c r="H35" s="1340"/>
      <c r="I35" s="1340"/>
      <c r="J35" s="1340"/>
      <c r="K35" s="1340"/>
      <c r="L35" s="1340"/>
      <c r="M35" s="1340"/>
      <c r="N35" s="1340"/>
      <c r="O35" s="1340"/>
      <c r="P35" s="1340"/>
      <c r="Q35" s="1340"/>
      <c r="S35" s="278"/>
    </row>
    <row r="36" spans="1:19" ht="24" customHeight="1" x14ac:dyDescent="0.2">
      <c r="A36" s="1346"/>
      <c r="B36" s="371" t="s">
        <v>1002</v>
      </c>
      <c r="C36" s="1298" t="s">
        <v>2268</v>
      </c>
      <c r="D36" s="1299"/>
      <c r="E36" s="1299"/>
      <c r="F36" s="1299"/>
      <c r="G36" s="1299"/>
      <c r="H36" s="1299"/>
      <c r="I36" s="1299"/>
      <c r="J36" s="1299"/>
      <c r="K36" s="1299"/>
      <c r="L36" s="1299"/>
      <c r="M36" s="1299"/>
      <c r="N36" s="1299"/>
      <c r="O36" s="1299"/>
      <c r="P36" s="1299"/>
      <c r="Q36" s="1300"/>
      <c r="S36" s="278"/>
    </row>
    <row r="37" spans="1:19" ht="112.5" customHeight="1" x14ac:dyDescent="0.2">
      <c r="A37" s="1346"/>
      <c r="B37" s="1324"/>
      <c r="C37" s="1325"/>
      <c r="D37" s="1325"/>
      <c r="E37" s="1325"/>
      <c r="F37" s="1325"/>
      <c r="G37" s="1325"/>
      <c r="H37" s="1325"/>
      <c r="I37" s="1325"/>
      <c r="J37" s="1325"/>
      <c r="K37" s="1325"/>
      <c r="L37" s="1325"/>
      <c r="M37" s="1325"/>
      <c r="N37" s="1325"/>
      <c r="O37" s="1325"/>
      <c r="P37" s="1325"/>
      <c r="Q37" s="1325"/>
      <c r="S37" s="278"/>
    </row>
    <row r="38" spans="1:19" ht="7.5" customHeight="1" x14ac:dyDescent="0.2">
      <c r="A38" s="1346"/>
      <c r="B38" s="1326"/>
      <c r="C38" s="1327"/>
      <c r="D38" s="1327"/>
      <c r="E38" s="1327"/>
      <c r="F38" s="1327"/>
      <c r="G38" s="1327"/>
      <c r="H38" s="1327"/>
      <c r="I38" s="1327"/>
      <c r="J38" s="1327"/>
      <c r="K38" s="1327"/>
      <c r="L38" s="1327"/>
      <c r="M38" s="1327"/>
      <c r="N38" s="1327"/>
      <c r="O38" s="1327"/>
      <c r="P38" s="1327"/>
      <c r="Q38" s="1327"/>
      <c r="S38" s="278"/>
    </row>
    <row r="39" spans="1:19" ht="12.75" x14ac:dyDescent="0.2">
      <c r="A39" s="1346"/>
      <c r="B39" s="1347" t="s">
        <v>2273</v>
      </c>
      <c r="C39" s="1328" t="s">
        <v>2638</v>
      </c>
      <c r="D39" s="1328"/>
      <c r="E39" s="1328"/>
      <c r="F39" s="1328"/>
      <c r="G39" s="1328"/>
      <c r="H39" s="1328"/>
      <c r="I39" s="1328"/>
      <c r="J39" s="1328"/>
      <c r="K39" s="1328"/>
      <c r="L39" s="1328"/>
      <c r="M39" s="1328"/>
      <c r="N39" s="1328"/>
      <c r="O39" s="1328"/>
      <c r="P39" s="1328"/>
      <c r="Q39" s="1329"/>
      <c r="S39" s="278"/>
    </row>
    <row r="40" spans="1:19" ht="12.75" x14ac:dyDescent="0.2">
      <c r="A40" s="1346"/>
      <c r="B40" s="1348"/>
      <c r="C40" s="372" t="s">
        <v>2150</v>
      </c>
      <c r="D40" s="1307" t="s">
        <v>2276</v>
      </c>
      <c r="E40" s="1307"/>
      <c r="F40" s="1307"/>
      <c r="G40" s="1307"/>
      <c r="H40" s="1307"/>
      <c r="I40" s="1307"/>
      <c r="J40" s="1307"/>
      <c r="K40" s="1307"/>
      <c r="L40" s="1307"/>
      <c r="M40" s="1307"/>
      <c r="N40" s="1307"/>
      <c r="O40" s="1307"/>
      <c r="P40" s="1307"/>
      <c r="Q40" s="1330"/>
      <c r="S40" s="278"/>
    </row>
    <row r="41" spans="1:19" ht="12.75" x14ac:dyDescent="0.2">
      <c r="A41" s="1346"/>
      <c r="B41" s="1348"/>
      <c r="C41" s="372" t="s">
        <v>2151</v>
      </c>
      <c r="D41" s="1307" t="s">
        <v>2275</v>
      </c>
      <c r="E41" s="1307"/>
      <c r="F41" s="1307"/>
      <c r="G41" s="1307"/>
      <c r="H41" s="1307"/>
      <c r="I41" s="1307"/>
      <c r="J41" s="1307"/>
      <c r="K41" s="1307"/>
      <c r="L41" s="1307"/>
      <c r="M41" s="1307"/>
      <c r="N41" s="1307"/>
      <c r="O41" s="1307"/>
      <c r="P41" s="1307"/>
      <c r="Q41" s="1330"/>
      <c r="S41" s="278"/>
    </row>
    <row r="42" spans="1:19" ht="12.75" x14ac:dyDescent="0.2">
      <c r="A42" s="1346"/>
      <c r="B42" s="1349"/>
      <c r="C42" s="372" t="s">
        <v>2106</v>
      </c>
      <c r="D42" s="1307" t="s">
        <v>2274</v>
      </c>
      <c r="E42" s="1307"/>
      <c r="F42" s="1307"/>
      <c r="G42" s="1307"/>
      <c r="H42" s="1307"/>
      <c r="I42" s="1307"/>
      <c r="J42" s="1307"/>
      <c r="K42" s="1307"/>
      <c r="L42" s="1307"/>
      <c r="M42" s="1307"/>
      <c r="N42" s="1307"/>
      <c r="O42" s="1307"/>
      <c r="P42" s="1307"/>
      <c r="Q42" s="1330"/>
      <c r="S42" s="278"/>
    </row>
    <row r="43" spans="1:19" ht="112.5" customHeight="1" x14ac:dyDescent="0.2">
      <c r="A43" s="1346"/>
      <c r="B43" s="1364"/>
      <c r="C43" s="1365"/>
      <c r="D43" s="1365"/>
      <c r="E43" s="1365"/>
      <c r="F43" s="1365"/>
      <c r="G43" s="1365"/>
      <c r="H43" s="1365"/>
      <c r="I43" s="1365"/>
      <c r="J43" s="1365"/>
      <c r="K43" s="1365"/>
      <c r="L43" s="1365"/>
      <c r="M43" s="1365"/>
      <c r="N43" s="1365"/>
      <c r="O43" s="1365"/>
      <c r="P43" s="1365"/>
      <c r="Q43" s="1365"/>
      <c r="S43" s="278"/>
    </row>
    <row r="44" spans="1:19" ht="7.5" customHeight="1" x14ac:dyDescent="0.2">
      <c r="A44" s="1346"/>
      <c r="B44" s="1326"/>
      <c r="C44" s="1327"/>
      <c r="D44" s="1327"/>
      <c r="E44" s="1327"/>
      <c r="F44" s="1327"/>
      <c r="G44" s="1327"/>
      <c r="H44" s="1327"/>
      <c r="I44" s="1327"/>
      <c r="J44" s="1327"/>
      <c r="K44" s="1327"/>
      <c r="L44" s="1327"/>
      <c r="M44" s="1327"/>
      <c r="N44" s="1327"/>
      <c r="O44" s="1327"/>
      <c r="P44" s="1327"/>
      <c r="Q44" s="1327"/>
      <c r="S44" s="278"/>
    </row>
    <row r="45" spans="1:19" ht="28.5" customHeight="1" x14ac:dyDescent="0.2">
      <c r="A45" s="1346"/>
      <c r="B45" s="371" t="s">
        <v>2271</v>
      </c>
      <c r="C45" s="1355" t="s">
        <v>2272</v>
      </c>
      <c r="D45" s="1356"/>
      <c r="E45" s="1356"/>
      <c r="F45" s="1356"/>
      <c r="G45" s="1356"/>
      <c r="H45" s="1356"/>
      <c r="I45" s="1356"/>
      <c r="J45" s="1356"/>
      <c r="K45" s="1356"/>
      <c r="L45" s="1356"/>
      <c r="M45" s="1356"/>
      <c r="N45" s="1356"/>
      <c r="O45" s="1356"/>
      <c r="P45" s="1356"/>
      <c r="Q45" s="1357"/>
      <c r="S45" s="278"/>
    </row>
    <row r="46" spans="1:19" ht="112.5" customHeight="1" x14ac:dyDescent="0.2">
      <c r="A46" s="1346"/>
      <c r="B46" s="1324"/>
      <c r="C46" s="1325"/>
      <c r="D46" s="1325"/>
      <c r="E46" s="1325"/>
      <c r="F46" s="1325"/>
      <c r="G46" s="1325"/>
      <c r="H46" s="1325"/>
      <c r="I46" s="1325"/>
      <c r="J46" s="1325"/>
      <c r="K46" s="1325"/>
      <c r="L46" s="1325"/>
      <c r="M46" s="1325"/>
      <c r="N46" s="1325"/>
      <c r="O46" s="1325"/>
      <c r="P46" s="1325"/>
      <c r="Q46" s="1325"/>
      <c r="S46" s="278"/>
    </row>
    <row r="47" spans="1:19" ht="7.5" customHeight="1" x14ac:dyDescent="0.2">
      <c r="A47" s="1346"/>
      <c r="B47" s="1340"/>
      <c r="C47" s="1340"/>
      <c r="D47" s="1340"/>
      <c r="E47" s="1340"/>
      <c r="F47" s="1340"/>
      <c r="G47" s="1340"/>
      <c r="H47" s="1340"/>
      <c r="I47" s="1340"/>
      <c r="J47" s="1340"/>
      <c r="K47" s="1340"/>
      <c r="L47" s="1340"/>
      <c r="M47" s="1340"/>
      <c r="N47" s="1340"/>
      <c r="O47" s="1340"/>
      <c r="P47" s="1340"/>
      <c r="Q47" s="1340"/>
      <c r="S47" s="278"/>
    </row>
    <row r="48" spans="1:19" ht="13.5" customHeight="1" x14ac:dyDescent="0.2">
      <c r="A48" s="1346"/>
      <c r="B48" s="371" t="s">
        <v>2269</v>
      </c>
      <c r="C48" s="1298" t="s">
        <v>2270</v>
      </c>
      <c r="D48" s="1299"/>
      <c r="E48" s="1299"/>
      <c r="F48" s="1299"/>
      <c r="G48" s="1299"/>
      <c r="H48" s="1299"/>
      <c r="I48" s="1299"/>
      <c r="J48" s="1299"/>
      <c r="K48" s="1299"/>
      <c r="L48" s="1299"/>
      <c r="M48" s="1299"/>
      <c r="N48" s="1299"/>
      <c r="O48" s="1299"/>
      <c r="P48" s="1299"/>
      <c r="Q48" s="1300"/>
      <c r="S48" s="278"/>
    </row>
    <row r="49" spans="1:19" ht="112.5" customHeight="1" x14ac:dyDescent="0.2">
      <c r="A49" s="1346"/>
      <c r="B49" s="1324"/>
      <c r="C49" s="1325"/>
      <c r="D49" s="1325"/>
      <c r="E49" s="1325"/>
      <c r="F49" s="1325"/>
      <c r="G49" s="1325"/>
      <c r="H49" s="1325"/>
      <c r="I49" s="1325"/>
      <c r="J49" s="1325"/>
      <c r="K49" s="1325"/>
      <c r="L49" s="1325"/>
      <c r="M49" s="1325"/>
      <c r="N49" s="1325"/>
      <c r="O49" s="1325"/>
      <c r="P49" s="1325"/>
      <c r="Q49" s="1325"/>
      <c r="S49" s="278"/>
    </row>
    <row r="50" spans="1:19" ht="15" x14ac:dyDescent="0.25">
      <c r="A50" s="1346"/>
      <c r="B50" s="1350"/>
      <c r="C50" s="1350"/>
      <c r="D50" s="1350"/>
      <c r="E50" s="1350"/>
      <c r="F50" s="1350"/>
      <c r="G50" s="1350"/>
      <c r="H50" s="1350"/>
      <c r="I50" s="1350"/>
      <c r="J50" s="1350"/>
      <c r="K50" s="1350"/>
      <c r="L50" s="1350"/>
      <c r="M50" s="1350"/>
      <c r="N50" s="1350"/>
      <c r="O50" s="1350"/>
      <c r="P50" s="1350"/>
      <c r="Q50" s="1350"/>
      <c r="S50" s="278"/>
    </row>
    <row r="51" spans="1:19" ht="12.75" x14ac:dyDescent="0.2">
      <c r="A51" s="1346"/>
      <c r="B51" s="1351" t="s">
        <v>2639</v>
      </c>
      <c r="C51" s="1352"/>
      <c r="D51" s="1352"/>
      <c r="E51" s="1352"/>
      <c r="F51" s="1352"/>
      <c r="G51" s="1352"/>
      <c r="H51" s="1352"/>
      <c r="I51" s="1352"/>
      <c r="J51" s="1352"/>
      <c r="K51" s="1352"/>
      <c r="L51" s="1352"/>
      <c r="M51" s="1352"/>
      <c r="N51" s="1352"/>
      <c r="O51" s="1352"/>
      <c r="P51" s="1352"/>
      <c r="Q51" s="1353"/>
      <c r="S51" s="278"/>
    </row>
    <row r="52" spans="1:19" ht="12.75" x14ac:dyDescent="0.2">
      <c r="A52" s="1346"/>
      <c r="B52" s="1361" t="s">
        <v>2640</v>
      </c>
      <c r="C52" s="1362"/>
      <c r="D52" s="1362"/>
      <c r="E52" s="1362"/>
      <c r="F52" s="1362"/>
      <c r="G52" s="1362"/>
      <c r="H52" s="1362"/>
      <c r="I52" s="1362"/>
      <c r="J52" s="1362"/>
      <c r="K52" s="1362"/>
      <c r="L52" s="1362"/>
      <c r="M52" s="1362"/>
      <c r="N52" s="1362"/>
      <c r="O52" s="1362"/>
      <c r="P52" s="1362"/>
      <c r="Q52" s="1363"/>
      <c r="S52" s="278"/>
    </row>
    <row r="53" spans="1:19" ht="12.75" x14ac:dyDescent="0.2">
      <c r="A53" s="1346"/>
      <c r="B53" s="1358" t="s">
        <v>2716</v>
      </c>
      <c r="C53" s="1359"/>
      <c r="D53" s="1359"/>
      <c r="E53" s="1359"/>
      <c r="F53" s="1359"/>
      <c r="G53" s="1359"/>
      <c r="H53" s="1359"/>
      <c r="I53" s="1359"/>
      <c r="J53" s="1359"/>
      <c r="K53" s="1359"/>
      <c r="L53" s="1359"/>
      <c r="M53" s="1359"/>
      <c r="N53" s="1359"/>
      <c r="O53" s="1359"/>
      <c r="P53" s="1359"/>
      <c r="Q53" s="1360"/>
      <c r="S53" s="278"/>
    </row>
    <row r="54" spans="1:19" ht="7.5" customHeight="1" x14ac:dyDescent="0.2">
      <c r="A54" s="1346"/>
      <c r="B54" s="369"/>
      <c r="C54" s="370"/>
      <c r="D54" s="370"/>
      <c r="E54" s="370"/>
      <c r="F54" s="370"/>
      <c r="G54" s="370"/>
      <c r="H54" s="370"/>
      <c r="I54" s="370"/>
      <c r="J54" s="370"/>
      <c r="K54" s="370"/>
      <c r="L54" s="370"/>
      <c r="M54" s="370"/>
      <c r="N54" s="370"/>
      <c r="O54" s="370"/>
      <c r="P54" s="370"/>
      <c r="Q54" s="370"/>
      <c r="S54" s="278"/>
    </row>
    <row r="55" spans="1:19" ht="12.75" x14ac:dyDescent="0.2">
      <c r="A55" s="1346"/>
      <c r="B55" s="1354" t="s">
        <v>2336</v>
      </c>
      <c r="C55" s="1354"/>
      <c r="D55" s="1354"/>
      <c r="E55" s="1354"/>
      <c r="F55" s="1354"/>
      <c r="G55" s="1354"/>
      <c r="H55" s="1354"/>
      <c r="I55" s="1354"/>
      <c r="J55" s="1354"/>
      <c r="K55" s="1354"/>
      <c r="L55" s="1354"/>
      <c r="M55" s="1354"/>
      <c r="N55" s="1354"/>
      <c r="O55" s="1354"/>
      <c r="P55" s="1354"/>
      <c r="Q55" s="1354"/>
      <c r="S55" s="278"/>
    </row>
    <row r="56" spans="1:19" ht="12.75" hidden="1" customHeight="1" x14ac:dyDescent="0.2">
      <c r="A56" s="273"/>
    </row>
    <row r="57" spans="1:19" ht="12.75" hidden="1" customHeight="1" x14ac:dyDescent="0.2">
      <c r="A57" s="273"/>
    </row>
    <row r="58" spans="1:19" ht="12.75" hidden="1" customHeight="1" x14ac:dyDescent="0.2">
      <c r="A58" s="273"/>
    </row>
    <row r="59" spans="1:19" ht="12.75" hidden="1" customHeight="1" x14ac:dyDescent="0.2">
      <c r="A59" s="273"/>
    </row>
  </sheetData>
  <sheetProtection algorithmName="SHA-512" hashValue="cJTpQfP5lxlDV/d5ZtEOAXokz1sNNwheSgu8fgnXL+GNt9m1d7oBp9mla6PnvIQ9DXSaLMJRsSbmGcGn6ZYMaA==" saltValue="KJQDE8RgFVy5HKhRO3b7uA==" spinCount="100000" sheet="1" objects="1" scenarios="1"/>
  <mergeCells count="103">
    <mergeCell ref="R1:R1048576"/>
    <mergeCell ref="A1:A55"/>
    <mergeCell ref="B39:B42"/>
    <mergeCell ref="D42:Q42"/>
    <mergeCell ref="B50:Q50"/>
    <mergeCell ref="B51:Q51"/>
    <mergeCell ref="B55:Q55"/>
    <mergeCell ref="B44:Q44"/>
    <mergeCell ref="C45:Q45"/>
    <mergeCell ref="B46:Q46"/>
    <mergeCell ref="B47:Q47"/>
    <mergeCell ref="C48:Q48"/>
    <mergeCell ref="B49:Q49"/>
    <mergeCell ref="B53:Q53"/>
    <mergeCell ref="B52:Q52"/>
    <mergeCell ref="B43:Q43"/>
    <mergeCell ref="C10:Q10"/>
    <mergeCell ref="B12:Q12"/>
    <mergeCell ref="C14:Q14"/>
    <mergeCell ref="B34:Q34"/>
    <mergeCell ref="B7:F7"/>
    <mergeCell ref="G7:Q7"/>
    <mergeCell ref="B8:F8"/>
    <mergeCell ref="M27:Q27"/>
    <mergeCell ref="B16:Q16"/>
    <mergeCell ref="E27:F27"/>
    <mergeCell ref="G27:I27"/>
    <mergeCell ref="J27:L27"/>
    <mergeCell ref="B11:Q11"/>
    <mergeCell ref="B13:Q13"/>
    <mergeCell ref="B21:D21"/>
    <mergeCell ref="B31:Q31"/>
    <mergeCell ref="K1:Q1"/>
    <mergeCell ref="B2:Q2"/>
    <mergeCell ref="B3:Q3"/>
    <mergeCell ref="B4:Q4"/>
    <mergeCell ref="B5:Q5"/>
    <mergeCell ref="B6:F6"/>
    <mergeCell ref="G6:Q6"/>
    <mergeCell ref="B9:Q9"/>
    <mergeCell ref="G8:Q8"/>
    <mergeCell ref="B28:Q28"/>
    <mergeCell ref="B17:D17"/>
    <mergeCell ref="B18:D18"/>
    <mergeCell ref="E17:F17"/>
    <mergeCell ref="E18:F18"/>
    <mergeCell ref="G17:I17"/>
    <mergeCell ref="G18:I18"/>
    <mergeCell ref="B35:Q35"/>
    <mergeCell ref="C36:Q36"/>
    <mergeCell ref="B19:D19"/>
    <mergeCell ref="E19:F19"/>
    <mergeCell ref="G19:I19"/>
    <mergeCell ref="J19:L19"/>
    <mergeCell ref="M19:Q19"/>
    <mergeCell ref="B20:D20"/>
    <mergeCell ref="E20:F20"/>
    <mergeCell ref="G20:I20"/>
    <mergeCell ref="J20:L20"/>
    <mergeCell ref="M20:Q20"/>
    <mergeCell ref="M25:Q25"/>
    <mergeCell ref="J24:L24"/>
    <mergeCell ref="M24:Q24"/>
    <mergeCell ref="C29:Q29"/>
    <mergeCell ref="B26:D26"/>
    <mergeCell ref="M23:Q23"/>
    <mergeCell ref="B30:Q30"/>
    <mergeCell ref="J25:L25"/>
    <mergeCell ref="E26:F26"/>
    <mergeCell ref="G26:I26"/>
    <mergeCell ref="J17:L17"/>
    <mergeCell ref="J18:L18"/>
    <mergeCell ref="M17:Q17"/>
    <mergeCell ref="M18:Q18"/>
    <mergeCell ref="B27:D27"/>
    <mergeCell ref="B25:D25"/>
    <mergeCell ref="E25:F25"/>
    <mergeCell ref="G25:I25"/>
    <mergeCell ref="K32:Q32"/>
    <mergeCell ref="B37:Q37"/>
    <mergeCell ref="B38:Q38"/>
    <mergeCell ref="C39:Q39"/>
    <mergeCell ref="D40:Q40"/>
    <mergeCell ref="D41:Q41"/>
    <mergeCell ref="E21:F21"/>
    <mergeCell ref="G21:I21"/>
    <mergeCell ref="J21:L21"/>
    <mergeCell ref="M21:Q21"/>
    <mergeCell ref="B22:D22"/>
    <mergeCell ref="E22:F22"/>
    <mergeCell ref="G22:I22"/>
    <mergeCell ref="J22:L22"/>
    <mergeCell ref="M22:Q22"/>
    <mergeCell ref="B24:D24"/>
    <mergeCell ref="E24:F24"/>
    <mergeCell ref="G24:I24"/>
    <mergeCell ref="B23:D23"/>
    <mergeCell ref="E23:F23"/>
    <mergeCell ref="G23:I23"/>
    <mergeCell ref="J23:L23"/>
    <mergeCell ref="J26:L26"/>
    <mergeCell ref="M26:Q26"/>
    <mergeCell ref="B33:Q33"/>
  </mergeCells>
  <dataValidations count="3">
    <dataValidation type="textLength" operator="lessThanOrEqual" allowBlank="1" showInputMessage="1" showErrorMessage="1" errorTitle="Character Limit Exceeded" error="The character limit has been exceeded.  To edit the text, click retry.  To delete the text, click cancel." sqref="B38 B31 B44" xr:uid="{00000000-0002-0000-0C00-000000000000}">
      <formula1>2000</formula1>
    </dataValidation>
    <dataValidation type="textLength" operator="lessThanOrEqual" allowBlank="1" showInputMessage="1" showErrorMessage="1" sqref="B49:Q49 B37:Q37 B46:Q46 B43:Q43" xr:uid="{00000000-0002-0000-0C00-000001000000}">
      <formula1>3000</formula1>
    </dataValidation>
    <dataValidation type="list" allowBlank="1" showInputMessage="1" showErrorMessage="1" sqref="J18:J27" xr:uid="{9A41C438-822D-4BA8-AE11-048BA7991680}">
      <formula1>IA_Educational_Services</formula1>
    </dataValidation>
  </dataValidations>
  <hyperlinks>
    <hyperlink ref="B52:Q52" r:id="rId1" display="Virginia’s Title I, Part D website" xr:uid="{8F0FE1C1-82C8-468D-A06B-6CCD7302271E}"/>
  </hyperlinks>
  <printOptions horizontalCentered="1"/>
  <pageMargins left="0.1" right="0.1" top="0.5" bottom="0.5" header="0.3" footer="0.3"/>
  <pageSetup scale="75" orientation="portrait" r:id="rId2"/>
  <rowBreaks count="1" manualBreakCount="1">
    <brk id="31" max="16383" man="1"/>
  </rowBreaks>
  <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dimension ref="A1:Z43"/>
  <sheetViews>
    <sheetView showGridLines="0" showZeros="0" zoomScaleNormal="100" workbookViewId="0">
      <selection activeCell="R17" sqref="R17"/>
    </sheetView>
  </sheetViews>
  <sheetFormatPr defaultColWidth="0" defaultRowHeight="12.75" zeroHeight="1" x14ac:dyDescent="0.2"/>
  <cols>
    <col min="1" max="1" width="1.42578125" style="320" customWidth="1"/>
    <col min="2" max="2" width="7.42578125" style="247" customWidth="1"/>
    <col min="3" max="3" width="2.85546875" style="247" customWidth="1"/>
    <col min="4" max="4" width="11.5703125" style="247" customWidth="1"/>
    <col min="5" max="6" width="9.140625" style="247" customWidth="1"/>
    <col min="7" max="8" width="7.5703125" style="247" customWidth="1"/>
    <col min="9" max="9" width="12.42578125" style="247" customWidth="1"/>
    <col min="10" max="10" width="6.85546875" style="247" customWidth="1"/>
    <col min="11" max="11" width="6.5703125" style="247" customWidth="1"/>
    <col min="12" max="17" width="9.140625" style="247" customWidth="1"/>
    <col min="18" max="18" width="2.42578125" style="247" customWidth="1"/>
    <col min="19" max="19" width="16.5703125" style="218" customWidth="1"/>
    <col min="20" max="26" width="9.140625" style="218" hidden="1" customWidth="1"/>
    <col min="27" max="16384" width="0" style="218" hidden="1"/>
  </cols>
  <sheetData>
    <row r="1" spans="2:19" x14ac:dyDescent="0.2">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R1" s="320"/>
      <c r="S1" s="278"/>
    </row>
    <row r="2" spans="2:19" ht="20.25" customHeight="1" thickBot="1" x14ac:dyDescent="0.25">
      <c r="B2" s="822" t="s">
        <v>2597</v>
      </c>
      <c r="C2" s="822"/>
      <c r="D2" s="822"/>
      <c r="E2" s="822"/>
      <c r="F2" s="822"/>
      <c r="G2" s="822"/>
      <c r="H2" s="822"/>
      <c r="I2" s="822"/>
      <c r="J2" s="822"/>
      <c r="K2" s="822"/>
      <c r="L2" s="822"/>
      <c r="M2" s="822"/>
      <c r="N2" s="822"/>
      <c r="O2" s="822"/>
      <c r="P2" s="822"/>
      <c r="Q2" s="822"/>
      <c r="R2" s="320"/>
      <c r="S2" s="278"/>
    </row>
    <row r="3" spans="2:19" ht="14.25" x14ac:dyDescent="0.2">
      <c r="B3" s="1375"/>
      <c r="C3" s="1375"/>
      <c r="D3" s="1375"/>
      <c r="E3" s="1375"/>
      <c r="F3" s="1375"/>
      <c r="G3" s="1375"/>
      <c r="H3" s="1375"/>
      <c r="I3" s="1375"/>
      <c r="J3" s="1375"/>
      <c r="K3" s="1375"/>
      <c r="L3" s="1375"/>
      <c r="M3" s="1375"/>
      <c r="N3" s="1375"/>
      <c r="O3" s="1375"/>
      <c r="P3" s="1375"/>
      <c r="Q3" s="1375"/>
      <c r="R3" s="320"/>
      <c r="S3" s="278"/>
    </row>
    <row r="4" spans="2:19" ht="63.75" customHeight="1" x14ac:dyDescent="0.2">
      <c r="B4" s="1376" t="s">
        <v>2767</v>
      </c>
      <c r="C4" s="1376"/>
      <c r="D4" s="1376"/>
      <c r="E4" s="1376"/>
      <c r="F4" s="1376"/>
      <c r="G4" s="1376"/>
      <c r="H4" s="1376"/>
      <c r="I4" s="1376"/>
      <c r="J4" s="1376"/>
      <c r="K4" s="1376"/>
      <c r="L4" s="1376"/>
      <c r="M4" s="1376"/>
      <c r="N4" s="1376"/>
      <c r="O4" s="1376"/>
      <c r="P4" s="1376"/>
      <c r="Q4" s="1376"/>
      <c r="R4" s="320"/>
      <c r="S4" s="278"/>
    </row>
    <row r="5" spans="2:19" ht="14.25" x14ac:dyDescent="0.2">
      <c r="B5" s="1377"/>
      <c r="C5" s="1377"/>
      <c r="D5" s="1377"/>
      <c r="E5" s="1377"/>
      <c r="F5" s="1377"/>
      <c r="G5" s="1377"/>
      <c r="H5" s="1377"/>
      <c r="I5" s="1377"/>
      <c r="J5" s="1377"/>
      <c r="K5" s="1377"/>
      <c r="L5" s="1377"/>
      <c r="M5" s="1377"/>
      <c r="N5" s="1377"/>
      <c r="O5" s="1377"/>
      <c r="P5" s="1377"/>
      <c r="Q5" s="1377"/>
      <c r="R5" s="320"/>
      <c r="S5" s="278"/>
    </row>
    <row r="6" spans="2:19" ht="14.25" x14ac:dyDescent="0.2">
      <c r="B6" s="1372" t="s">
        <v>2574</v>
      </c>
      <c r="C6" s="1372"/>
      <c r="D6" s="1372"/>
      <c r="E6" s="1372"/>
      <c r="F6" s="1372"/>
      <c r="G6" s="1373" t="s">
        <v>2829</v>
      </c>
      <c r="H6" s="1373"/>
      <c r="I6" s="1373"/>
      <c r="J6" s="1373"/>
      <c r="K6" s="1373"/>
      <c r="L6" s="1373"/>
      <c r="M6" s="1373"/>
      <c r="N6" s="1373"/>
      <c r="O6" s="1373"/>
      <c r="P6" s="1373"/>
      <c r="Q6" s="1374"/>
      <c r="R6" s="320"/>
      <c r="S6" s="278"/>
    </row>
    <row r="7" spans="2:19" ht="14.25" x14ac:dyDescent="0.2">
      <c r="B7" s="1375"/>
      <c r="C7" s="1375"/>
      <c r="D7" s="1375"/>
      <c r="E7" s="1375"/>
      <c r="F7" s="1375"/>
      <c r="G7" s="1375"/>
      <c r="H7" s="1375"/>
      <c r="I7" s="1375"/>
      <c r="J7" s="1375"/>
      <c r="K7" s="1375"/>
      <c r="L7" s="1375"/>
      <c r="M7" s="1375"/>
      <c r="N7" s="1375"/>
      <c r="O7" s="1375"/>
      <c r="P7" s="1375"/>
      <c r="Q7" s="1375"/>
      <c r="R7" s="320"/>
      <c r="S7" s="278"/>
    </row>
    <row r="8" spans="2:19" ht="31.5" customHeight="1" x14ac:dyDescent="0.2">
      <c r="B8" s="209">
        <v>30</v>
      </c>
      <c r="C8" s="1379" t="s">
        <v>2759</v>
      </c>
      <c r="D8" s="1379"/>
      <c r="E8" s="1379"/>
      <c r="F8" s="1379"/>
      <c r="G8" s="1379"/>
      <c r="H8" s="1379"/>
      <c r="I8" s="1379"/>
      <c r="J8" s="1379"/>
      <c r="K8" s="1379"/>
      <c r="L8" s="1379"/>
      <c r="M8" s="1379"/>
      <c r="N8" s="1379"/>
      <c r="O8" s="1379"/>
      <c r="P8" s="1379"/>
      <c r="Q8" s="1379"/>
      <c r="R8" s="320"/>
      <c r="S8" s="278"/>
    </row>
    <row r="9" spans="2:19" ht="14.25" x14ac:dyDescent="0.2">
      <c r="B9" s="335"/>
      <c r="C9" s="335"/>
      <c r="D9" s="335"/>
      <c r="E9" s="335"/>
      <c r="F9" s="335"/>
      <c r="G9" s="335"/>
      <c r="H9" s="335"/>
      <c r="I9" s="335"/>
      <c r="J9" s="335"/>
      <c r="K9" s="335"/>
      <c r="L9" s="335"/>
      <c r="M9" s="335"/>
      <c r="N9" s="335"/>
      <c r="O9" s="335"/>
      <c r="P9" s="335"/>
      <c r="Q9" s="335"/>
      <c r="R9" s="320"/>
      <c r="S9" s="278"/>
    </row>
    <row r="10" spans="2:19" ht="12.75" customHeight="1" x14ac:dyDescent="0.2">
      <c r="B10" s="360" t="s">
        <v>1002</v>
      </c>
      <c r="C10" s="1380" t="s">
        <v>2631</v>
      </c>
      <c r="D10" s="1381"/>
      <c r="E10" s="1381"/>
      <c r="F10" s="1381"/>
      <c r="G10" s="1381"/>
      <c r="H10" s="1381"/>
      <c r="I10" s="1381"/>
      <c r="J10" s="1381"/>
      <c r="K10" s="1381"/>
      <c r="L10" s="1381"/>
      <c r="M10" s="1381"/>
      <c r="N10" s="1381"/>
      <c r="O10" s="1381"/>
      <c r="P10" s="1381"/>
      <c r="Q10" s="1382"/>
      <c r="R10" s="320"/>
      <c r="S10" s="278"/>
    </row>
    <row r="11" spans="2:19" ht="150" customHeight="1" x14ac:dyDescent="0.2">
      <c r="B11" s="890" t="s">
        <v>2830</v>
      </c>
      <c r="C11" s="891"/>
      <c r="D11" s="891"/>
      <c r="E11" s="891"/>
      <c r="F11" s="891"/>
      <c r="G11" s="891"/>
      <c r="H11" s="891"/>
      <c r="I11" s="891"/>
      <c r="J11" s="891"/>
      <c r="K11" s="891"/>
      <c r="L11" s="891"/>
      <c r="M11" s="891"/>
      <c r="N11" s="891"/>
      <c r="O11" s="891"/>
      <c r="P11" s="891"/>
      <c r="Q11" s="892"/>
      <c r="R11" s="320"/>
      <c r="S11" s="278"/>
    </row>
    <row r="12" spans="2:19" x14ac:dyDescent="0.2">
      <c r="B12" s="840"/>
      <c r="C12" s="1383"/>
      <c r="D12" s="1383"/>
      <c r="E12" s="1383"/>
      <c r="F12" s="1383"/>
      <c r="G12" s="1383"/>
      <c r="H12" s="1383"/>
      <c r="I12" s="1383"/>
      <c r="J12" s="1383"/>
      <c r="K12" s="1383"/>
      <c r="L12" s="1383"/>
      <c r="M12" s="1383"/>
      <c r="N12" s="1383"/>
      <c r="O12" s="1383"/>
      <c r="P12" s="1383"/>
      <c r="Q12" s="1383"/>
      <c r="R12" s="320"/>
      <c r="S12" s="278"/>
    </row>
    <row r="13" spans="2:19" ht="63.75" customHeight="1" x14ac:dyDescent="0.2">
      <c r="B13" s="1376" t="s">
        <v>2766</v>
      </c>
      <c r="C13" s="1376"/>
      <c r="D13" s="1376"/>
      <c r="E13" s="1376"/>
      <c r="F13" s="1376"/>
      <c r="G13" s="1376"/>
      <c r="H13" s="1376"/>
      <c r="I13" s="1376"/>
      <c r="J13" s="1376"/>
      <c r="K13" s="1376"/>
      <c r="L13" s="1376"/>
      <c r="M13" s="1376"/>
      <c r="N13" s="1376"/>
      <c r="O13" s="1376"/>
      <c r="P13" s="1376"/>
      <c r="Q13" s="1376"/>
      <c r="R13" s="320"/>
      <c r="S13" s="278"/>
    </row>
    <row r="14" spans="2:19" ht="14.25" x14ac:dyDescent="0.2">
      <c r="B14" s="1377"/>
      <c r="C14" s="1377"/>
      <c r="D14" s="1377"/>
      <c r="E14" s="1377"/>
      <c r="F14" s="1377"/>
      <c r="G14" s="1377"/>
      <c r="H14" s="1377"/>
      <c r="I14" s="1377"/>
      <c r="J14" s="1377"/>
      <c r="K14" s="1377"/>
      <c r="L14" s="1377"/>
      <c r="M14" s="1377"/>
      <c r="N14" s="1377"/>
      <c r="O14" s="1377"/>
      <c r="P14" s="1377"/>
      <c r="Q14" s="1377"/>
      <c r="R14" s="320"/>
      <c r="S14" s="278"/>
    </row>
    <row r="15" spans="2:19" ht="14.25" x14ac:dyDescent="0.2">
      <c r="B15" s="1372" t="s">
        <v>522</v>
      </c>
      <c r="C15" s="1372"/>
      <c r="D15" s="1372"/>
      <c r="E15" s="1372"/>
      <c r="F15" s="1372"/>
      <c r="G15" s="1373" t="s">
        <v>2831</v>
      </c>
      <c r="H15" s="1373"/>
      <c r="I15" s="1373"/>
      <c r="J15" s="1373"/>
      <c r="K15" s="1373"/>
      <c r="L15" s="1373"/>
      <c r="M15" s="1373"/>
      <c r="N15" s="1373"/>
      <c r="O15" s="1373"/>
      <c r="P15" s="1373"/>
      <c r="Q15" s="1373"/>
      <c r="R15" s="320"/>
      <c r="S15" s="278"/>
    </row>
    <row r="16" spans="2:19" ht="14.25" x14ac:dyDescent="0.2">
      <c r="B16" s="1375"/>
      <c r="C16" s="1375"/>
      <c r="D16" s="1375"/>
      <c r="E16" s="1375"/>
      <c r="F16" s="1375"/>
      <c r="G16" s="1375"/>
      <c r="H16" s="1375"/>
      <c r="I16" s="1375"/>
      <c r="J16" s="1375"/>
      <c r="K16" s="1375"/>
      <c r="L16" s="1375"/>
      <c r="M16" s="1375"/>
      <c r="N16" s="1375"/>
      <c r="O16" s="1375"/>
      <c r="P16" s="1375"/>
      <c r="Q16" s="1375"/>
      <c r="R16" s="320"/>
      <c r="S16" s="278"/>
    </row>
    <row r="17" spans="2:19" ht="30.75" customHeight="1" x14ac:dyDescent="0.2">
      <c r="B17" s="209">
        <v>300</v>
      </c>
      <c r="C17" s="1384" t="s">
        <v>2760</v>
      </c>
      <c r="D17" s="1384"/>
      <c r="E17" s="1384"/>
      <c r="F17" s="1384"/>
      <c r="G17" s="1384"/>
      <c r="H17" s="1384"/>
      <c r="I17" s="1384"/>
      <c r="J17" s="1384"/>
      <c r="K17" s="1384"/>
      <c r="L17" s="1384"/>
      <c r="M17" s="1384"/>
      <c r="N17" s="1384"/>
      <c r="O17" s="1384"/>
      <c r="P17" s="1384"/>
      <c r="Q17" s="1384"/>
      <c r="R17" s="320"/>
      <c r="S17" s="278"/>
    </row>
    <row r="18" spans="2:19" x14ac:dyDescent="0.2">
      <c r="B18" s="1385"/>
      <c r="C18" s="1385"/>
      <c r="D18" s="1385"/>
      <c r="E18" s="1385"/>
      <c r="F18" s="1385"/>
      <c r="G18" s="1385"/>
      <c r="H18" s="1385"/>
      <c r="I18" s="1385"/>
      <c r="J18" s="1385"/>
      <c r="K18" s="1385"/>
      <c r="L18" s="1385"/>
      <c r="M18" s="1385"/>
      <c r="N18" s="1385"/>
      <c r="O18" s="1385"/>
      <c r="P18" s="1385"/>
      <c r="Q18" s="1385"/>
      <c r="R18" s="320"/>
      <c r="S18" s="278"/>
    </row>
    <row r="19" spans="2:19" ht="13.5" customHeight="1" x14ac:dyDescent="0.2">
      <c r="B19" s="360" t="s">
        <v>973</v>
      </c>
      <c r="C19" s="1386" t="s">
        <v>2277</v>
      </c>
      <c r="D19" s="1387"/>
      <c r="E19" s="1387"/>
      <c r="F19" s="1387"/>
      <c r="G19" s="1387"/>
      <c r="H19" s="1387"/>
      <c r="I19" s="1387"/>
      <c r="J19" s="1387"/>
      <c r="K19" s="1387"/>
      <c r="L19" s="1387"/>
      <c r="M19" s="1387"/>
      <c r="N19" s="1387"/>
      <c r="O19" s="1387"/>
      <c r="P19" s="1387"/>
      <c r="Q19" s="1388"/>
      <c r="R19" s="320"/>
      <c r="S19" s="278"/>
    </row>
    <row r="20" spans="2:19" ht="135" customHeight="1" x14ac:dyDescent="0.2">
      <c r="B20" s="890" t="s">
        <v>2832</v>
      </c>
      <c r="C20" s="891"/>
      <c r="D20" s="891"/>
      <c r="E20" s="891"/>
      <c r="F20" s="891"/>
      <c r="G20" s="891"/>
      <c r="H20" s="891"/>
      <c r="I20" s="891"/>
      <c r="J20" s="891"/>
      <c r="K20" s="891"/>
      <c r="L20" s="891"/>
      <c r="M20" s="891"/>
      <c r="N20" s="891"/>
      <c r="O20" s="891"/>
      <c r="P20" s="891"/>
      <c r="Q20" s="892"/>
      <c r="R20" s="320"/>
      <c r="S20" s="278"/>
    </row>
    <row r="21" spans="2:19" x14ac:dyDescent="0.2">
      <c r="B21" s="840"/>
      <c r="C21" s="1383"/>
      <c r="D21" s="1383"/>
      <c r="E21" s="1383"/>
      <c r="F21" s="1383"/>
      <c r="G21" s="1383"/>
      <c r="H21" s="1383"/>
      <c r="I21" s="1383"/>
      <c r="J21" s="1383"/>
      <c r="K21" s="1383"/>
      <c r="L21" s="1383"/>
      <c r="M21" s="1383"/>
      <c r="N21" s="1383"/>
      <c r="O21" s="1383"/>
      <c r="P21" s="1383"/>
      <c r="Q21" s="1383"/>
      <c r="R21" s="320"/>
      <c r="S21" s="278"/>
    </row>
    <row r="22" spans="2:19" x14ac:dyDescent="0.2">
      <c r="B22" s="360" t="s">
        <v>1003</v>
      </c>
      <c r="C22" s="873" t="s">
        <v>2291</v>
      </c>
      <c r="D22" s="873"/>
      <c r="E22" s="873"/>
      <c r="F22" s="873"/>
      <c r="G22" s="873"/>
      <c r="H22" s="873"/>
      <c r="I22" s="873"/>
      <c r="J22" s="873"/>
      <c r="K22" s="873"/>
      <c r="L22" s="873"/>
      <c r="M22" s="873"/>
      <c r="N22" s="873"/>
      <c r="O22" s="873"/>
      <c r="P22" s="873"/>
      <c r="Q22" s="1378"/>
      <c r="R22" s="320"/>
      <c r="S22" s="278"/>
    </row>
    <row r="23" spans="2:19" ht="93.75" customHeight="1" x14ac:dyDescent="0.2">
      <c r="B23" s="363"/>
      <c r="C23" s="364" t="s">
        <v>2150</v>
      </c>
      <c r="D23" s="1389" t="s">
        <v>2295</v>
      </c>
      <c r="E23" s="1389"/>
      <c r="F23" s="1389"/>
      <c r="G23" s="1389"/>
      <c r="H23" s="1389"/>
      <c r="I23" s="1393" t="s">
        <v>2833</v>
      </c>
      <c r="J23" s="1393"/>
      <c r="K23" s="1393"/>
      <c r="L23" s="1393"/>
      <c r="M23" s="1393"/>
      <c r="N23" s="1393"/>
      <c r="O23" s="1393"/>
      <c r="P23" s="1393"/>
      <c r="Q23" s="1394"/>
      <c r="R23" s="320"/>
      <c r="S23" s="278"/>
    </row>
    <row r="24" spans="2:19" ht="93.75" customHeight="1" x14ac:dyDescent="0.2">
      <c r="B24" s="363"/>
      <c r="C24" s="364" t="s">
        <v>2151</v>
      </c>
      <c r="D24" s="1389" t="s">
        <v>2292</v>
      </c>
      <c r="E24" s="1389"/>
      <c r="F24" s="1389"/>
      <c r="G24" s="1389"/>
      <c r="H24" s="1389"/>
      <c r="I24" s="1393" t="s">
        <v>2834</v>
      </c>
      <c r="J24" s="1393"/>
      <c r="K24" s="1393"/>
      <c r="L24" s="1393"/>
      <c r="M24" s="1393"/>
      <c r="N24" s="1393"/>
      <c r="O24" s="1393"/>
      <c r="P24" s="1393"/>
      <c r="Q24" s="1394"/>
      <c r="R24" s="320"/>
      <c r="S24" s="278"/>
    </row>
    <row r="25" spans="2:19" ht="93.75" customHeight="1" x14ac:dyDescent="0.2">
      <c r="B25" s="363"/>
      <c r="C25" s="367" t="s">
        <v>2106</v>
      </c>
      <c r="D25" s="1389" t="s">
        <v>2281</v>
      </c>
      <c r="E25" s="1389"/>
      <c r="F25" s="1389"/>
      <c r="G25" s="1389"/>
      <c r="H25" s="1389"/>
      <c r="I25" s="1395" t="s">
        <v>2835</v>
      </c>
      <c r="J25" s="1390"/>
      <c r="K25" s="1390"/>
      <c r="L25" s="1390"/>
      <c r="M25" s="1390"/>
      <c r="N25" s="1390"/>
      <c r="O25" s="1390"/>
      <c r="P25" s="1390"/>
      <c r="Q25" s="1391"/>
      <c r="R25" s="320"/>
      <c r="S25" s="278"/>
    </row>
    <row r="26" spans="2:19" ht="93.75" customHeight="1" x14ac:dyDescent="0.2">
      <c r="B26" s="365"/>
      <c r="C26" s="368" t="s">
        <v>2105</v>
      </c>
      <c r="D26" s="1389" t="s">
        <v>2282</v>
      </c>
      <c r="E26" s="1389"/>
      <c r="F26" s="1389"/>
      <c r="G26" s="1389"/>
      <c r="H26" s="1389"/>
      <c r="I26" s="1396" t="s">
        <v>2836</v>
      </c>
      <c r="J26" s="1396"/>
      <c r="K26" s="1396"/>
      <c r="L26" s="1396"/>
      <c r="M26" s="1396"/>
      <c r="N26" s="1396"/>
      <c r="O26" s="1396"/>
      <c r="P26" s="1396"/>
      <c r="Q26" s="1396"/>
      <c r="R26" s="320"/>
      <c r="S26" s="278"/>
    </row>
    <row r="27" spans="2:19" ht="21.75" customHeight="1" x14ac:dyDescent="0.2">
      <c r="B27" s="818" t="s">
        <v>2097</v>
      </c>
      <c r="C27" s="818"/>
      <c r="D27" s="818"/>
      <c r="E27" s="818"/>
      <c r="F27" s="818"/>
      <c r="G27" s="818"/>
      <c r="H27" s="818"/>
      <c r="I27" s="818"/>
      <c r="J27" s="818"/>
      <c r="K27" s="818"/>
      <c r="L27" s="818"/>
      <c r="M27" s="818"/>
      <c r="N27" s="818"/>
      <c r="O27" s="818"/>
      <c r="P27" s="818"/>
      <c r="Q27" s="818"/>
      <c r="R27" s="320"/>
      <c r="S27" s="278"/>
    </row>
    <row r="28" spans="2:19" ht="15.75" customHeight="1" x14ac:dyDescent="0.2">
      <c r="B28" s="321" t="str">
        <f>'Main Page'!$G$9</f>
        <v>2026-2027</v>
      </c>
      <c r="C28" s="320"/>
      <c r="D28" s="322" t="s">
        <v>671</v>
      </c>
      <c r="E28" s="322" t="str">
        <f>'Main Page'!$F$13</f>
        <v>Albemarle County Public Schools</v>
      </c>
      <c r="F28" s="320"/>
      <c r="G28" s="322"/>
      <c r="H28" s="323"/>
      <c r="I28" s="322" t="s">
        <v>670</v>
      </c>
      <c r="J28" s="324">
        <f>'Main Page'!$F$14</f>
        <v>2</v>
      </c>
      <c r="K28" s="712" t="str">
        <f>'Main Page'!$B$6</f>
        <v xml:space="preserve">  Title I, Part A, Improving Basic Programs</v>
      </c>
      <c r="L28" s="712"/>
      <c r="M28" s="712"/>
      <c r="N28" s="712"/>
      <c r="O28" s="712"/>
      <c r="P28" s="712"/>
      <c r="Q28" s="712"/>
      <c r="R28" s="320"/>
      <c r="S28" s="278"/>
    </row>
    <row r="29" spans="2:19" ht="20.25" customHeight="1" thickBot="1" x14ac:dyDescent="0.25">
      <c r="B29" s="822" t="s">
        <v>2598</v>
      </c>
      <c r="C29" s="822"/>
      <c r="D29" s="822"/>
      <c r="E29" s="822"/>
      <c r="F29" s="822"/>
      <c r="G29" s="822"/>
      <c r="H29" s="822"/>
      <c r="I29" s="822"/>
      <c r="J29" s="822"/>
      <c r="K29" s="822"/>
      <c r="L29" s="822"/>
      <c r="M29" s="822"/>
      <c r="N29" s="822"/>
      <c r="O29" s="822"/>
      <c r="P29" s="822"/>
      <c r="Q29" s="822"/>
      <c r="R29" s="320"/>
      <c r="S29" s="278"/>
    </row>
    <row r="30" spans="2:19" ht="14.25" x14ac:dyDescent="0.2">
      <c r="B30" s="1392"/>
      <c r="C30" s="1392"/>
      <c r="D30" s="1392"/>
      <c r="E30" s="1392"/>
      <c r="F30" s="1392"/>
      <c r="G30" s="1392"/>
      <c r="H30" s="1392"/>
      <c r="I30" s="1392"/>
      <c r="J30" s="1392"/>
      <c r="K30" s="1392"/>
      <c r="L30" s="1392"/>
      <c r="M30" s="1392"/>
      <c r="N30" s="1392"/>
      <c r="O30" s="1392"/>
      <c r="P30" s="1392"/>
      <c r="Q30" s="1392"/>
      <c r="R30" s="320"/>
      <c r="S30" s="278"/>
    </row>
    <row r="31" spans="2:19" ht="76.5" customHeight="1" x14ac:dyDescent="0.2">
      <c r="B31" s="361"/>
      <c r="C31" s="362" t="s">
        <v>2278</v>
      </c>
      <c r="D31" s="1389" t="s">
        <v>2293</v>
      </c>
      <c r="E31" s="1389"/>
      <c r="F31" s="1389"/>
      <c r="G31" s="1389"/>
      <c r="H31" s="1389"/>
      <c r="I31" s="1393" t="s">
        <v>2837</v>
      </c>
      <c r="J31" s="1393"/>
      <c r="K31" s="1393"/>
      <c r="L31" s="1393"/>
      <c r="M31" s="1393"/>
      <c r="N31" s="1393"/>
      <c r="O31" s="1393"/>
      <c r="P31" s="1393"/>
      <c r="Q31" s="1394"/>
      <c r="R31" s="320"/>
      <c r="S31" s="278"/>
    </row>
    <row r="32" spans="2:19" ht="76.5" customHeight="1" x14ac:dyDescent="0.2">
      <c r="B32" s="363"/>
      <c r="C32" s="364" t="s">
        <v>2279</v>
      </c>
      <c r="D32" s="1389" t="s">
        <v>2283</v>
      </c>
      <c r="E32" s="1389"/>
      <c r="F32" s="1389"/>
      <c r="G32" s="1389"/>
      <c r="H32" s="1389"/>
      <c r="I32" s="1393" t="s">
        <v>2838</v>
      </c>
      <c r="J32" s="1393"/>
      <c r="K32" s="1393"/>
      <c r="L32" s="1393"/>
      <c r="M32" s="1393"/>
      <c r="N32" s="1393"/>
      <c r="O32" s="1393"/>
      <c r="P32" s="1393"/>
      <c r="Q32" s="1394"/>
      <c r="R32" s="320"/>
      <c r="S32" s="278"/>
    </row>
    <row r="33" spans="2:19" ht="76.5" customHeight="1" x14ac:dyDescent="0.2">
      <c r="B33" s="365"/>
      <c r="C33" s="366" t="s">
        <v>2280</v>
      </c>
      <c r="D33" s="1389" t="s">
        <v>2294</v>
      </c>
      <c r="E33" s="1389"/>
      <c r="F33" s="1389"/>
      <c r="G33" s="1389"/>
      <c r="H33" s="1389"/>
      <c r="I33" s="1390" t="s">
        <v>2839</v>
      </c>
      <c r="J33" s="1390"/>
      <c r="K33" s="1390"/>
      <c r="L33" s="1390"/>
      <c r="M33" s="1390"/>
      <c r="N33" s="1390"/>
      <c r="O33" s="1390"/>
      <c r="P33" s="1390"/>
      <c r="Q33" s="1391"/>
      <c r="R33" s="320"/>
      <c r="S33" s="278"/>
    </row>
    <row r="34" spans="2:19" x14ac:dyDescent="0.2">
      <c r="B34" s="1398"/>
      <c r="C34" s="1383"/>
      <c r="D34" s="1383"/>
      <c r="E34" s="1383"/>
      <c r="F34" s="1383"/>
      <c r="G34" s="1383"/>
      <c r="H34" s="1383"/>
      <c r="I34" s="1383"/>
      <c r="J34" s="1383"/>
      <c r="K34" s="1383"/>
      <c r="L34" s="1383"/>
      <c r="M34" s="1383"/>
      <c r="N34" s="1383"/>
      <c r="O34" s="1383"/>
      <c r="P34" s="1383"/>
      <c r="Q34" s="1383"/>
      <c r="R34" s="320"/>
      <c r="S34" s="278"/>
    </row>
    <row r="35" spans="2:19" ht="27.75" customHeight="1" x14ac:dyDescent="0.2">
      <c r="B35" s="360" t="s">
        <v>1763</v>
      </c>
      <c r="C35" s="1386" t="s">
        <v>2715</v>
      </c>
      <c r="D35" s="1387"/>
      <c r="E35" s="1387"/>
      <c r="F35" s="1387"/>
      <c r="G35" s="1387"/>
      <c r="H35" s="1387"/>
      <c r="I35" s="1387"/>
      <c r="J35" s="1387"/>
      <c r="K35" s="1387"/>
      <c r="L35" s="1387"/>
      <c r="M35" s="1387"/>
      <c r="N35" s="1387"/>
      <c r="O35" s="1387"/>
      <c r="P35" s="1387"/>
      <c r="Q35" s="1388"/>
      <c r="R35" s="320"/>
      <c r="S35" s="278"/>
    </row>
    <row r="36" spans="2:19" ht="66" customHeight="1" x14ac:dyDescent="0.2">
      <c r="B36" s="863" t="s">
        <v>2840</v>
      </c>
      <c r="C36" s="864"/>
      <c r="D36" s="864"/>
      <c r="E36" s="864"/>
      <c r="F36" s="864"/>
      <c r="G36" s="864"/>
      <c r="H36" s="864"/>
      <c r="I36" s="864"/>
      <c r="J36" s="864"/>
      <c r="K36" s="864"/>
      <c r="L36" s="864"/>
      <c r="M36" s="864"/>
      <c r="N36" s="864"/>
      <c r="O36" s="864"/>
      <c r="P36" s="864"/>
      <c r="Q36" s="865"/>
      <c r="R36" s="320"/>
      <c r="S36" s="278"/>
    </row>
    <row r="37" spans="2:19" ht="66" customHeight="1" x14ac:dyDescent="0.2">
      <c r="B37" s="869"/>
      <c r="C37" s="870"/>
      <c r="D37" s="870"/>
      <c r="E37" s="870"/>
      <c r="F37" s="870"/>
      <c r="G37" s="870"/>
      <c r="H37" s="870"/>
      <c r="I37" s="870"/>
      <c r="J37" s="870"/>
      <c r="K37" s="870"/>
      <c r="L37" s="870"/>
      <c r="M37" s="870"/>
      <c r="N37" s="870"/>
      <c r="O37" s="870"/>
      <c r="P37" s="870"/>
      <c r="Q37" s="871"/>
      <c r="R37" s="320"/>
      <c r="S37" s="278"/>
    </row>
    <row r="38" spans="2:19" ht="15" x14ac:dyDescent="0.25">
      <c r="B38" s="1399"/>
      <c r="C38" s="1399"/>
      <c r="D38" s="1399"/>
      <c r="E38" s="1399"/>
      <c r="F38" s="1399"/>
      <c r="G38" s="1399"/>
      <c r="H38" s="1399"/>
      <c r="I38" s="1399"/>
      <c r="J38" s="1399"/>
      <c r="K38" s="1399"/>
      <c r="L38" s="1399"/>
      <c r="M38" s="1399"/>
      <c r="N38" s="1399"/>
      <c r="O38" s="1399"/>
      <c r="P38" s="1399"/>
      <c r="Q38" s="1399"/>
      <c r="R38" s="320"/>
      <c r="S38" s="278"/>
    </row>
    <row r="39" spans="2:19" ht="113.25" customHeight="1" x14ac:dyDescent="0.2">
      <c r="B39" s="1397" t="s">
        <v>2632</v>
      </c>
      <c r="C39" s="1397"/>
      <c r="D39" s="1397"/>
      <c r="E39" s="1397"/>
      <c r="F39" s="1397"/>
      <c r="G39" s="1397"/>
      <c r="H39" s="1397"/>
      <c r="I39" s="1397"/>
      <c r="J39" s="1397"/>
      <c r="K39" s="1397"/>
      <c r="L39" s="1397"/>
      <c r="M39" s="1397"/>
      <c r="N39" s="1397"/>
      <c r="O39" s="1397"/>
      <c r="P39" s="1397"/>
      <c r="Q39" s="1397"/>
      <c r="R39" s="320"/>
      <c r="S39" s="278"/>
    </row>
    <row r="40" spans="2:19" ht="15" x14ac:dyDescent="0.25">
      <c r="B40" s="1399"/>
      <c r="C40" s="1399"/>
      <c r="D40" s="1399"/>
      <c r="E40" s="1399"/>
      <c r="F40" s="1399"/>
      <c r="G40" s="1399"/>
      <c r="H40" s="1399"/>
      <c r="I40" s="1399"/>
      <c r="J40" s="1399"/>
      <c r="K40" s="1399"/>
      <c r="L40" s="1399"/>
      <c r="M40" s="1399"/>
      <c r="N40" s="1399"/>
      <c r="O40" s="1399"/>
      <c r="P40" s="1399"/>
      <c r="Q40" s="1399"/>
      <c r="R40" s="320"/>
      <c r="S40" s="278"/>
    </row>
    <row r="41" spans="2:19" ht="48.75" customHeight="1" x14ac:dyDescent="0.2">
      <c r="B41" s="1397" t="s">
        <v>1920</v>
      </c>
      <c r="C41" s="1397"/>
      <c r="D41" s="1397"/>
      <c r="E41" s="1397"/>
      <c r="F41" s="1397"/>
      <c r="G41" s="1397"/>
      <c r="H41" s="1397"/>
      <c r="I41" s="1397"/>
      <c r="J41" s="1397"/>
      <c r="K41" s="1397"/>
      <c r="L41" s="1397"/>
      <c r="M41" s="1397"/>
      <c r="N41" s="1397"/>
      <c r="O41" s="1397"/>
      <c r="P41" s="1397"/>
      <c r="Q41" s="1397"/>
      <c r="R41" s="320"/>
      <c r="S41" s="278"/>
    </row>
    <row r="42" spans="2:19" ht="15" x14ac:dyDescent="0.2">
      <c r="B42" s="359"/>
      <c r="C42" s="330"/>
      <c r="D42" s="330"/>
      <c r="E42" s="330"/>
      <c r="F42" s="330"/>
      <c r="G42" s="330"/>
      <c r="H42" s="330"/>
      <c r="I42" s="330"/>
      <c r="J42" s="330"/>
      <c r="K42" s="330"/>
      <c r="L42" s="330"/>
      <c r="M42" s="330"/>
      <c r="N42" s="330"/>
      <c r="O42" s="330"/>
      <c r="P42" s="330"/>
      <c r="Q42" s="330"/>
      <c r="R42" s="320"/>
      <c r="S42" s="278"/>
    </row>
    <row r="43" spans="2:19" x14ac:dyDescent="0.2">
      <c r="B43" s="818" t="s">
        <v>1966</v>
      </c>
      <c r="C43" s="818"/>
      <c r="D43" s="818"/>
      <c r="E43" s="818"/>
      <c r="F43" s="818"/>
      <c r="G43" s="818"/>
      <c r="H43" s="818"/>
      <c r="I43" s="818"/>
      <c r="J43" s="818"/>
      <c r="K43" s="818"/>
      <c r="L43" s="818"/>
      <c r="M43" s="818"/>
      <c r="N43" s="818"/>
      <c r="O43" s="818"/>
      <c r="P43" s="818"/>
      <c r="Q43" s="818"/>
      <c r="R43" s="320"/>
      <c r="S43" s="278"/>
    </row>
  </sheetData>
  <sheetProtection algorithmName="SHA-512" hashValue="TGRNOLXW1y+iFDNtquN41Rvq+UWIkZAw+ENxK0lZpGgeR3/KEPUEpRL2ePWCCP+t4ABPDcF5W62m/WDBhrXOwg==" saltValue="2ojdPUEGqP2t6irNgKy7PQ==" spinCount="100000" sheet="1" objects="1" scenarios="1"/>
  <mergeCells count="50">
    <mergeCell ref="D31:H31"/>
    <mergeCell ref="I31:Q31"/>
    <mergeCell ref="D32:H32"/>
    <mergeCell ref="I32:Q32"/>
    <mergeCell ref="B40:Q40"/>
    <mergeCell ref="B41:Q41"/>
    <mergeCell ref="B43:Q43"/>
    <mergeCell ref="B34:Q34"/>
    <mergeCell ref="C35:Q35"/>
    <mergeCell ref="B36:Q36"/>
    <mergeCell ref="B37:Q37"/>
    <mergeCell ref="B38:Q38"/>
    <mergeCell ref="B39:Q39"/>
    <mergeCell ref="B14:Q14"/>
    <mergeCell ref="D33:H33"/>
    <mergeCell ref="I33:Q33"/>
    <mergeCell ref="B30:Q30"/>
    <mergeCell ref="D23:H23"/>
    <mergeCell ref="I23:Q23"/>
    <mergeCell ref="D24:H24"/>
    <mergeCell ref="I24:Q24"/>
    <mergeCell ref="D25:H25"/>
    <mergeCell ref="I25:Q25"/>
    <mergeCell ref="D26:H26"/>
    <mergeCell ref="I26:Q26"/>
    <mergeCell ref="B27:Q27"/>
    <mergeCell ref="K28:Q28"/>
    <mergeCell ref="B29:Q29"/>
    <mergeCell ref="B16:Q16"/>
    <mergeCell ref="B13:Q13"/>
    <mergeCell ref="B4:Q4"/>
    <mergeCell ref="B5:Q5"/>
    <mergeCell ref="C22:Q22"/>
    <mergeCell ref="B7:Q7"/>
    <mergeCell ref="C8:Q8"/>
    <mergeCell ref="C10:Q10"/>
    <mergeCell ref="B11:Q11"/>
    <mergeCell ref="B12:Q12"/>
    <mergeCell ref="B15:F15"/>
    <mergeCell ref="G15:Q15"/>
    <mergeCell ref="C17:Q17"/>
    <mergeCell ref="B18:Q18"/>
    <mergeCell ref="C19:Q19"/>
    <mergeCell ref="B20:Q20"/>
    <mergeCell ref="B21:Q21"/>
    <mergeCell ref="B6:F6"/>
    <mergeCell ref="G6:Q6"/>
    <mergeCell ref="K1:Q1"/>
    <mergeCell ref="B2:Q2"/>
    <mergeCell ref="B3:Q3"/>
  </mergeCells>
  <dataValidations count="2">
    <dataValidation type="textLength" operator="lessThanOrEqual" allowBlank="1" showInputMessage="1" showErrorMessage="1" errorTitle="Character Limit Exceeded" error="The character limit has been exceeded.  To edit the text, click retry.  To delete the text, click cancel." sqref="B34 B12:B14 B21 B4:B5" xr:uid="{00000000-0002-0000-0D00-000000000000}">
      <formula1>2000</formula1>
    </dataValidation>
    <dataValidation type="textLength" operator="lessThanOrEqual" allowBlank="1" showInputMessage="1" showErrorMessage="1" sqref="B11:Q11 B36:Q37 B20:Q20" xr:uid="{00000000-0002-0000-0D00-000001000000}">
      <formula1>3000</formula1>
    </dataValidation>
  </dataValidations>
  <pageMargins left="0.1" right="0.1" top="0.45" bottom="0.4" header="0.3" footer="0.3"/>
  <pageSetup scale="71" fitToHeight="2" orientation="portrait" r:id="rId1"/>
  <rowBreaks count="1" manualBreakCount="1">
    <brk id="27" max="17" man="1"/>
  </row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953799-9E5E-4DBF-963A-8FEAAAB2647A}">
  <sheetPr codeName="Sheet2"/>
  <dimension ref="A1:S67"/>
  <sheetViews>
    <sheetView showGridLines="0" zoomScaleNormal="100" workbookViewId="0">
      <selection activeCell="I13" sqref="I13:Q13"/>
    </sheetView>
  </sheetViews>
  <sheetFormatPr defaultColWidth="0" defaultRowHeight="12.75" zeroHeight="1" x14ac:dyDescent="0.2"/>
  <cols>
    <col min="1" max="1" width="1.42578125" style="328" customWidth="1"/>
    <col min="2" max="2" width="9.140625" style="208" customWidth="1"/>
    <col min="3" max="3" width="2.42578125" style="208" customWidth="1"/>
    <col min="4" max="4" width="11.85546875" style="208" bestFit="1" customWidth="1"/>
    <col min="5" max="8" width="9.140625" style="208" customWidth="1"/>
    <col min="9" max="9" width="12.5703125" style="208" bestFit="1" customWidth="1"/>
    <col min="10" max="15" width="9.140625" style="208" customWidth="1"/>
    <col min="16" max="16" width="10.28515625" style="208" customWidth="1"/>
    <col min="17" max="17" width="2.42578125" style="208" customWidth="1"/>
    <col min="18" max="18" width="1.42578125" style="244" customWidth="1"/>
    <col min="19" max="19" width="15.85546875" style="208" customWidth="1"/>
    <col min="20" max="16384" width="9.140625" style="208" hidden="1"/>
  </cols>
  <sheetData>
    <row r="1" spans="1:19" x14ac:dyDescent="0.2">
      <c r="A1" s="320"/>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R1" s="326"/>
      <c r="S1" s="279"/>
    </row>
    <row r="2" spans="1:19" ht="20.25" customHeight="1" thickBot="1" x14ac:dyDescent="0.25">
      <c r="A2" s="320"/>
      <c r="B2" s="699" t="s">
        <v>2601</v>
      </c>
      <c r="C2" s="699"/>
      <c r="D2" s="699"/>
      <c r="E2" s="699"/>
      <c r="F2" s="699"/>
      <c r="G2" s="699"/>
      <c r="H2" s="699"/>
      <c r="I2" s="699"/>
      <c r="J2" s="699"/>
      <c r="K2" s="699"/>
      <c r="L2" s="699"/>
      <c r="M2" s="699"/>
      <c r="N2" s="699"/>
      <c r="O2" s="699"/>
      <c r="P2" s="699"/>
      <c r="Q2" s="699"/>
      <c r="R2" s="326"/>
      <c r="S2" s="279"/>
    </row>
    <row r="3" spans="1:19" ht="14.25" x14ac:dyDescent="0.2">
      <c r="A3" s="320"/>
      <c r="B3" s="1426"/>
      <c r="C3" s="1426"/>
      <c r="D3" s="1426"/>
      <c r="E3" s="1426"/>
      <c r="F3" s="1426"/>
      <c r="G3" s="1426"/>
      <c r="H3" s="1426"/>
      <c r="I3" s="1426"/>
      <c r="J3" s="1426"/>
      <c r="K3" s="1426"/>
      <c r="L3" s="1426"/>
      <c r="M3" s="1426"/>
      <c r="N3" s="1426"/>
      <c r="O3" s="1426"/>
      <c r="P3" s="1426"/>
      <c r="Q3" s="1426"/>
      <c r="R3" s="326"/>
      <c r="S3" s="279"/>
    </row>
    <row r="4" spans="1:19" ht="19.5" customHeight="1" x14ac:dyDescent="0.2">
      <c r="A4" s="320"/>
      <c r="B4" s="1408" t="s">
        <v>40</v>
      </c>
      <c r="C4" s="1408"/>
      <c r="D4" s="1408"/>
      <c r="E4" s="1408"/>
      <c r="F4" s="1408"/>
      <c r="G4" s="1408"/>
      <c r="H4" s="1408"/>
      <c r="I4" s="1427">
        <v>36</v>
      </c>
      <c r="J4" s="1427"/>
      <c r="K4" s="1427"/>
      <c r="L4" s="1427"/>
      <c r="M4" s="1427"/>
      <c r="N4" s="1427"/>
      <c r="O4" s="1427"/>
      <c r="P4" s="1427"/>
      <c r="Q4" s="1427"/>
      <c r="R4" s="326"/>
      <c r="S4" s="279"/>
    </row>
    <row r="5" spans="1:19" ht="19.5" customHeight="1" x14ac:dyDescent="0.2">
      <c r="A5" s="320"/>
      <c r="B5" s="1408" t="s">
        <v>41</v>
      </c>
      <c r="C5" s="1408"/>
      <c r="D5" s="1408"/>
      <c r="E5" s="1408"/>
      <c r="F5" s="1408"/>
      <c r="G5" s="1408"/>
      <c r="H5" s="1408"/>
      <c r="I5" s="1427"/>
      <c r="J5" s="1427"/>
      <c r="K5" s="1427"/>
      <c r="L5" s="1427"/>
      <c r="M5" s="1427"/>
      <c r="N5" s="1427"/>
      <c r="O5" s="1427"/>
      <c r="P5" s="1427"/>
      <c r="Q5" s="1427"/>
      <c r="R5" s="326"/>
      <c r="S5" s="279"/>
    </row>
    <row r="6" spans="1:19" ht="19.5" customHeight="1" x14ac:dyDescent="0.2">
      <c r="A6" s="320"/>
      <c r="B6" s="1408" t="s">
        <v>42</v>
      </c>
      <c r="C6" s="1408"/>
      <c r="D6" s="1408"/>
      <c r="E6" s="1408"/>
      <c r="F6" s="1408"/>
      <c r="G6" s="1408"/>
      <c r="H6" s="1408"/>
      <c r="I6" s="1427">
        <v>2</v>
      </c>
      <c r="J6" s="1427"/>
      <c r="K6" s="1427"/>
      <c r="L6" s="1427"/>
      <c r="M6" s="1427"/>
      <c r="N6" s="1427"/>
      <c r="O6" s="1427"/>
      <c r="P6" s="1427"/>
      <c r="Q6" s="1427"/>
      <c r="R6" s="326"/>
      <c r="S6" s="279"/>
    </row>
    <row r="7" spans="1:19" ht="19.5" customHeight="1" x14ac:dyDescent="0.2">
      <c r="A7" s="320"/>
      <c r="B7" s="1408" t="s">
        <v>2572</v>
      </c>
      <c r="C7" s="1408"/>
      <c r="D7" s="1408"/>
      <c r="E7" s="1408"/>
      <c r="F7" s="1408"/>
      <c r="G7" s="1408"/>
      <c r="H7" s="1408"/>
      <c r="I7" s="1409">
        <v>2</v>
      </c>
      <c r="J7" s="1409"/>
      <c r="K7" s="1409"/>
      <c r="L7" s="1409"/>
      <c r="M7" s="1409"/>
      <c r="N7" s="1409"/>
      <c r="O7" s="1409"/>
      <c r="P7" s="1409"/>
      <c r="Q7" s="1409"/>
      <c r="R7" s="326"/>
      <c r="S7" s="279"/>
    </row>
    <row r="8" spans="1:19" ht="19.5" customHeight="1" x14ac:dyDescent="0.2">
      <c r="A8" s="320"/>
      <c r="B8" s="1408" t="s">
        <v>2573</v>
      </c>
      <c r="C8" s="1408"/>
      <c r="D8" s="1408"/>
      <c r="E8" s="1408"/>
      <c r="F8" s="1408"/>
      <c r="G8" s="1408"/>
      <c r="H8" s="1408"/>
      <c r="I8" s="1409">
        <v>1.5</v>
      </c>
      <c r="J8" s="1409"/>
      <c r="K8" s="1409"/>
      <c r="L8" s="1409"/>
      <c r="M8" s="1409"/>
      <c r="N8" s="1409"/>
      <c r="O8" s="1409"/>
      <c r="P8" s="1409"/>
      <c r="Q8" s="1409"/>
      <c r="R8" s="326"/>
      <c r="S8" s="279"/>
    </row>
    <row r="9" spans="1:19" ht="150" customHeight="1" x14ac:dyDescent="0.2">
      <c r="A9" s="320"/>
      <c r="B9" s="773" t="s">
        <v>2694</v>
      </c>
      <c r="C9" s="773"/>
      <c r="D9" s="773"/>
      <c r="E9" s="773"/>
      <c r="F9" s="773"/>
      <c r="G9" s="773"/>
      <c r="H9" s="773"/>
      <c r="I9" s="1401"/>
      <c r="J9" s="1401"/>
      <c r="K9" s="1401"/>
      <c r="L9" s="1401"/>
      <c r="M9" s="1401"/>
      <c r="N9" s="1401"/>
      <c r="O9" s="1401"/>
      <c r="P9" s="1401"/>
      <c r="Q9" s="1401"/>
      <c r="R9" s="326"/>
      <c r="S9" s="279"/>
    </row>
    <row r="10" spans="1:19" ht="75" customHeight="1" x14ac:dyDescent="0.2">
      <c r="A10" s="320"/>
      <c r="B10" s="773" t="s">
        <v>2630</v>
      </c>
      <c r="C10" s="773"/>
      <c r="D10" s="773"/>
      <c r="E10" s="773"/>
      <c r="F10" s="773"/>
      <c r="G10" s="773"/>
      <c r="H10" s="773"/>
      <c r="I10" s="1401" t="s">
        <v>2819</v>
      </c>
      <c r="J10" s="1401"/>
      <c r="K10" s="1401"/>
      <c r="L10" s="1401"/>
      <c r="M10" s="1401"/>
      <c r="N10" s="1401"/>
      <c r="O10" s="1401"/>
      <c r="P10" s="1401"/>
      <c r="Q10" s="1401"/>
      <c r="R10" s="326"/>
      <c r="S10" s="279"/>
    </row>
    <row r="11" spans="1:19" ht="19.5" customHeight="1" x14ac:dyDescent="0.2">
      <c r="A11" s="320"/>
      <c r="B11" s="1408" t="s">
        <v>43</v>
      </c>
      <c r="C11" s="1408"/>
      <c r="D11" s="1408"/>
      <c r="E11" s="1408"/>
      <c r="F11" s="1408"/>
      <c r="G11" s="1408"/>
      <c r="H11" s="1408"/>
      <c r="I11" s="1428">
        <v>18</v>
      </c>
      <c r="J11" s="1429"/>
      <c r="K11" s="1429"/>
      <c r="L11" s="1429"/>
      <c r="M11" s="1429"/>
      <c r="N11" s="1429"/>
      <c r="O11" s="1429"/>
      <c r="P11" s="1429"/>
      <c r="Q11" s="1430"/>
      <c r="R11" s="326"/>
      <c r="S11" s="279"/>
    </row>
    <row r="12" spans="1:19" ht="19.5" customHeight="1" x14ac:dyDescent="0.2">
      <c r="A12" s="320"/>
      <c r="B12" s="1408" t="s">
        <v>44</v>
      </c>
      <c r="C12" s="1408"/>
      <c r="D12" s="1408"/>
      <c r="E12" s="1408"/>
      <c r="F12" s="1408"/>
      <c r="G12" s="1408"/>
      <c r="H12" s="1408"/>
      <c r="I12" s="1427">
        <v>2</v>
      </c>
      <c r="J12" s="1427"/>
      <c r="K12" s="1427"/>
      <c r="L12" s="1427"/>
      <c r="M12" s="1427"/>
      <c r="N12" s="1427"/>
      <c r="O12" s="1427"/>
      <c r="P12" s="1427"/>
      <c r="Q12" s="1427"/>
      <c r="R12" s="326"/>
      <c r="S12" s="279"/>
    </row>
    <row r="13" spans="1:19" ht="28.5" customHeight="1" x14ac:dyDescent="0.2">
      <c r="A13" s="320"/>
      <c r="B13" s="773" t="s">
        <v>2100</v>
      </c>
      <c r="C13" s="773"/>
      <c r="D13" s="773"/>
      <c r="E13" s="773"/>
      <c r="F13" s="773"/>
      <c r="G13" s="773"/>
      <c r="H13" s="773"/>
      <c r="I13" s="1431">
        <f ca="1">SUMIF(Budget!K61:N86,"Early*",Budget!P61:Q86)+SUMIF(Budget!M97:O130,"Early*",Budget!P97:Q130)+SUMIF(Budget!M140:O168,"Early*",Budget!P140:Q168)+SUMIF(Budget!M179:O207,"Early*",Budget!P179:Q207)+SUMIF(Budget!M217:O243,"Early*",Budget!P217:Q243)+SUMIF(Budget!K253:N279,"Early*",Budget!P253:Q279)+SUMIF(Budget!K289:N315,"Early*",Budget!P289:Q315)+SUMIF(Transferability!I63:K88,"Early*",Transferability!P63:Q88)+SUMIF(Transferability!J99:M137,"Early*",Transferability!P99:Q137)+SUMIF(Transferability!J147:M182,"Early*",Transferability!P147:Q182)+SUMIF(Transferability!J193:M230,"Early*",Transferability!P193:Q230)+SUMIF(Transferability!J240:M276,"Early*",Transferability!P240:Q276)+SUMIF(Transferability!I286:K320,"Early*",Transferability!P286:Q320)+SUMIF(Transferability!I330:K363,"Early*",Transferability!P330:Q363)</f>
        <v>194092.22</v>
      </c>
      <c r="J13" s="1431"/>
      <c r="K13" s="1431"/>
      <c r="L13" s="1431"/>
      <c r="M13" s="1431"/>
      <c r="N13" s="1431"/>
      <c r="O13" s="1431"/>
      <c r="P13" s="1431"/>
      <c r="Q13" s="1431"/>
      <c r="R13" s="326"/>
      <c r="S13" s="279"/>
    </row>
    <row r="14" spans="1:19" ht="27.75" customHeight="1" x14ac:dyDescent="0.2">
      <c r="A14" s="320"/>
      <c r="B14" s="773" t="s">
        <v>2786</v>
      </c>
      <c r="C14" s="773"/>
      <c r="D14" s="773"/>
      <c r="E14" s="773"/>
      <c r="F14" s="773"/>
      <c r="G14" s="773"/>
      <c r="H14" s="773"/>
      <c r="I14" s="1432" t="str">
        <f ca="1">IF(I13=SUM('35% and Above Low-Income'!P22),"Yes","No - please review your entries.")</f>
        <v>Yes</v>
      </c>
      <c r="J14" s="1433"/>
      <c r="K14" s="1433"/>
      <c r="L14" s="1433"/>
      <c r="M14" s="1433"/>
      <c r="N14" s="1433"/>
      <c r="O14" s="1433"/>
      <c r="P14" s="1433"/>
      <c r="Q14" s="1434"/>
      <c r="R14" s="326"/>
      <c r="S14" s="279"/>
    </row>
    <row r="15" spans="1:19" ht="19.5" customHeight="1" x14ac:dyDescent="0.2">
      <c r="A15" s="320"/>
      <c r="B15" s="773" t="s">
        <v>2787</v>
      </c>
      <c r="C15" s="773"/>
      <c r="D15" s="773"/>
      <c r="E15" s="773"/>
      <c r="F15" s="773"/>
      <c r="G15" s="773"/>
      <c r="H15" s="773"/>
      <c r="I15" s="1432" t="str">
        <f ca="1">IF(I13=SUM('Below 35% Low-Income'!P22),"Yes","No - please review your entries.")</f>
        <v>Yes</v>
      </c>
      <c r="J15" s="1433"/>
      <c r="K15" s="1433"/>
      <c r="L15" s="1433"/>
      <c r="M15" s="1433"/>
      <c r="N15" s="1433"/>
      <c r="O15" s="1433"/>
      <c r="P15" s="1433"/>
      <c r="Q15" s="1434"/>
      <c r="R15" s="326"/>
      <c r="S15" s="279"/>
    </row>
    <row r="16" spans="1:19" ht="19.5" customHeight="1" x14ac:dyDescent="0.2">
      <c r="A16" s="320"/>
      <c r="B16" s="1435" t="s">
        <v>1983</v>
      </c>
      <c r="C16" s="1435"/>
      <c r="D16" s="1435"/>
      <c r="E16" s="1435"/>
      <c r="F16" s="1435"/>
      <c r="G16" s="1029"/>
      <c r="H16" s="355" t="s">
        <v>400</v>
      </c>
      <c r="I16" s="1436" t="s">
        <v>2820</v>
      </c>
      <c r="J16" s="654"/>
      <c r="K16" s="654"/>
      <c r="L16" s="654"/>
      <c r="M16" s="654"/>
      <c r="N16" s="654"/>
      <c r="O16" s="654"/>
      <c r="P16" s="654"/>
      <c r="Q16" s="654"/>
      <c r="R16" s="326"/>
      <c r="S16" s="279"/>
    </row>
    <row r="17" spans="1:19" ht="19.5" customHeight="1" x14ac:dyDescent="0.2">
      <c r="A17" s="320"/>
      <c r="B17" s="1408" t="s">
        <v>211</v>
      </c>
      <c r="C17" s="1408"/>
      <c r="D17" s="1408"/>
      <c r="E17" s="1408"/>
      <c r="F17" s="1408"/>
      <c r="G17" s="1408"/>
      <c r="H17" s="1408"/>
      <c r="I17" s="14"/>
      <c r="J17" s="1408" t="s">
        <v>401</v>
      </c>
      <c r="K17" s="1408"/>
      <c r="L17" s="1408"/>
      <c r="M17" s="14" t="s">
        <v>2790</v>
      </c>
      <c r="N17" s="1408" t="s">
        <v>402</v>
      </c>
      <c r="O17" s="1408"/>
      <c r="P17" s="1408"/>
      <c r="Q17" s="1408"/>
      <c r="R17" s="326"/>
      <c r="S17" s="279"/>
    </row>
    <row r="18" spans="1:19" ht="19.5" customHeight="1" x14ac:dyDescent="0.2">
      <c r="A18" s="320"/>
      <c r="B18" s="1423" t="s">
        <v>290</v>
      </c>
      <c r="C18" s="1424"/>
      <c r="D18" s="1424"/>
      <c r="E18" s="1424"/>
      <c r="F18" s="1424"/>
      <c r="G18" s="1424"/>
      <c r="H18" s="1425"/>
      <c r="I18" s="1441"/>
      <c r="J18" s="737"/>
      <c r="K18" s="737"/>
      <c r="L18" s="737"/>
      <c r="M18" s="737"/>
      <c r="N18" s="737"/>
      <c r="O18" s="737"/>
      <c r="P18" s="737"/>
      <c r="Q18" s="1442"/>
      <c r="R18" s="326"/>
      <c r="S18" s="279"/>
    </row>
    <row r="19" spans="1:19" ht="19.5" customHeight="1" x14ac:dyDescent="0.2">
      <c r="A19" s="320"/>
      <c r="B19" s="1443" t="s">
        <v>291</v>
      </c>
      <c r="C19" s="1444"/>
      <c r="D19" s="1444"/>
      <c r="E19" s="1444"/>
      <c r="F19" s="1444"/>
      <c r="G19" s="1444"/>
      <c r="H19" s="1445"/>
      <c r="I19" s="663" t="s">
        <v>2821</v>
      </c>
      <c r="J19" s="664"/>
      <c r="K19" s="664"/>
      <c r="L19" s="664"/>
      <c r="M19" s="664"/>
      <c r="N19" s="664"/>
      <c r="O19" s="664"/>
      <c r="P19" s="664"/>
      <c r="Q19" s="665"/>
      <c r="R19" s="326"/>
      <c r="S19" s="279"/>
    </row>
    <row r="20" spans="1:19" ht="19.5" customHeight="1" x14ac:dyDescent="0.2">
      <c r="A20" s="320"/>
      <c r="B20" s="1446" t="s">
        <v>527</v>
      </c>
      <c r="C20" s="1447"/>
      <c r="D20" s="1447"/>
      <c r="E20" s="1447"/>
      <c r="F20" s="1447"/>
      <c r="G20" s="1447"/>
      <c r="H20" s="1448"/>
      <c r="I20" s="663"/>
      <c r="J20" s="664"/>
      <c r="K20" s="664"/>
      <c r="L20" s="664"/>
      <c r="M20" s="664"/>
      <c r="N20" s="664"/>
      <c r="O20" s="664"/>
      <c r="P20" s="664"/>
      <c r="Q20" s="665"/>
      <c r="R20" s="326"/>
      <c r="S20" s="279"/>
    </row>
    <row r="21" spans="1:19" ht="19.5" customHeight="1" x14ac:dyDescent="0.2">
      <c r="A21" s="320"/>
      <c r="B21" s="1423" t="s">
        <v>360</v>
      </c>
      <c r="C21" s="1424"/>
      <c r="D21" s="1424"/>
      <c r="E21" s="1424"/>
      <c r="F21" s="1424"/>
      <c r="G21" s="1424"/>
      <c r="H21" s="1425"/>
      <c r="I21" s="1441"/>
      <c r="J21" s="737"/>
      <c r="K21" s="737"/>
      <c r="L21" s="737"/>
      <c r="M21" s="737"/>
      <c r="N21" s="737"/>
      <c r="O21" s="737"/>
      <c r="P21" s="737"/>
      <c r="Q21" s="1442"/>
      <c r="R21" s="326"/>
      <c r="S21" s="279"/>
    </row>
    <row r="22" spans="1:19" ht="19.5" customHeight="1" x14ac:dyDescent="0.2">
      <c r="A22" s="320"/>
      <c r="B22" s="1443" t="s">
        <v>292</v>
      </c>
      <c r="C22" s="1444"/>
      <c r="D22" s="1444"/>
      <c r="E22" s="1444"/>
      <c r="F22" s="1444"/>
      <c r="G22" s="1444"/>
      <c r="H22" s="1445"/>
      <c r="I22" s="663" t="s">
        <v>2822</v>
      </c>
      <c r="J22" s="664"/>
      <c r="K22" s="664"/>
      <c r="L22" s="664"/>
      <c r="M22" s="664"/>
      <c r="N22" s="664"/>
      <c r="O22" s="664"/>
      <c r="P22" s="664"/>
      <c r="Q22" s="665"/>
      <c r="R22" s="326"/>
      <c r="S22" s="279"/>
    </row>
    <row r="23" spans="1:19" ht="19.5" customHeight="1" x14ac:dyDescent="0.2">
      <c r="A23" s="320"/>
      <c r="B23" s="1446" t="s">
        <v>526</v>
      </c>
      <c r="C23" s="1447"/>
      <c r="D23" s="1447"/>
      <c r="E23" s="1447"/>
      <c r="F23" s="1447"/>
      <c r="G23" s="1447"/>
      <c r="H23" s="1448"/>
      <c r="I23" s="663"/>
      <c r="J23" s="664"/>
      <c r="K23" s="664"/>
      <c r="L23" s="664"/>
      <c r="M23" s="664"/>
      <c r="N23" s="664"/>
      <c r="O23" s="664"/>
      <c r="P23" s="664"/>
      <c r="Q23" s="665"/>
      <c r="R23" s="326"/>
      <c r="S23" s="279"/>
    </row>
    <row r="24" spans="1:19" ht="19.5" customHeight="1" x14ac:dyDescent="0.2">
      <c r="A24" s="320"/>
      <c r="B24" s="1044" t="s">
        <v>1986</v>
      </c>
      <c r="C24" s="1045"/>
      <c r="D24" s="1045"/>
      <c r="E24" s="1045"/>
      <c r="F24" s="1045"/>
      <c r="G24" s="1045"/>
      <c r="H24" s="1046"/>
      <c r="I24" s="14" t="s">
        <v>2790</v>
      </c>
      <c r="J24" s="987" t="s">
        <v>234</v>
      </c>
      <c r="K24" s="988"/>
      <c r="L24" s="989"/>
      <c r="M24" s="14" t="s">
        <v>2790</v>
      </c>
      <c r="N24" s="1408" t="s">
        <v>235</v>
      </c>
      <c r="O24" s="1408"/>
      <c r="P24" s="1408"/>
      <c r="Q24" s="1408"/>
      <c r="R24" s="326"/>
      <c r="S24" s="279"/>
    </row>
    <row r="25" spans="1:19" ht="19.5" customHeight="1" x14ac:dyDescent="0.2">
      <c r="A25" s="320"/>
      <c r="B25" s="356"/>
      <c r="C25" s="357"/>
      <c r="D25" s="357"/>
      <c r="E25" s="357"/>
      <c r="F25" s="357"/>
      <c r="G25" s="357"/>
      <c r="H25" s="358"/>
      <c r="I25" s="14" t="s">
        <v>2790</v>
      </c>
      <c r="J25" s="987" t="s">
        <v>415</v>
      </c>
      <c r="K25" s="988"/>
      <c r="L25" s="989"/>
      <c r="M25" s="1441"/>
      <c r="N25" s="737"/>
      <c r="O25" s="737"/>
      <c r="P25" s="737"/>
      <c r="Q25" s="1442"/>
      <c r="R25" s="326"/>
      <c r="S25" s="279"/>
    </row>
    <row r="26" spans="1:19" ht="19.5" customHeight="1" x14ac:dyDescent="0.2">
      <c r="A26" s="320"/>
      <c r="B26" s="351"/>
      <c r="C26" s="352"/>
      <c r="D26" s="352"/>
      <c r="E26" s="352"/>
      <c r="F26" s="352"/>
      <c r="G26" s="352"/>
      <c r="H26" s="353"/>
      <c r="I26" s="14"/>
      <c r="J26" s="1439" t="s">
        <v>972</v>
      </c>
      <c r="K26" s="1440"/>
      <c r="L26" s="683" t="s">
        <v>2823</v>
      </c>
      <c r="M26" s="684"/>
      <c r="N26" s="684"/>
      <c r="O26" s="684"/>
      <c r="P26" s="684"/>
      <c r="Q26" s="685"/>
      <c r="R26" s="326"/>
      <c r="S26" s="279"/>
    </row>
    <row r="27" spans="1:19" ht="19.5" customHeight="1" x14ac:dyDescent="0.2">
      <c r="A27" s="320"/>
      <c r="B27" s="1423" t="s">
        <v>571</v>
      </c>
      <c r="C27" s="1424"/>
      <c r="D27" s="1424"/>
      <c r="E27" s="1424"/>
      <c r="F27" s="1424"/>
      <c r="G27" s="1424"/>
      <c r="H27" s="1425"/>
      <c r="I27" s="1417">
        <v>4</v>
      </c>
      <c r="J27" s="1418"/>
      <c r="K27" s="350"/>
      <c r="L27" s="1419">
        <v>46295</v>
      </c>
      <c r="M27" s="1419"/>
      <c r="N27" s="1437"/>
      <c r="O27" s="727"/>
      <c r="P27" s="727"/>
      <c r="Q27" s="1438"/>
      <c r="R27" s="326"/>
      <c r="S27" s="279"/>
    </row>
    <row r="28" spans="1:19" ht="19.5" customHeight="1" x14ac:dyDescent="0.2">
      <c r="A28" s="320"/>
      <c r="B28" s="351"/>
      <c r="C28" s="352"/>
      <c r="D28" s="352"/>
      <c r="E28" s="352"/>
      <c r="F28" s="352"/>
      <c r="G28" s="352"/>
      <c r="H28" s="353"/>
      <c r="I28" s="1420" t="s">
        <v>572</v>
      </c>
      <c r="J28" s="1421"/>
      <c r="K28" s="354" t="s">
        <v>573</v>
      </c>
      <c r="L28" s="1421" t="s">
        <v>339</v>
      </c>
      <c r="M28" s="1421"/>
      <c r="N28" s="352"/>
      <c r="O28" s="352"/>
      <c r="P28" s="352"/>
      <c r="Q28" s="353"/>
      <c r="R28" s="326"/>
      <c r="S28" s="279"/>
    </row>
    <row r="29" spans="1:19" x14ac:dyDescent="0.2">
      <c r="A29" s="320"/>
      <c r="B29" s="737"/>
      <c r="C29" s="737"/>
      <c r="D29" s="737"/>
      <c r="E29" s="737"/>
      <c r="F29" s="737"/>
      <c r="G29" s="737"/>
      <c r="H29" s="737"/>
      <c r="I29" s="737"/>
      <c r="J29" s="737"/>
      <c r="K29" s="737"/>
      <c r="L29" s="737"/>
      <c r="M29" s="737"/>
      <c r="N29" s="737"/>
      <c r="O29" s="737"/>
      <c r="P29" s="737"/>
      <c r="Q29" s="737"/>
      <c r="R29" s="326"/>
      <c r="S29" s="279"/>
    </row>
    <row r="30" spans="1:19" ht="49.5" customHeight="1" x14ac:dyDescent="0.2">
      <c r="A30" s="320"/>
      <c r="B30" s="773" t="s">
        <v>2683</v>
      </c>
      <c r="C30" s="773"/>
      <c r="D30" s="773"/>
      <c r="E30" s="773"/>
      <c r="F30" s="773"/>
      <c r="G30" s="773"/>
      <c r="H30" s="773"/>
      <c r="I30" s="773"/>
      <c r="J30" s="773"/>
      <c r="K30" s="773"/>
      <c r="L30" s="773"/>
      <c r="M30" s="773"/>
      <c r="N30" s="773"/>
      <c r="O30" s="773"/>
      <c r="P30" s="773"/>
      <c r="Q30" s="773"/>
      <c r="R30" s="326"/>
      <c r="S30" s="279"/>
    </row>
    <row r="31" spans="1:19" ht="161.25" customHeight="1" x14ac:dyDescent="0.2">
      <c r="A31" s="320"/>
      <c r="B31" s="1422" t="s">
        <v>2824</v>
      </c>
      <c r="C31" s="1422"/>
      <c r="D31" s="1422"/>
      <c r="E31" s="1422"/>
      <c r="F31" s="1422"/>
      <c r="G31" s="1422"/>
      <c r="H31" s="1422"/>
      <c r="I31" s="1422"/>
      <c r="J31" s="1422"/>
      <c r="K31" s="1422"/>
      <c r="L31" s="1422"/>
      <c r="M31" s="1422"/>
      <c r="N31" s="1422"/>
      <c r="O31" s="1422"/>
      <c r="P31" s="1422"/>
      <c r="Q31" s="1422"/>
      <c r="R31" s="326"/>
      <c r="S31" s="279"/>
    </row>
    <row r="32" spans="1:19" ht="21.75" customHeight="1" x14ac:dyDescent="0.2">
      <c r="A32" s="320"/>
      <c r="B32" s="727" t="s">
        <v>2094</v>
      </c>
      <c r="C32" s="727"/>
      <c r="D32" s="727"/>
      <c r="E32" s="727"/>
      <c r="F32" s="727"/>
      <c r="G32" s="727"/>
      <c r="H32" s="727"/>
      <c r="I32" s="727"/>
      <c r="J32" s="727"/>
      <c r="K32" s="727"/>
      <c r="L32" s="727"/>
      <c r="M32" s="727"/>
      <c r="N32" s="727"/>
      <c r="O32" s="727"/>
      <c r="P32" s="727"/>
      <c r="Q32" s="727"/>
      <c r="R32" s="326"/>
      <c r="S32" s="279"/>
    </row>
    <row r="33" spans="1:19" x14ac:dyDescent="0.2">
      <c r="A33" s="320"/>
      <c r="B33" s="321" t="str">
        <f>'Main Page'!$G$9</f>
        <v>2026-2027</v>
      </c>
      <c r="C33" s="320"/>
      <c r="D33" s="322" t="s">
        <v>671</v>
      </c>
      <c r="E33" s="322" t="str">
        <f>'Main Page'!$F$13</f>
        <v>Albemarle County Public Schools</v>
      </c>
      <c r="F33" s="320"/>
      <c r="G33" s="322"/>
      <c r="H33" s="323"/>
      <c r="I33" s="322" t="s">
        <v>670</v>
      </c>
      <c r="J33" s="324">
        <f>'Main Page'!$F$14</f>
        <v>2</v>
      </c>
      <c r="K33" s="712" t="str">
        <f>'Main Page'!$B$6</f>
        <v xml:space="preserve">  Title I, Part A, Improving Basic Programs</v>
      </c>
      <c r="L33" s="712"/>
      <c r="M33" s="712"/>
      <c r="N33" s="712"/>
      <c r="O33" s="712"/>
      <c r="P33" s="712"/>
      <c r="Q33" s="712"/>
      <c r="R33" s="326"/>
      <c r="S33" s="279"/>
    </row>
    <row r="34" spans="1:19" ht="20.25" customHeight="1" thickBot="1" x14ac:dyDescent="0.25">
      <c r="A34" s="320"/>
      <c r="B34" s="699" t="s">
        <v>2602</v>
      </c>
      <c r="C34" s="699"/>
      <c r="D34" s="699"/>
      <c r="E34" s="699"/>
      <c r="F34" s="699"/>
      <c r="G34" s="699"/>
      <c r="H34" s="699"/>
      <c r="I34" s="699"/>
      <c r="J34" s="699"/>
      <c r="K34" s="699"/>
      <c r="L34" s="699"/>
      <c r="M34" s="699"/>
      <c r="N34" s="699"/>
      <c r="O34" s="699"/>
      <c r="P34" s="699"/>
      <c r="Q34" s="699"/>
      <c r="R34" s="326"/>
      <c r="S34" s="279"/>
    </row>
    <row r="35" spans="1:19" ht="14.25" x14ac:dyDescent="0.2">
      <c r="A35" s="320"/>
      <c r="B35" s="348"/>
      <c r="C35" s="348"/>
      <c r="D35" s="348"/>
      <c r="E35" s="349"/>
      <c r="F35" s="349"/>
      <c r="G35" s="349"/>
      <c r="H35" s="349"/>
      <c r="I35" s="349"/>
      <c r="J35" s="349"/>
      <c r="K35" s="349"/>
      <c r="L35" s="349"/>
      <c r="M35" s="349"/>
      <c r="N35" s="349"/>
      <c r="O35" s="349"/>
      <c r="P35" s="349"/>
      <c r="Q35" s="349"/>
      <c r="R35" s="326"/>
      <c r="S35" s="279"/>
    </row>
    <row r="36" spans="1:19" ht="30.75" customHeight="1" x14ac:dyDescent="0.2">
      <c r="A36" s="320"/>
      <c r="B36" s="678" t="s">
        <v>1984</v>
      </c>
      <c r="C36" s="678"/>
      <c r="D36" s="678"/>
      <c r="E36" s="678"/>
      <c r="F36" s="678"/>
      <c r="G36" s="678"/>
      <c r="H36" s="678"/>
      <c r="I36" s="678"/>
      <c r="J36" s="678"/>
      <c r="K36" s="678"/>
      <c r="L36" s="678"/>
      <c r="M36" s="678"/>
      <c r="N36" s="678"/>
      <c r="O36" s="678"/>
      <c r="P36" s="678"/>
      <c r="Q36" s="678"/>
      <c r="R36" s="326"/>
      <c r="S36" s="279"/>
    </row>
    <row r="37" spans="1:19" ht="18.75" customHeight="1" x14ac:dyDescent="0.2">
      <c r="A37" s="320"/>
      <c r="B37" s="1400" t="s">
        <v>1985</v>
      </c>
      <c r="C37" s="1400"/>
      <c r="D37" s="1400"/>
      <c r="E37" s="1400"/>
      <c r="F37" s="1400"/>
      <c r="G37" s="1400"/>
      <c r="H37" s="1400"/>
      <c r="I37" s="1400"/>
      <c r="J37" s="1400"/>
      <c r="K37" s="1400"/>
      <c r="L37" s="1400"/>
      <c r="M37" s="1400"/>
      <c r="N37" s="1400"/>
      <c r="O37" s="1400"/>
      <c r="P37" s="1400"/>
      <c r="Q37" s="1400"/>
      <c r="R37" s="326"/>
      <c r="S37" s="279"/>
    </row>
    <row r="38" spans="1:19" ht="37.5" customHeight="1" x14ac:dyDescent="0.2">
      <c r="A38" s="320"/>
      <c r="B38" s="1410" t="s">
        <v>1887</v>
      </c>
      <c r="C38" s="1411"/>
      <c r="D38" s="1412"/>
      <c r="E38" s="1413" t="s">
        <v>1457</v>
      </c>
      <c r="F38" s="1414"/>
      <c r="G38" s="1414"/>
      <c r="H38" s="1415"/>
      <c r="I38" s="1410" t="s">
        <v>1888</v>
      </c>
      <c r="J38" s="1411"/>
      <c r="K38" s="1411"/>
      <c r="L38" s="1412"/>
      <c r="M38" s="1410" t="s">
        <v>1889</v>
      </c>
      <c r="N38" s="1412"/>
      <c r="O38" s="1416" t="s">
        <v>1890</v>
      </c>
      <c r="P38" s="1411"/>
      <c r="Q38" s="1412"/>
      <c r="R38" s="326"/>
      <c r="S38" s="279"/>
    </row>
    <row r="39" spans="1:19" ht="26.25" customHeight="1" x14ac:dyDescent="0.2">
      <c r="A39" s="320"/>
      <c r="B39" s="1402" t="s">
        <v>2825</v>
      </c>
      <c r="C39" s="1403"/>
      <c r="D39" s="1404"/>
      <c r="E39" s="1402" t="s">
        <v>2827</v>
      </c>
      <c r="F39" s="1403"/>
      <c r="G39" s="1403"/>
      <c r="H39" s="1404"/>
      <c r="I39" s="1402" t="s">
        <v>2825</v>
      </c>
      <c r="J39" s="1403"/>
      <c r="K39" s="1403"/>
      <c r="L39" s="1404"/>
      <c r="M39" s="1405">
        <v>1</v>
      </c>
      <c r="N39" s="1406"/>
      <c r="O39" s="1405">
        <v>1</v>
      </c>
      <c r="P39" s="1407"/>
      <c r="Q39" s="1406"/>
      <c r="R39" s="326"/>
      <c r="S39" s="279"/>
    </row>
    <row r="40" spans="1:19" ht="26.25" customHeight="1" x14ac:dyDescent="0.2">
      <c r="A40" s="320"/>
      <c r="B40" s="1402" t="s">
        <v>2826</v>
      </c>
      <c r="C40" s="1403"/>
      <c r="D40" s="1404"/>
      <c r="E40" s="1402" t="s">
        <v>2828</v>
      </c>
      <c r="F40" s="1403"/>
      <c r="G40" s="1403"/>
      <c r="H40" s="1404"/>
      <c r="I40" s="1402" t="s">
        <v>2826</v>
      </c>
      <c r="J40" s="1403"/>
      <c r="K40" s="1403"/>
      <c r="L40" s="1404"/>
      <c r="M40" s="1405">
        <v>1</v>
      </c>
      <c r="N40" s="1406"/>
      <c r="O40" s="1405">
        <v>0.5</v>
      </c>
      <c r="P40" s="1407"/>
      <c r="Q40" s="1406"/>
      <c r="R40" s="326"/>
      <c r="S40" s="279"/>
    </row>
    <row r="41" spans="1:19" ht="26.25" customHeight="1" x14ac:dyDescent="0.2">
      <c r="A41" s="320"/>
      <c r="B41" s="1402" t="s">
        <v>1311</v>
      </c>
      <c r="C41" s="1403"/>
      <c r="D41" s="1404"/>
      <c r="E41" s="1402" t="s">
        <v>1311</v>
      </c>
      <c r="F41" s="1403"/>
      <c r="G41" s="1403"/>
      <c r="H41" s="1404"/>
      <c r="I41" s="1402"/>
      <c r="J41" s="1403"/>
      <c r="K41" s="1403"/>
      <c r="L41" s="1404"/>
      <c r="M41" s="1405"/>
      <c r="N41" s="1406"/>
      <c r="O41" s="1405"/>
      <c r="P41" s="1407"/>
      <c r="Q41" s="1406"/>
      <c r="R41" s="326"/>
      <c r="S41" s="279"/>
    </row>
    <row r="42" spans="1:19" ht="26.25" customHeight="1" x14ac:dyDescent="0.2">
      <c r="A42" s="320"/>
      <c r="B42" s="1402" t="s">
        <v>1311</v>
      </c>
      <c r="C42" s="1403"/>
      <c r="D42" s="1404"/>
      <c r="E42" s="1402" t="s">
        <v>1311</v>
      </c>
      <c r="F42" s="1403"/>
      <c r="G42" s="1403"/>
      <c r="H42" s="1404"/>
      <c r="I42" s="1402"/>
      <c r="J42" s="1403"/>
      <c r="K42" s="1403"/>
      <c r="L42" s="1404"/>
      <c r="M42" s="1405"/>
      <c r="N42" s="1406"/>
      <c r="O42" s="1405"/>
      <c r="P42" s="1407"/>
      <c r="Q42" s="1406"/>
      <c r="R42" s="326"/>
      <c r="S42" s="279"/>
    </row>
    <row r="43" spans="1:19" ht="26.25" customHeight="1" x14ac:dyDescent="0.2">
      <c r="A43" s="320"/>
      <c r="B43" s="1402" t="s">
        <v>1311</v>
      </c>
      <c r="C43" s="1403"/>
      <c r="D43" s="1404"/>
      <c r="E43" s="1402" t="s">
        <v>1311</v>
      </c>
      <c r="F43" s="1403"/>
      <c r="G43" s="1403"/>
      <c r="H43" s="1404"/>
      <c r="I43" s="1402"/>
      <c r="J43" s="1403"/>
      <c r="K43" s="1403"/>
      <c r="L43" s="1404"/>
      <c r="M43" s="1405"/>
      <c r="N43" s="1406"/>
      <c r="O43" s="1405"/>
      <c r="P43" s="1407"/>
      <c r="Q43" s="1406"/>
      <c r="R43" s="326"/>
      <c r="S43" s="279"/>
    </row>
    <row r="44" spans="1:19" ht="26.25" customHeight="1" x14ac:dyDescent="0.2">
      <c r="A44" s="320"/>
      <c r="B44" s="1402" t="s">
        <v>1311</v>
      </c>
      <c r="C44" s="1403"/>
      <c r="D44" s="1404"/>
      <c r="E44" s="1402" t="s">
        <v>1311</v>
      </c>
      <c r="F44" s="1403"/>
      <c r="G44" s="1403"/>
      <c r="H44" s="1404"/>
      <c r="I44" s="1402"/>
      <c r="J44" s="1403"/>
      <c r="K44" s="1403"/>
      <c r="L44" s="1404"/>
      <c r="M44" s="1405"/>
      <c r="N44" s="1406"/>
      <c r="O44" s="1405"/>
      <c r="P44" s="1407"/>
      <c r="Q44" s="1406"/>
      <c r="R44" s="326"/>
      <c r="S44" s="279"/>
    </row>
    <row r="45" spans="1:19" ht="26.25" customHeight="1" x14ac:dyDescent="0.2">
      <c r="A45" s="320"/>
      <c r="B45" s="1402" t="s">
        <v>1311</v>
      </c>
      <c r="C45" s="1403"/>
      <c r="D45" s="1404"/>
      <c r="E45" s="1402" t="s">
        <v>1311</v>
      </c>
      <c r="F45" s="1403"/>
      <c r="G45" s="1403"/>
      <c r="H45" s="1404"/>
      <c r="I45" s="1402"/>
      <c r="J45" s="1403"/>
      <c r="K45" s="1403"/>
      <c r="L45" s="1404"/>
      <c r="M45" s="1405"/>
      <c r="N45" s="1406"/>
      <c r="O45" s="1405"/>
      <c r="P45" s="1407"/>
      <c r="Q45" s="1406"/>
      <c r="R45" s="326"/>
      <c r="S45" s="279"/>
    </row>
    <row r="46" spans="1:19" ht="26.25" customHeight="1" x14ac:dyDescent="0.2">
      <c r="A46" s="320"/>
      <c r="B46" s="1402" t="s">
        <v>1311</v>
      </c>
      <c r="C46" s="1403"/>
      <c r="D46" s="1404"/>
      <c r="E46" s="1402" t="s">
        <v>1311</v>
      </c>
      <c r="F46" s="1403"/>
      <c r="G46" s="1403"/>
      <c r="H46" s="1404"/>
      <c r="I46" s="1402"/>
      <c r="J46" s="1403"/>
      <c r="K46" s="1403"/>
      <c r="L46" s="1404"/>
      <c r="M46" s="1405"/>
      <c r="N46" s="1406"/>
      <c r="O46" s="1405"/>
      <c r="P46" s="1407"/>
      <c r="Q46" s="1406"/>
      <c r="R46" s="326"/>
      <c r="S46" s="279"/>
    </row>
    <row r="47" spans="1:19" ht="26.25" customHeight="1" x14ac:dyDescent="0.2">
      <c r="A47" s="320"/>
      <c r="B47" s="1402" t="s">
        <v>1311</v>
      </c>
      <c r="C47" s="1403"/>
      <c r="D47" s="1404"/>
      <c r="E47" s="1402" t="s">
        <v>1311</v>
      </c>
      <c r="F47" s="1403"/>
      <c r="G47" s="1403"/>
      <c r="H47" s="1404"/>
      <c r="I47" s="1402"/>
      <c r="J47" s="1403"/>
      <c r="K47" s="1403"/>
      <c r="L47" s="1404"/>
      <c r="M47" s="1405"/>
      <c r="N47" s="1406"/>
      <c r="O47" s="1405"/>
      <c r="P47" s="1407"/>
      <c r="Q47" s="1406"/>
      <c r="R47" s="326"/>
      <c r="S47" s="279"/>
    </row>
    <row r="48" spans="1:19" ht="26.25" customHeight="1" x14ac:dyDescent="0.2">
      <c r="A48" s="320"/>
      <c r="B48" s="1402" t="s">
        <v>1311</v>
      </c>
      <c r="C48" s="1403"/>
      <c r="D48" s="1404"/>
      <c r="E48" s="1402" t="s">
        <v>1311</v>
      </c>
      <c r="F48" s="1403"/>
      <c r="G48" s="1403"/>
      <c r="H48" s="1404"/>
      <c r="I48" s="1402"/>
      <c r="J48" s="1403"/>
      <c r="K48" s="1403"/>
      <c r="L48" s="1404"/>
      <c r="M48" s="1405"/>
      <c r="N48" s="1406"/>
      <c r="O48" s="1405"/>
      <c r="P48" s="1407"/>
      <c r="Q48" s="1406"/>
      <c r="R48" s="326"/>
      <c r="S48" s="279"/>
    </row>
    <row r="49" spans="1:19" ht="26.25" customHeight="1" x14ac:dyDescent="0.2">
      <c r="A49" s="320"/>
      <c r="B49" s="1402" t="s">
        <v>1311</v>
      </c>
      <c r="C49" s="1403"/>
      <c r="D49" s="1404"/>
      <c r="E49" s="1402" t="s">
        <v>1311</v>
      </c>
      <c r="F49" s="1403"/>
      <c r="G49" s="1403"/>
      <c r="H49" s="1404"/>
      <c r="I49" s="1402"/>
      <c r="J49" s="1403"/>
      <c r="K49" s="1403"/>
      <c r="L49" s="1404"/>
      <c r="M49" s="1405"/>
      <c r="N49" s="1406"/>
      <c r="O49" s="1405"/>
      <c r="P49" s="1407"/>
      <c r="Q49" s="1406"/>
      <c r="R49" s="326"/>
      <c r="S49" s="279"/>
    </row>
    <row r="50" spans="1:19" ht="26.25" customHeight="1" x14ac:dyDescent="0.2">
      <c r="A50" s="320"/>
      <c r="B50" s="1402" t="s">
        <v>1311</v>
      </c>
      <c r="C50" s="1403"/>
      <c r="D50" s="1404"/>
      <c r="E50" s="1402" t="s">
        <v>1311</v>
      </c>
      <c r="F50" s="1403"/>
      <c r="G50" s="1403"/>
      <c r="H50" s="1404"/>
      <c r="I50" s="1402"/>
      <c r="J50" s="1403"/>
      <c r="K50" s="1403"/>
      <c r="L50" s="1404"/>
      <c r="M50" s="1405"/>
      <c r="N50" s="1406"/>
      <c r="O50" s="1405"/>
      <c r="P50" s="1407"/>
      <c r="Q50" s="1406"/>
      <c r="R50" s="326"/>
      <c r="S50" s="279"/>
    </row>
    <row r="51" spans="1:19" ht="26.25" customHeight="1" x14ac:dyDescent="0.2">
      <c r="A51" s="320"/>
      <c r="B51" s="1402" t="s">
        <v>1311</v>
      </c>
      <c r="C51" s="1403"/>
      <c r="D51" s="1404"/>
      <c r="E51" s="1402" t="s">
        <v>1311</v>
      </c>
      <c r="F51" s="1403"/>
      <c r="G51" s="1403"/>
      <c r="H51" s="1404"/>
      <c r="I51" s="1402"/>
      <c r="J51" s="1403"/>
      <c r="K51" s="1403"/>
      <c r="L51" s="1404"/>
      <c r="M51" s="1405"/>
      <c r="N51" s="1406"/>
      <c r="O51" s="1405"/>
      <c r="P51" s="1407"/>
      <c r="Q51" s="1406"/>
      <c r="R51" s="326"/>
      <c r="S51" s="279"/>
    </row>
    <row r="52" spans="1:19" ht="26.25" customHeight="1" x14ac:dyDescent="0.2">
      <c r="A52" s="320"/>
      <c r="B52" s="1402" t="s">
        <v>1311</v>
      </c>
      <c r="C52" s="1403"/>
      <c r="D52" s="1404"/>
      <c r="E52" s="1402" t="s">
        <v>1311</v>
      </c>
      <c r="F52" s="1403"/>
      <c r="G52" s="1403"/>
      <c r="H52" s="1404"/>
      <c r="I52" s="1402"/>
      <c r="J52" s="1403"/>
      <c r="K52" s="1403"/>
      <c r="L52" s="1404"/>
      <c r="M52" s="1405"/>
      <c r="N52" s="1406"/>
      <c r="O52" s="1405"/>
      <c r="P52" s="1407"/>
      <c r="Q52" s="1406"/>
      <c r="R52" s="326"/>
      <c r="S52" s="279"/>
    </row>
    <row r="53" spans="1:19" ht="26.25" customHeight="1" x14ac:dyDescent="0.2">
      <c r="A53" s="320"/>
      <c r="B53" s="1402"/>
      <c r="C53" s="1403"/>
      <c r="D53" s="1404"/>
      <c r="E53" s="1402"/>
      <c r="F53" s="1403"/>
      <c r="G53" s="1403"/>
      <c r="H53" s="1404"/>
      <c r="I53" s="1402"/>
      <c r="J53" s="1403"/>
      <c r="K53" s="1403"/>
      <c r="L53" s="1404"/>
      <c r="M53" s="1405"/>
      <c r="N53" s="1406"/>
      <c r="O53" s="1405"/>
      <c r="P53" s="1407"/>
      <c r="Q53" s="1406"/>
      <c r="R53" s="326"/>
      <c r="S53" s="279"/>
    </row>
    <row r="54" spans="1:19" ht="26.25" customHeight="1" x14ac:dyDescent="0.2">
      <c r="A54" s="320"/>
      <c r="B54" s="1402" t="s">
        <v>1311</v>
      </c>
      <c r="C54" s="1403"/>
      <c r="D54" s="1404"/>
      <c r="E54" s="1402" t="s">
        <v>1311</v>
      </c>
      <c r="F54" s="1403"/>
      <c r="G54" s="1403"/>
      <c r="H54" s="1404"/>
      <c r="I54" s="1402"/>
      <c r="J54" s="1403"/>
      <c r="K54" s="1403"/>
      <c r="L54" s="1404"/>
      <c r="M54" s="1405"/>
      <c r="N54" s="1406"/>
      <c r="O54" s="1405"/>
      <c r="P54" s="1407"/>
      <c r="Q54" s="1406"/>
      <c r="R54" s="326"/>
      <c r="S54" s="279"/>
    </row>
    <row r="55" spans="1:19" ht="26.25" customHeight="1" x14ac:dyDescent="0.2">
      <c r="A55" s="320"/>
      <c r="B55" s="1402" t="s">
        <v>1311</v>
      </c>
      <c r="C55" s="1403"/>
      <c r="D55" s="1404"/>
      <c r="E55" s="1402" t="s">
        <v>1311</v>
      </c>
      <c r="F55" s="1403"/>
      <c r="G55" s="1403"/>
      <c r="H55" s="1404"/>
      <c r="I55" s="1402"/>
      <c r="J55" s="1403"/>
      <c r="K55" s="1403"/>
      <c r="L55" s="1404"/>
      <c r="M55" s="1405"/>
      <c r="N55" s="1406"/>
      <c r="O55" s="1405"/>
      <c r="P55" s="1407"/>
      <c r="Q55" s="1406"/>
      <c r="R55" s="326"/>
      <c r="S55" s="279"/>
    </row>
    <row r="56" spans="1:19" ht="26.25" customHeight="1" x14ac:dyDescent="0.2">
      <c r="A56" s="320"/>
      <c r="B56" s="1402" t="s">
        <v>1311</v>
      </c>
      <c r="C56" s="1403"/>
      <c r="D56" s="1404"/>
      <c r="E56" s="1402" t="s">
        <v>1311</v>
      </c>
      <c r="F56" s="1403"/>
      <c r="G56" s="1403"/>
      <c r="H56" s="1404"/>
      <c r="I56" s="1402"/>
      <c r="J56" s="1403"/>
      <c r="K56" s="1403"/>
      <c r="L56" s="1404"/>
      <c r="M56" s="1405"/>
      <c r="N56" s="1406"/>
      <c r="O56" s="1405"/>
      <c r="P56" s="1407"/>
      <c r="Q56" s="1406"/>
      <c r="R56" s="326"/>
      <c r="S56" s="279"/>
    </row>
    <row r="57" spans="1:19" ht="26.25" customHeight="1" x14ac:dyDescent="0.2">
      <c r="A57" s="320"/>
      <c r="B57" s="1402" t="s">
        <v>1311</v>
      </c>
      <c r="C57" s="1403"/>
      <c r="D57" s="1404"/>
      <c r="E57" s="1402" t="s">
        <v>1311</v>
      </c>
      <c r="F57" s="1403"/>
      <c r="G57" s="1403"/>
      <c r="H57" s="1404"/>
      <c r="I57" s="1402"/>
      <c r="J57" s="1403"/>
      <c r="K57" s="1403"/>
      <c r="L57" s="1404"/>
      <c r="M57" s="1405"/>
      <c r="N57" s="1406"/>
      <c r="O57" s="1405"/>
      <c r="P57" s="1407"/>
      <c r="Q57" s="1406"/>
      <c r="R57" s="326"/>
      <c r="S57" s="279"/>
    </row>
    <row r="58" spans="1:19" ht="26.25" customHeight="1" x14ac:dyDescent="0.2">
      <c r="A58" s="320"/>
      <c r="B58" s="1402" t="s">
        <v>1311</v>
      </c>
      <c r="C58" s="1403"/>
      <c r="D58" s="1404"/>
      <c r="E58" s="1402" t="s">
        <v>1311</v>
      </c>
      <c r="F58" s="1403"/>
      <c r="G58" s="1403"/>
      <c r="H58" s="1404"/>
      <c r="I58" s="1402"/>
      <c r="J58" s="1403"/>
      <c r="K58" s="1403"/>
      <c r="L58" s="1404"/>
      <c r="M58" s="1405"/>
      <c r="N58" s="1406"/>
      <c r="O58" s="1405"/>
      <c r="P58" s="1407"/>
      <c r="Q58" s="1406"/>
      <c r="R58" s="326"/>
      <c r="S58" s="279"/>
    </row>
    <row r="59" spans="1:19" ht="26.25" customHeight="1" x14ac:dyDescent="0.2">
      <c r="A59" s="320"/>
      <c r="B59" s="1402" t="s">
        <v>1311</v>
      </c>
      <c r="C59" s="1403"/>
      <c r="D59" s="1404"/>
      <c r="E59" s="1402" t="s">
        <v>1311</v>
      </c>
      <c r="F59" s="1403"/>
      <c r="G59" s="1403"/>
      <c r="H59" s="1404"/>
      <c r="I59" s="1402"/>
      <c r="J59" s="1403"/>
      <c r="K59" s="1403"/>
      <c r="L59" s="1404"/>
      <c r="M59" s="1405"/>
      <c r="N59" s="1406"/>
      <c r="O59" s="1405"/>
      <c r="P59" s="1407"/>
      <c r="Q59" s="1406"/>
      <c r="R59" s="326"/>
      <c r="S59" s="279"/>
    </row>
    <row r="60" spans="1:19" ht="26.25" customHeight="1" x14ac:dyDescent="0.2">
      <c r="A60" s="320"/>
      <c r="B60" s="1402" t="s">
        <v>1311</v>
      </c>
      <c r="C60" s="1403"/>
      <c r="D60" s="1404"/>
      <c r="E60" s="1402" t="s">
        <v>1311</v>
      </c>
      <c r="F60" s="1403"/>
      <c r="G60" s="1403"/>
      <c r="H60" s="1404"/>
      <c r="I60" s="1402"/>
      <c r="J60" s="1403"/>
      <c r="K60" s="1403"/>
      <c r="L60" s="1404"/>
      <c r="M60" s="1405"/>
      <c r="N60" s="1406"/>
      <c r="O60" s="1405"/>
      <c r="P60" s="1407"/>
      <c r="Q60" s="1406"/>
      <c r="R60" s="326"/>
      <c r="S60" s="279"/>
    </row>
    <row r="61" spans="1:19" ht="26.25" customHeight="1" x14ac:dyDescent="0.2">
      <c r="A61" s="320"/>
      <c r="B61" s="1402" t="s">
        <v>1311</v>
      </c>
      <c r="C61" s="1403"/>
      <c r="D61" s="1404"/>
      <c r="E61" s="1402" t="s">
        <v>1311</v>
      </c>
      <c r="F61" s="1403"/>
      <c r="G61" s="1403"/>
      <c r="H61" s="1404"/>
      <c r="I61" s="1402"/>
      <c r="J61" s="1403"/>
      <c r="K61" s="1403"/>
      <c r="L61" s="1404"/>
      <c r="M61" s="1405"/>
      <c r="N61" s="1406"/>
      <c r="O61" s="1405"/>
      <c r="P61" s="1407"/>
      <c r="Q61" s="1406"/>
      <c r="R61" s="326"/>
      <c r="S61" s="279"/>
    </row>
    <row r="62" spans="1:19" ht="26.25" customHeight="1" x14ac:dyDescent="0.2">
      <c r="A62" s="320"/>
      <c r="B62" s="1402" t="s">
        <v>1311</v>
      </c>
      <c r="C62" s="1403"/>
      <c r="D62" s="1404"/>
      <c r="E62" s="1402" t="s">
        <v>1311</v>
      </c>
      <c r="F62" s="1403"/>
      <c r="G62" s="1403"/>
      <c r="H62" s="1404"/>
      <c r="I62" s="1402"/>
      <c r="J62" s="1403"/>
      <c r="K62" s="1403"/>
      <c r="L62" s="1404"/>
      <c r="M62" s="1405"/>
      <c r="N62" s="1406"/>
      <c r="O62" s="1405"/>
      <c r="P62" s="1407"/>
      <c r="Q62" s="1406"/>
      <c r="R62" s="326"/>
      <c r="S62" s="279"/>
    </row>
    <row r="63" spans="1:19" ht="26.25" customHeight="1" x14ac:dyDescent="0.2">
      <c r="A63" s="320"/>
      <c r="B63" s="1402" t="s">
        <v>1311</v>
      </c>
      <c r="C63" s="1403"/>
      <c r="D63" s="1404"/>
      <c r="E63" s="1402"/>
      <c r="F63" s="1403"/>
      <c r="G63" s="1403"/>
      <c r="H63" s="1404"/>
      <c r="I63" s="1402"/>
      <c r="J63" s="1403"/>
      <c r="K63" s="1403"/>
      <c r="L63" s="1404"/>
      <c r="M63" s="1405"/>
      <c r="N63" s="1406"/>
      <c r="O63" s="1405"/>
      <c r="P63" s="1407"/>
      <c r="Q63" s="1406"/>
      <c r="R63" s="326"/>
      <c r="S63" s="279"/>
    </row>
    <row r="64" spans="1:19" ht="26.25" customHeight="1" x14ac:dyDescent="0.2">
      <c r="A64" s="320"/>
      <c r="B64" s="1402"/>
      <c r="C64" s="1403"/>
      <c r="D64" s="1404"/>
      <c r="E64" s="1402"/>
      <c r="F64" s="1403"/>
      <c r="G64" s="1403"/>
      <c r="H64" s="1404"/>
      <c r="I64" s="1402"/>
      <c r="J64" s="1403"/>
      <c r="K64" s="1403"/>
      <c r="L64" s="1404"/>
      <c r="M64" s="1405"/>
      <c r="N64" s="1406"/>
      <c r="O64" s="1405"/>
      <c r="P64" s="1407"/>
      <c r="Q64" s="1406"/>
      <c r="R64" s="326"/>
      <c r="S64" s="279"/>
    </row>
    <row r="65" spans="1:19" ht="26.25" customHeight="1" x14ac:dyDescent="0.2">
      <c r="A65" s="320"/>
      <c r="B65" s="1402" t="s">
        <v>1311</v>
      </c>
      <c r="C65" s="1403"/>
      <c r="D65" s="1404"/>
      <c r="E65" s="1402" t="s">
        <v>1311</v>
      </c>
      <c r="F65" s="1403"/>
      <c r="G65" s="1403"/>
      <c r="H65" s="1404"/>
      <c r="I65" s="1402"/>
      <c r="J65" s="1403"/>
      <c r="K65" s="1403"/>
      <c r="L65" s="1404"/>
      <c r="M65" s="1405"/>
      <c r="N65" s="1406"/>
      <c r="O65" s="1405"/>
      <c r="P65" s="1407"/>
      <c r="Q65" s="1406"/>
      <c r="R65" s="326"/>
      <c r="S65" s="279"/>
    </row>
    <row r="66" spans="1:19" ht="26.25" customHeight="1" x14ac:dyDescent="0.2">
      <c r="A66" s="320"/>
      <c r="B66" s="1402" t="s">
        <v>1311</v>
      </c>
      <c r="C66" s="1403"/>
      <c r="D66" s="1404"/>
      <c r="E66" s="1402" t="s">
        <v>1311</v>
      </c>
      <c r="F66" s="1403"/>
      <c r="G66" s="1403"/>
      <c r="H66" s="1404"/>
      <c r="I66" s="1402"/>
      <c r="J66" s="1403"/>
      <c r="K66" s="1403"/>
      <c r="L66" s="1404"/>
      <c r="M66" s="1405"/>
      <c r="N66" s="1406"/>
      <c r="O66" s="1405"/>
      <c r="P66" s="1407"/>
      <c r="Q66" s="1406"/>
      <c r="R66" s="326"/>
      <c r="S66" s="279"/>
    </row>
    <row r="67" spans="1:19" x14ac:dyDescent="0.2">
      <c r="A67" s="320"/>
      <c r="B67" s="727" t="s">
        <v>2095</v>
      </c>
      <c r="C67" s="727"/>
      <c r="D67" s="727"/>
      <c r="E67" s="727"/>
      <c r="F67" s="727"/>
      <c r="G67" s="727"/>
      <c r="H67" s="727"/>
      <c r="I67" s="727"/>
      <c r="J67" s="727"/>
      <c r="K67" s="727"/>
      <c r="L67" s="727"/>
      <c r="M67" s="727"/>
      <c r="N67" s="727"/>
      <c r="O67" s="727"/>
      <c r="P67" s="727"/>
      <c r="Q67" s="727"/>
      <c r="R67" s="326"/>
      <c r="S67" s="279"/>
    </row>
  </sheetData>
  <sheetProtection algorithmName="SHA-512" hashValue="pz+DGA2FvJLlPixqyluTxvHEJKCoKDi8Y+Fum6zXYZhdOOUZC2nW3ogyFQu//3qmwfjjItG3X4R7h1n1RWil0A==" saltValue="GZArjij2PSompPSCUODq6Q==" spinCount="100000" sheet="1" objects="1" scenarios="1"/>
  <mergeCells count="211">
    <mergeCell ref="N27:Q27"/>
    <mergeCell ref="J26:K26"/>
    <mergeCell ref="L26:Q26"/>
    <mergeCell ref="N24:Q24"/>
    <mergeCell ref="J25:L25"/>
    <mergeCell ref="M25:Q25"/>
    <mergeCell ref="J17:L17"/>
    <mergeCell ref="N17:Q17"/>
    <mergeCell ref="B18:H18"/>
    <mergeCell ref="I18:Q18"/>
    <mergeCell ref="B19:H19"/>
    <mergeCell ref="I19:Q19"/>
    <mergeCell ref="B17:H17"/>
    <mergeCell ref="I23:Q23"/>
    <mergeCell ref="B24:H24"/>
    <mergeCell ref="J24:L24"/>
    <mergeCell ref="I20:Q20"/>
    <mergeCell ref="B21:H21"/>
    <mergeCell ref="I21:Q21"/>
    <mergeCell ref="B22:H22"/>
    <mergeCell ref="I22:Q22"/>
    <mergeCell ref="B23:H23"/>
    <mergeCell ref="B20:H20"/>
    <mergeCell ref="I11:Q11"/>
    <mergeCell ref="B12:H12"/>
    <mergeCell ref="I12:Q12"/>
    <mergeCell ref="B13:H13"/>
    <mergeCell ref="I13:Q13"/>
    <mergeCell ref="B14:H14"/>
    <mergeCell ref="I14:Q14"/>
    <mergeCell ref="B16:G16"/>
    <mergeCell ref="I16:Q16"/>
    <mergeCell ref="B15:H15"/>
    <mergeCell ref="I15:Q15"/>
    <mergeCell ref="K1:Q1"/>
    <mergeCell ref="B2:Q2"/>
    <mergeCell ref="B3:Q3"/>
    <mergeCell ref="B4:H4"/>
    <mergeCell ref="I4:Q4"/>
    <mergeCell ref="B5:H5"/>
    <mergeCell ref="I5:Q5"/>
    <mergeCell ref="B6:H6"/>
    <mergeCell ref="I6:Q6"/>
    <mergeCell ref="B7:H7"/>
    <mergeCell ref="I7:Q7"/>
    <mergeCell ref="B8:H8"/>
    <mergeCell ref="I8:Q8"/>
    <mergeCell ref="B9:H9"/>
    <mergeCell ref="I9:Q9"/>
    <mergeCell ref="B11:H11"/>
    <mergeCell ref="B36:Q36"/>
    <mergeCell ref="B38:D38"/>
    <mergeCell ref="E38:H38"/>
    <mergeCell ref="I38:L38"/>
    <mergeCell ref="M38:N38"/>
    <mergeCell ref="O38:Q38"/>
    <mergeCell ref="I27:J27"/>
    <mergeCell ref="L27:M27"/>
    <mergeCell ref="I28:J28"/>
    <mergeCell ref="L28:M28"/>
    <mergeCell ref="B29:Q29"/>
    <mergeCell ref="B30:Q30"/>
    <mergeCell ref="K33:Q33"/>
    <mergeCell ref="B34:Q34"/>
    <mergeCell ref="B31:Q31"/>
    <mergeCell ref="B32:Q32"/>
    <mergeCell ref="B27:H27"/>
    <mergeCell ref="B39:D39"/>
    <mergeCell ref="E39:H39"/>
    <mergeCell ref="I39:L39"/>
    <mergeCell ref="M39:N39"/>
    <mergeCell ref="O39:Q39"/>
    <mergeCell ref="B40:D40"/>
    <mergeCell ref="E40:H40"/>
    <mergeCell ref="I40:L40"/>
    <mergeCell ref="M40:N40"/>
    <mergeCell ref="O40:Q40"/>
    <mergeCell ref="B41:D41"/>
    <mergeCell ref="E41:H41"/>
    <mergeCell ref="I41:L41"/>
    <mergeCell ref="M41:N41"/>
    <mergeCell ref="O41:Q41"/>
    <mergeCell ref="B42:D42"/>
    <mergeCell ref="E42:H42"/>
    <mergeCell ref="I42:L42"/>
    <mergeCell ref="M42:N42"/>
    <mergeCell ref="O42:Q42"/>
    <mergeCell ref="B43:D43"/>
    <mergeCell ref="E43:H43"/>
    <mergeCell ref="I43:L43"/>
    <mergeCell ref="M43:N43"/>
    <mergeCell ref="O43:Q43"/>
    <mergeCell ref="B44:D44"/>
    <mergeCell ref="E44:H44"/>
    <mergeCell ref="I44:L44"/>
    <mergeCell ref="M44:N44"/>
    <mergeCell ref="O44:Q44"/>
    <mergeCell ref="B45:D45"/>
    <mergeCell ref="E45:H45"/>
    <mergeCell ref="I45:L45"/>
    <mergeCell ref="M45:N45"/>
    <mergeCell ref="O45:Q45"/>
    <mergeCell ref="B46:D46"/>
    <mergeCell ref="E46:H46"/>
    <mergeCell ref="I46:L46"/>
    <mergeCell ref="M46:N46"/>
    <mergeCell ref="O46:Q46"/>
    <mergeCell ref="B47:D47"/>
    <mergeCell ref="E47:H47"/>
    <mergeCell ref="I47:L47"/>
    <mergeCell ref="M47:N47"/>
    <mergeCell ref="O47:Q47"/>
    <mergeCell ref="B48:D48"/>
    <mergeCell ref="E48:H48"/>
    <mergeCell ref="I48:L48"/>
    <mergeCell ref="M48:N48"/>
    <mergeCell ref="O48:Q48"/>
    <mergeCell ref="B49:D49"/>
    <mergeCell ref="E49:H49"/>
    <mergeCell ref="I49:L49"/>
    <mergeCell ref="M49:N49"/>
    <mergeCell ref="O49:Q49"/>
    <mergeCell ref="B50:D50"/>
    <mergeCell ref="E50:H50"/>
    <mergeCell ref="I50:L50"/>
    <mergeCell ref="M50:N50"/>
    <mergeCell ref="O50:Q50"/>
    <mergeCell ref="B51:D51"/>
    <mergeCell ref="E51:H51"/>
    <mergeCell ref="I51:L51"/>
    <mergeCell ref="M51:N51"/>
    <mergeCell ref="O51:Q51"/>
    <mergeCell ref="B52:D52"/>
    <mergeCell ref="E52:H52"/>
    <mergeCell ref="I52:L52"/>
    <mergeCell ref="M52:N52"/>
    <mergeCell ref="O52:Q52"/>
    <mergeCell ref="B53:D53"/>
    <mergeCell ref="E53:H53"/>
    <mergeCell ref="I53:L53"/>
    <mergeCell ref="M53:N53"/>
    <mergeCell ref="O53:Q53"/>
    <mergeCell ref="B54:D54"/>
    <mergeCell ref="E54:H54"/>
    <mergeCell ref="I54:L54"/>
    <mergeCell ref="M54:N54"/>
    <mergeCell ref="O54:Q54"/>
    <mergeCell ref="B55:D55"/>
    <mergeCell ref="E55:H55"/>
    <mergeCell ref="I55:L55"/>
    <mergeCell ref="M55:N55"/>
    <mergeCell ref="O55:Q55"/>
    <mergeCell ref="B56:D56"/>
    <mergeCell ref="E56:H56"/>
    <mergeCell ref="I56:L56"/>
    <mergeCell ref="M56:N56"/>
    <mergeCell ref="O56:Q56"/>
    <mergeCell ref="B57:D57"/>
    <mergeCell ref="E57:H57"/>
    <mergeCell ref="I57:L57"/>
    <mergeCell ref="M57:N57"/>
    <mergeCell ref="O57:Q57"/>
    <mergeCell ref="B58:D58"/>
    <mergeCell ref="E58:H58"/>
    <mergeCell ref="I58:L58"/>
    <mergeCell ref="M58:N58"/>
    <mergeCell ref="O58:Q58"/>
    <mergeCell ref="B59:D59"/>
    <mergeCell ref="E59:H59"/>
    <mergeCell ref="I59:L59"/>
    <mergeCell ref="M59:N59"/>
    <mergeCell ref="O59:Q59"/>
    <mergeCell ref="B60:D60"/>
    <mergeCell ref="E60:H60"/>
    <mergeCell ref="I60:L60"/>
    <mergeCell ref="M60:N60"/>
    <mergeCell ref="O60:Q60"/>
    <mergeCell ref="B61:D61"/>
    <mergeCell ref="E61:H61"/>
    <mergeCell ref="I61:L61"/>
    <mergeCell ref="M61:N61"/>
    <mergeCell ref="O61:Q61"/>
    <mergeCell ref="B62:D62"/>
    <mergeCell ref="E62:H62"/>
    <mergeCell ref="I62:L62"/>
    <mergeCell ref="M62:N62"/>
    <mergeCell ref="O62:Q62"/>
    <mergeCell ref="B37:Q37"/>
    <mergeCell ref="B10:H10"/>
    <mergeCell ref="I10:Q10"/>
    <mergeCell ref="B67:Q67"/>
    <mergeCell ref="B65:D65"/>
    <mergeCell ref="E65:H65"/>
    <mergeCell ref="I65:L65"/>
    <mergeCell ref="M65:N65"/>
    <mergeCell ref="O65:Q65"/>
    <mergeCell ref="B66:D66"/>
    <mergeCell ref="E66:H66"/>
    <mergeCell ref="I66:L66"/>
    <mergeCell ref="M66:N66"/>
    <mergeCell ref="O66:Q66"/>
    <mergeCell ref="B63:D63"/>
    <mergeCell ref="E63:H63"/>
    <mergeCell ref="I63:L63"/>
    <mergeCell ref="M63:N63"/>
    <mergeCell ref="O63:Q63"/>
    <mergeCell ref="B64:D64"/>
    <mergeCell ref="E64:H64"/>
    <mergeCell ref="I64:L64"/>
    <mergeCell ref="M64:N64"/>
    <mergeCell ref="O64:Q64"/>
  </mergeCells>
  <dataValidations count="1">
    <dataValidation type="textLength" operator="lessThanOrEqual" allowBlank="1" showInputMessage="1" showErrorMessage="1" sqref="B31" xr:uid="{FBEFBD2B-FD65-4928-BC43-95602E10F28D}">
      <formula1>3000</formula1>
    </dataValidation>
  </dataValidations>
  <printOptions horizontalCentered="1"/>
  <pageMargins left="0.7" right="0.7" top="0.75" bottom="0.75" header="0.3" footer="0.3"/>
  <pageSetup scale="61" orientation="portrait" horizontalDpi="4294967295" verticalDpi="4294967295" r:id="rId1"/>
  <headerFooter>
    <oddFooter>&amp;L&amp;"Times New Roman,Regular"&amp;8&amp;D&amp;R&amp;"Times New Roman,Regular"&amp;8Title I, Part A
Individual Application</oddFooter>
  </headerFooter>
  <rowBreaks count="1" manualBreakCount="1">
    <brk id="32"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98" operator="containsText" text="no" id="{D05E2AF3-0EB4-471A-B0A6-0636DE870DCF}">
            <xm:f>NOT(ISERROR(SEARCH("no",'Private School'!M13)))</xm:f>
            <x14:dxf>
              <font>
                <color rgb="FFC00000"/>
              </font>
              <fill>
                <patternFill>
                  <bgColor rgb="FFFFCCCC"/>
                </patternFill>
              </fill>
            </x14:dxf>
          </x14:cfRule>
          <xm:sqref>I14:I15</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24C9F-FD9D-4657-920A-FD1FD2113A59}">
  <sheetPr codeName="Sheet20">
    <tabColor rgb="FFD2F0FF"/>
  </sheetPr>
  <dimension ref="A1:S475"/>
  <sheetViews>
    <sheetView showGridLines="0" zoomScaleNormal="100" workbookViewId="0">
      <selection activeCell="B2" sqref="B2:Q2"/>
    </sheetView>
  </sheetViews>
  <sheetFormatPr defaultColWidth="0" defaultRowHeight="164.25" customHeight="1" zeroHeight="1" x14ac:dyDescent="0.2"/>
  <cols>
    <col min="1" max="1" width="1.42578125" style="327" customWidth="1"/>
    <col min="2" max="2" width="8.140625" style="327" customWidth="1"/>
    <col min="3" max="3" width="3.42578125" style="327" customWidth="1"/>
    <col min="4" max="5" width="11.85546875" style="327" bestFit="1" customWidth="1"/>
    <col min="6" max="7" width="9.42578125" style="327" customWidth="1"/>
    <col min="8" max="8" width="3.85546875" style="327" customWidth="1"/>
    <col min="9" max="9" width="12.5703125" style="327" bestFit="1" customWidth="1"/>
    <col min="10" max="10" width="4.85546875" style="327" customWidth="1"/>
    <col min="11" max="17" width="5.5703125" style="327" customWidth="1"/>
    <col min="18" max="18" width="2.42578125" style="327" customWidth="1"/>
    <col min="19" max="19" width="17.85546875" style="32" customWidth="1"/>
    <col min="20" max="16384" width="1.5703125" style="32" hidden="1"/>
  </cols>
  <sheetData>
    <row r="1" spans="1:19" s="34" customFormat="1" ht="15" customHeight="1" x14ac:dyDescent="0.2">
      <c r="A1" s="320"/>
      <c r="B1" s="321" t="str">
        <f>'Main Page'!$G$9</f>
        <v>2026-2027</v>
      </c>
      <c r="C1" s="322"/>
      <c r="D1" s="322" t="s">
        <v>671</v>
      </c>
      <c r="E1" s="322" t="str">
        <f>'Main Page'!$F$13</f>
        <v>Albemarle County Public Schools</v>
      </c>
      <c r="F1" s="322"/>
      <c r="G1" s="346"/>
      <c r="H1" s="346"/>
      <c r="I1" s="322" t="s">
        <v>670</v>
      </c>
      <c r="J1" s="324">
        <f>'Main Page'!$F$14</f>
        <v>2</v>
      </c>
      <c r="K1" s="874" t="str">
        <f>'Main Page'!$B$6</f>
        <v xml:space="preserve">  Title I, Part A, Improving Basic Programs</v>
      </c>
      <c r="L1" s="874"/>
      <c r="M1" s="874"/>
      <c r="N1" s="874"/>
      <c r="O1" s="874"/>
      <c r="P1" s="874"/>
      <c r="Q1" s="874"/>
      <c r="R1" s="322"/>
      <c r="S1" s="26"/>
    </row>
    <row r="2" spans="1:19" ht="20.25" customHeight="1" thickBot="1" x14ac:dyDescent="0.25">
      <c r="B2" s="822" t="s">
        <v>2256</v>
      </c>
      <c r="C2" s="822"/>
      <c r="D2" s="822"/>
      <c r="E2" s="822"/>
      <c r="F2" s="822"/>
      <c r="G2" s="822"/>
      <c r="H2" s="822"/>
      <c r="I2" s="822"/>
      <c r="J2" s="822"/>
      <c r="K2" s="822"/>
      <c r="L2" s="822"/>
      <c r="M2" s="822"/>
      <c r="N2" s="822"/>
      <c r="O2" s="822"/>
      <c r="P2" s="822"/>
      <c r="Q2" s="822"/>
      <c r="R2" s="328"/>
    </row>
    <row r="3" spans="1:19" ht="15" customHeight="1" x14ac:dyDescent="0.25">
      <c r="B3" s="953"/>
      <c r="C3" s="953"/>
      <c r="D3" s="953"/>
      <c r="E3" s="953"/>
      <c r="F3" s="953"/>
      <c r="G3" s="953"/>
      <c r="H3" s="953"/>
      <c r="I3" s="953"/>
      <c r="J3" s="953"/>
      <c r="K3" s="953"/>
      <c r="L3" s="953"/>
      <c r="M3" s="953"/>
      <c r="N3" s="953"/>
      <c r="O3" s="953"/>
      <c r="P3" s="953"/>
      <c r="Q3" s="953"/>
      <c r="R3" s="328"/>
    </row>
    <row r="4" spans="1:19" ht="40.5" customHeight="1" x14ac:dyDescent="0.2">
      <c r="B4" s="882" t="s">
        <v>2257</v>
      </c>
      <c r="C4" s="882"/>
      <c r="D4" s="882"/>
      <c r="E4" s="882"/>
      <c r="F4" s="882"/>
      <c r="G4" s="882"/>
      <c r="H4" s="882"/>
      <c r="I4" s="882"/>
      <c r="J4" s="882"/>
      <c r="K4" s="882"/>
      <c r="L4" s="882"/>
      <c r="M4" s="882"/>
      <c r="N4" s="882"/>
      <c r="O4" s="882"/>
      <c r="P4" s="882"/>
      <c r="Q4" s="882"/>
      <c r="R4" s="328"/>
    </row>
    <row r="5" spans="1:19" ht="15" customHeight="1" x14ac:dyDescent="0.2">
      <c r="B5" s="818"/>
      <c r="C5" s="818"/>
      <c r="D5" s="818"/>
      <c r="E5" s="818"/>
      <c r="F5" s="818"/>
      <c r="G5" s="818"/>
      <c r="H5" s="818"/>
      <c r="I5" s="818"/>
      <c r="J5" s="818"/>
      <c r="K5" s="818"/>
      <c r="L5" s="818"/>
      <c r="M5" s="818"/>
      <c r="N5" s="818"/>
      <c r="O5" s="818"/>
      <c r="P5" s="818"/>
      <c r="Q5" s="818"/>
      <c r="R5" s="328"/>
    </row>
    <row r="6" spans="1:19" ht="12.75" customHeight="1" x14ac:dyDescent="0.2">
      <c r="B6" s="1375" t="s">
        <v>710</v>
      </c>
      <c r="C6" s="1375"/>
      <c r="D6" s="1375"/>
      <c r="E6" s="1375"/>
      <c r="F6" s="1375"/>
      <c r="G6" s="1375"/>
      <c r="H6" s="1375"/>
      <c r="I6" s="1375"/>
      <c r="J6" s="1375"/>
      <c r="K6" s="1375"/>
      <c r="L6" s="1375"/>
      <c r="M6" s="1375"/>
      <c r="N6" s="1375"/>
      <c r="O6" s="1375"/>
      <c r="P6" s="1375"/>
      <c r="Q6" s="1375"/>
      <c r="R6" s="328"/>
    </row>
    <row r="7" spans="1:19" ht="15" customHeight="1" x14ac:dyDescent="0.2">
      <c r="B7" s="1454" t="s">
        <v>2741</v>
      </c>
      <c r="C7" s="1454"/>
      <c r="D7" s="1454"/>
      <c r="E7" s="1454"/>
      <c r="F7" s="1454"/>
      <c r="G7" s="1454"/>
      <c r="H7" s="1454"/>
      <c r="I7" s="1454"/>
      <c r="J7" s="1454"/>
      <c r="K7" s="1454"/>
      <c r="L7" s="1454"/>
      <c r="M7" s="1454"/>
      <c r="N7" s="1454"/>
      <c r="O7" s="1454"/>
      <c r="P7" s="1454"/>
      <c r="Q7" s="1454"/>
      <c r="R7" s="328"/>
    </row>
    <row r="8" spans="1:19" ht="15" customHeight="1" x14ac:dyDescent="0.2">
      <c r="B8" s="818"/>
      <c r="C8" s="818"/>
      <c r="D8" s="818"/>
      <c r="E8" s="818"/>
      <c r="F8" s="818"/>
      <c r="G8" s="818"/>
      <c r="H8" s="818"/>
      <c r="I8" s="818"/>
      <c r="J8" s="818"/>
      <c r="K8" s="818"/>
      <c r="L8" s="818"/>
      <c r="M8" s="818"/>
      <c r="N8" s="818"/>
      <c r="O8" s="818"/>
      <c r="P8" s="818"/>
      <c r="Q8" s="818"/>
      <c r="R8" s="328"/>
    </row>
    <row r="9" spans="1:19" ht="105" customHeight="1" x14ac:dyDescent="0.2">
      <c r="B9" s="347">
        <v>1000</v>
      </c>
      <c r="C9" s="1384" t="s">
        <v>2527</v>
      </c>
      <c r="D9" s="1453"/>
      <c r="E9" s="1453"/>
      <c r="F9" s="1453"/>
      <c r="G9" s="1453"/>
      <c r="H9" s="1453"/>
      <c r="I9" s="1453"/>
      <c r="J9" s="1453"/>
      <c r="K9" s="1453"/>
      <c r="L9" s="1453"/>
      <c r="M9" s="1453"/>
      <c r="N9" s="1453"/>
      <c r="O9" s="1453"/>
      <c r="P9" s="1453"/>
      <c r="Q9" s="1453"/>
      <c r="R9" s="328"/>
    </row>
    <row r="10" spans="1:19" ht="15" customHeight="1" x14ac:dyDescent="0.2">
      <c r="B10" s="818"/>
      <c r="C10" s="818"/>
      <c r="D10" s="818"/>
      <c r="E10" s="818"/>
      <c r="F10" s="818"/>
      <c r="G10" s="818"/>
      <c r="H10" s="818"/>
      <c r="I10" s="818"/>
      <c r="J10" s="818"/>
      <c r="K10" s="818"/>
      <c r="L10" s="818"/>
      <c r="M10" s="818"/>
      <c r="N10" s="818"/>
      <c r="O10" s="818"/>
      <c r="P10" s="818"/>
      <c r="Q10" s="818"/>
      <c r="R10" s="328"/>
    </row>
    <row r="11" spans="1:19" ht="195" customHeight="1" x14ac:dyDescent="0.2">
      <c r="B11" s="347">
        <v>2000</v>
      </c>
      <c r="C11" s="1384" t="s">
        <v>2528</v>
      </c>
      <c r="D11" s="1384"/>
      <c r="E11" s="1384"/>
      <c r="F11" s="1384"/>
      <c r="G11" s="1384"/>
      <c r="H11" s="1384"/>
      <c r="I11" s="1384"/>
      <c r="J11" s="1384"/>
      <c r="K11" s="1384"/>
      <c r="L11" s="1384"/>
      <c r="M11" s="1384"/>
      <c r="N11" s="1384"/>
      <c r="O11" s="1384"/>
      <c r="P11" s="1384"/>
      <c r="Q11" s="1384"/>
      <c r="R11" s="328"/>
    </row>
    <row r="12" spans="1:19" s="36" customFormat="1" ht="15" customHeight="1" x14ac:dyDescent="0.2">
      <c r="A12" s="339"/>
      <c r="B12" s="1452"/>
      <c r="C12" s="1452"/>
      <c r="D12" s="1452"/>
      <c r="E12" s="1452"/>
      <c r="F12" s="1452"/>
      <c r="G12" s="1452"/>
      <c r="H12" s="1452"/>
      <c r="I12" s="1452"/>
      <c r="J12" s="1452"/>
      <c r="K12" s="1452"/>
      <c r="L12" s="1452"/>
      <c r="M12" s="1452"/>
      <c r="N12" s="1452"/>
      <c r="O12" s="1452"/>
      <c r="P12" s="1452"/>
      <c r="Q12" s="1452"/>
      <c r="R12" s="328"/>
    </row>
    <row r="13" spans="1:19" s="36" customFormat="1" ht="309.75" customHeight="1" x14ac:dyDescent="0.2">
      <c r="A13" s="339"/>
      <c r="B13" s="347">
        <v>3000</v>
      </c>
      <c r="C13" s="1384" t="s">
        <v>2742</v>
      </c>
      <c r="D13" s="1384"/>
      <c r="E13" s="1384"/>
      <c r="F13" s="1384"/>
      <c r="G13" s="1384"/>
      <c r="H13" s="1384"/>
      <c r="I13" s="1384"/>
      <c r="J13" s="1384"/>
      <c r="K13" s="1384"/>
      <c r="L13" s="1384"/>
      <c r="M13" s="1384"/>
      <c r="N13" s="1384"/>
      <c r="O13" s="1384"/>
      <c r="P13" s="1384"/>
      <c r="Q13" s="1384"/>
      <c r="R13" s="328"/>
    </row>
    <row r="14" spans="1:19" s="36" customFormat="1" ht="78" customHeight="1" x14ac:dyDescent="0.2">
      <c r="A14" s="339"/>
      <c r="B14" s="329"/>
      <c r="C14" s="1384" t="s">
        <v>2530</v>
      </c>
      <c r="D14" s="1384"/>
      <c r="E14" s="1384"/>
      <c r="F14" s="1384"/>
      <c r="G14" s="1384"/>
      <c r="H14" s="1384"/>
      <c r="I14" s="1384"/>
      <c r="J14" s="1384"/>
      <c r="K14" s="1384"/>
      <c r="L14" s="1384"/>
      <c r="M14" s="1384"/>
      <c r="N14" s="1384"/>
      <c r="O14" s="1384"/>
      <c r="P14" s="1384"/>
      <c r="Q14" s="1384"/>
      <c r="R14" s="328"/>
    </row>
    <row r="15" spans="1:19" s="36" customFormat="1" ht="15" customHeight="1" x14ac:dyDescent="0.2">
      <c r="A15" s="339"/>
      <c r="B15" s="1178"/>
      <c r="C15" s="1178"/>
      <c r="D15" s="1178"/>
      <c r="E15" s="1178"/>
      <c r="F15" s="1178"/>
      <c r="G15" s="1178"/>
      <c r="H15" s="1178"/>
      <c r="I15" s="1178"/>
      <c r="J15" s="1178"/>
      <c r="K15" s="1178"/>
      <c r="L15" s="1178"/>
      <c r="M15" s="1178"/>
      <c r="N15" s="1178"/>
      <c r="O15" s="1178"/>
      <c r="P15" s="1178"/>
      <c r="Q15" s="1178"/>
      <c r="R15" s="328"/>
    </row>
    <row r="16" spans="1:19" s="36" customFormat="1" ht="92.25" customHeight="1" x14ac:dyDescent="0.2">
      <c r="A16" s="339"/>
      <c r="B16" s="347">
        <v>4000</v>
      </c>
      <c r="C16" s="1384" t="s">
        <v>2529</v>
      </c>
      <c r="D16" s="1384"/>
      <c r="E16" s="1384"/>
      <c r="F16" s="1384"/>
      <c r="G16" s="1384"/>
      <c r="H16" s="1384"/>
      <c r="I16" s="1384"/>
      <c r="J16" s="1384"/>
      <c r="K16" s="1384"/>
      <c r="L16" s="1384"/>
      <c r="M16" s="1384"/>
      <c r="N16" s="1384"/>
      <c r="O16" s="1384"/>
      <c r="P16" s="1384"/>
      <c r="Q16" s="1384"/>
      <c r="R16" s="328"/>
    </row>
    <row r="17" spans="1:18" s="36" customFormat="1" ht="15" customHeight="1" x14ac:dyDescent="0.2">
      <c r="A17" s="339"/>
      <c r="B17" s="818" t="s">
        <v>2096</v>
      </c>
      <c r="C17" s="818"/>
      <c r="D17" s="818"/>
      <c r="E17" s="818"/>
      <c r="F17" s="818"/>
      <c r="G17" s="818"/>
      <c r="H17" s="818"/>
      <c r="I17" s="818"/>
      <c r="J17" s="818"/>
      <c r="K17" s="818"/>
      <c r="L17" s="818"/>
      <c r="M17" s="818"/>
      <c r="N17" s="818"/>
      <c r="O17" s="818"/>
      <c r="P17" s="818"/>
      <c r="Q17" s="818"/>
      <c r="R17" s="328"/>
    </row>
    <row r="18" spans="1:18" s="36" customFormat="1" ht="321.75" customHeight="1" x14ac:dyDescent="0.2">
      <c r="A18" s="339"/>
      <c r="B18" s="347">
        <v>5000</v>
      </c>
      <c r="C18" s="1384" t="s">
        <v>2743</v>
      </c>
      <c r="D18" s="1384"/>
      <c r="E18" s="1384"/>
      <c r="F18" s="1384"/>
      <c r="G18" s="1384"/>
      <c r="H18" s="1384"/>
      <c r="I18" s="1384"/>
      <c r="J18" s="1384"/>
      <c r="K18" s="1384"/>
      <c r="L18" s="1384"/>
      <c r="M18" s="1384"/>
      <c r="N18" s="1384"/>
      <c r="O18" s="1384"/>
      <c r="P18" s="1384"/>
      <c r="Q18" s="1384"/>
      <c r="R18" s="328"/>
    </row>
    <row r="19" spans="1:18" s="36" customFormat="1" ht="196.5" customHeight="1" x14ac:dyDescent="0.2">
      <c r="A19" s="339"/>
      <c r="B19" s="329"/>
      <c r="C19" s="1384" t="s">
        <v>2744</v>
      </c>
      <c r="D19" s="1384"/>
      <c r="E19" s="1384"/>
      <c r="F19" s="1384"/>
      <c r="G19" s="1384"/>
      <c r="H19" s="1384"/>
      <c r="I19" s="1384"/>
      <c r="J19" s="1384"/>
      <c r="K19" s="1384"/>
      <c r="L19" s="1384"/>
      <c r="M19" s="1384"/>
      <c r="N19" s="1384"/>
      <c r="O19" s="1384"/>
      <c r="P19" s="1384"/>
      <c r="Q19" s="1384"/>
      <c r="R19" s="328"/>
    </row>
    <row r="20" spans="1:18" s="36" customFormat="1" ht="15.75" customHeight="1" x14ac:dyDescent="0.2">
      <c r="A20" s="339"/>
      <c r="B20" s="1178"/>
      <c r="C20" s="1178"/>
      <c r="D20" s="1178"/>
      <c r="E20" s="1178"/>
      <c r="F20" s="1178"/>
      <c r="G20" s="1178"/>
      <c r="H20" s="1178"/>
      <c r="I20" s="1178"/>
      <c r="J20" s="1178"/>
      <c r="K20" s="1178"/>
      <c r="L20" s="1178"/>
      <c r="M20" s="1178"/>
      <c r="N20" s="1178"/>
      <c r="O20" s="1178"/>
      <c r="P20" s="1178"/>
      <c r="Q20" s="1178"/>
      <c r="R20" s="328"/>
    </row>
    <row r="21" spans="1:18" s="36" customFormat="1" ht="220.5" customHeight="1" x14ac:dyDescent="0.2">
      <c r="A21" s="339"/>
      <c r="B21" s="347">
        <v>6000</v>
      </c>
      <c r="C21" s="1384" t="s">
        <v>2721</v>
      </c>
      <c r="D21" s="1384"/>
      <c r="E21" s="1384"/>
      <c r="F21" s="1384"/>
      <c r="G21" s="1384"/>
      <c r="H21" s="1384"/>
      <c r="I21" s="1384"/>
      <c r="J21" s="1384"/>
      <c r="K21" s="1384"/>
      <c r="L21" s="1384"/>
      <c r="M21" s="1384"/>
      <c r="N21" s="1384"/>
      <c r="O21" s="1384"/>
      <c r="P21" s="1384"/>
      <c r="Q21" s="1384"/>
      <c r="R21" s="328"/>
    </row>
    <row r="22" spans="1:18" s="36" customFormat="1" ht="94.5" customHeight="1" x14ac:dyDescent="0.2">
      <c r="A22" s="339"/>
      <c r="B22" s="321"/>
      <c r="C22" s="1384" t="s">
        <v>2745</v>
      </c>
      <c r="D22" s="1384"/>
      <c r="E22" s="1384"/>
      <c r="F22" s="1384"/>
      <c r="G22" s="1384"/>
      <c r="H22" s="1384"/>
      <c r="I22" s="1384"/>
      <c r="J22" s="1384"/>
      <c r="K22" s="1384"/>
      <c r="L22" s="1384"/>
      <c r="M22" s="1384"/>
      <c r="N22" s="1384"/>
      <c r="O22" s="1384"/>
      <c r="P22" s="1384"/>
      <c r="Q22" s="1384"/>
      <c r="R22" s="322"/>
    </row>
    <row r="23" spans="1:18" s="36" customFormat="1" ht="15" customHeight="1" x14ac:dyDescent="0.2">
      <c r="A23" s="339"/>
      <c r="B23" s="818" t="s">
        <v>1992</v>
      </c>
      <c r="C23" s="818"/>
      <c r="D23" s="818"/>
      <c r="E23" s="818"/>
      <c r="F23" s="818"/>
      <c r="G23" s="818"/>
      <c r="H23" s="818"/>
      <c r="I23" s="818"/>
      <c r="J23" s="818"/>
      <c r="K23" s="818"/>
      <c r="L23" s="818"/>
      <c r="M23" s="818"/>
      <c r="N23" s="818"/>
      <c r="O23" s="818"/>
      <c r="P23" s="818"/>
      <c r="Q23" s="818"/>
      <c r="R23" s="328"/>
    </row>
    <row r="24" spans="1:18" s="36" customFormat="1" ht="247.5" customHeight="1" x14ac:dyDescent="0.2">
      <c r="A24" s="339"/>
      <c r="B24" s="347">
        <v>8000</v>
      </c>
      <c r="C24" s="1384" t="s">
        <v>2746</v>
      </c>
      <c r="D24" s="1384"/>
      <c r="E24" s="1384"/>
      <c r="F24" s="1384"/>
      <c r="G24" s="1384"/>
      <c r="H24" s="1384"/>
      <c r="I24" s="1384"/>
      <c r="J24" s="1384"/>
      <c r="K24" s="1384"/>
      <c r="L24" s="1384"/>
      <c r="M24" s="1384"/>
      <c r="N24" s="1384"/>
      <c r="O24" s="1384"/>
      <c r="P24" s="1384"/>
      <c r="Q24" s="1384"/>
      <c r="R24" s="328"/>
    </row>
    <row r="25" spans="1:18" s="36" customFormat="1" ht="210" customHeight="1" x14ac:dyDescent="0.2">
      <c r="A25" s="339"/>
      <c r="B25" s="329"/>
      <c r="C25" s="1384" t="s">
        <v>2747</v>
      </c>
      <c r="D25" s="1384"/>
      <c r="E25" s="1384"/>
      <c r="F25" s="1384"/>
      <c r="G25" s="1384"/>
      <c r="H25" s="1384"/>
      <c r="I25" s="1384"/>
      <c r="J25" s="1384"/>
      <c r="K25" s="1384"/>
      <c r="L25" s="1384"/>
      <c r="M25" s="1384"/>
      <c r="N25" s="1384"/>
      <c r="O25" s="1384"/>
      <c r="P25" s="1384"/>
      <c r="Q25" s="1384"/>
      <c r="R25" s="328"/>
    </row>
    <row r="26" spans="1:18" s="36" customFormat="1" ht="15" customHeight="1" x14ac:dyDescent="0.2">
      <c r="A26" s="339"/>
      <c r="B26" s="818" t="s">
        <v>1993</v>
      </c>
      <c r="C26" s="818"/>
      <c r="D26" s="818"/>
      <c r="E26" s="818"/>
      <c r="F26" s="818"/>
      <c r="G26" s="818"/>
      <c r="H26" s="818"/>
      <c r="I26" s="818"/>
      <c r="J26" s="818"/>
      <c r="K26" s="818"/>
      <c r="L26" s="818"/>
      <c r="M26" s="818"/>
      <c r="N26" s="818"/>
      <c r="O26" s="818"/>
      <c r="P26" s="818"/>
      <c r="Q26" s="818"/>
      <c r="R26" s="328"/>
    </row>
    <row r="27" spans="1:18" s="16" customFormat="1" ht="32.25" hidden="1" customHeight="1" x14ac:dyDescent="0.2">
      <c r="A27" s="339"/>
      <c r="B27" s="342"/>
      <c r="C27" s="344"/>
      <c r="D27" s="345"/>
      <c r="E27" s="678"/>
      <c r="F27" s="678"/>
      <c r="G27" s="678"/>
      <c r="H27" s="678"/>
      <c r="I27" s="678"/>
      <c r="J27" s="678"/>
      <c r="K27" s="678"/>
      <c r="L27" s="678"/>
      <c r="M27" s="678"/>
      <c r="N27" s="678"/>
      <c r="O27" s="678"/>
      <c r="P27" s="678"/>
      <c r="Q27" s="678"/>
      <c r="R27" s="341"/>
    </row>
    <row r="28" spans="1:18" s="16" customFormat="1" ht="30" hidden="1" customHeight="1" x14ac:dyDescent="0.2">
      <c r="A28" s="339"/>
      <c r="B28" s="342"/>
      <c r="C28" s="344"/>
      <c r="D28" s="345"/>
      <c r="E28" s="678"/>
      <c r="F28" s="678"/>
      <c r="G28" s="678"/>
      <c r="H28" s="678"/>
      <c r="I28" s="678"/>
      <c r="J28" s="678"/>
      <c r="K28" s="678"/>
      <c r="L28" s="678"/>
      <c r="M28" s="678"/>
      <c r="N28" s="678"/>
      <c r="O28" s="678"/>
      <c r="P28" s="678"/>
      <c r="Q28" s="678"/>
      <c r="R28" s="341"/>
    </row>
    <row r="29" spans="1:18" s="16" customFormat="1" ht="30.75" hidden="1" customHeight="1" x14ac:dyDescent="0.2">
      <c r="A29" s="339"/>
      <c r="B29" s="342"/>
      <c r="C29" s="344"/>
      <c r="D29" s="345"/>
      <c r="E29" s="678"/>
      <c r="F29" s="678"/>
      <c r="G29" s="678"/>
      <c r="H29" s="678"/>
      <c r="I29" s="678"/>
      <c r="J29" s="678"/>
      <c r="K29" s="678"/>
      <c r="L29" s="678"/>
      <c r="M29" s="678"/>
      <c r="N29" s="678"/>
      <c r="O29" s="678"/>
      <c r="P29" s="678"/>
      <c r="Q29" s="678"/>
      <c r="R29" s="341"/>
    </row>
    <row r="30" spans="1:18" s="16" customFormat="1" ht="26.25" hidden="1" customHeight="1" x14ac:dyDescent="0.2">
      <c r="A30" s="339"/>
      <c r="B30" s="342"/>
      <c r="C30" s="344"/>
      <c r="D30" s="345"/>
      <c r="E30" s="678"/>
      <c r="F30" s="678"/>
      <c r="G30" s="678"/>
      <c r="H30" s="678"/>
      <c r="I30" s="678"/>
      <c r="J30" s="678"/>
      <c r="K30" s="678"/>
      <c r="L30" s="678"/>
      <c r="M30" s="678"/>
      <c r="N30" s="678"/>
      <c r="O30" s="678"/>
      <c r="P30" s="678"/>
      <c r="Q30" s="678"/>
      <c r="R30" s="341"/>
    </row>
    <row r="31" spans="1:18" s="16" customFormat="1" ht="29.25" hidden="1" customHeight="1" x14ac:dyDescent="0.2">
      <c r="A31" s="339"/>
      <c r="B31" s="342"/>
      <c r="C31" s="344"/>
      <c r="D31" s="345"/>
      <c r="E31" s="678"/>
      <c r="F31" s="678"/>
      <c r="G31" s="678"/>
      <c r="H31" s="678"/>
      <c r="I31" s="678"/>
      <c r="J31" s="678"/>
      <c r="K31" s="678"/>
      <c r="L31" s="678"/>
      <c r="M31" s="678"/>
      <c r="N31" s="678"/>
      <c r="O31" s="678"/>
      <c r="P31" s="678"/>
      <c r="Q31" s="678"/>
      <c r="R31" s="341"/>
    </row>
    <row r="32" spans="1:18" s="16" customFormat="1" ht="15" hidden="1" customHeight="1" x14ac:dyDescent="0.2">
      <c r="A32" s="339"/>
      <c r="B32" s="342"/>
      <c r="C32" s="344"/>
      <c r="D32" s="345"/>
      <c r="E32" s="678"/>
      <c r="F32" s="678"/>
      <c r="G32" s="678"/>
      <c r="H32" s="678"/>
      <c r="I32" s="678"/>
      <c r="J32" s="678"/>
      <c r="K32" s="678"/>
      <c r="L32" s="678"/>
      <c r="M32" s="678"/>
      <c r="N32" s="678"/>
      <c r="O32" s="678"/>
      <c r="P32" s="678"/>
      <c r="Q32" s="678"/>
      <c r="R32" s="341"/>
    </row>
    <row r="33" spans="1:18" s="16" customFormat="1" ht="15" hidden="1" customHeight="1" x14ac:dyDescent="0.2">
      <c r="A33" s="339"/>
      <c r="B33" s="342"/>
      <c r="C33" s="344"/>
      <c r="D33" s="345"/>
      <c r="E33" s="343"/>
      <c r="F33" s="678"/>
      <c r="G33" s="678"/>
      <c r="H33" s="678"/>
      <c r="I33" s="678"/>
      <c r="J33" s="678"/>
      <c r="K33" s="678"/>
      <c r="L33" s="678"/>
      <c r="M33" s="678"/>
      <c r="N33" s="678"/>
      <c r="O33" s="678"/>
      <c r="P33" s="678"/>
      <c r="Q33" s="678"/>
      <c r="R33" s="341"/>
    </row>
    <row r="34" spans="1:18" s="16" customFormat="1" ht="15" hidden="1" customHeight="1" x14ac:dyDescent="0.2">
      <c r="A34" s="339"/>
      <c r="B34" s="342"/>
      <c r="C34" s="344"/>
      <c r="D34" s="345"/>
      <c r="E34" s="343"/>
      <c r="F34" s="678"/>
      <c r="G34" s="678"/>
      <c r="H34" s="678"/>
      <c r="I34" s="678"/>
      <c r="J34" s="678"/>
      <c r="K34" s="678"/>
      <c r="L34" s="678"/>
      <c r="M34" s="678"/>
      <c r="N34" s="678"/>
      <c r="O34" s="678"/>
      <c r="P34" s="678"/>
      <c r="Q34" s="678"/>
      <c r="R34" s="341"/>
    </row>
    <row r="35" spans="1:18" s="16" customFormat="1" ht="15" hidden="1" customHeight="1" x14ac:dyDescent="0.2">
      <c r="A35" s="339"/>
      <c r="B35" s="342"/>
      <c r="C35" s="344"/>
      <c r="D35" s="345"/>
      <c r="E35" s="343"/>
      <c r="F35" s="678"/>
      <c r="G35" s="678"/>
      <c r="H35" s="678"/>
      <c r="I35" s="678"/>
      <c r="J35" s="678"/>
      <c r="K35" s="678"/>
      <c r="L35" s="678"/>
      <c r="M35" s="678"/>
      <c r="N35" s="678"/>
      <c r="O35" s="678"/>
      <c r="P35" s="678"/>
      <c r="Q35" s="678"/>
      <c r="R35" s="341"/>
    </row>
    <row r="36" spans="1:18" s="16" customFormat="1" ht="64.5" hidden="1" customHeight="1" x14ac:dyDescent="0.2">
      <c r="A36" s="339"/>
      <c r="B36" s="342"/>
      <c r="C36" s="344"/>
      <c r="D36" s="345"/>
      <c r="E36" s="678"/>
      <c r="F36" s="678"/>
      <c r="G36" s="678"/>
      <c r="H36" s="678"/>
      <c r="I36" s="678"/>
      <c r="J36" s="678"/>
      <c r="K36" s="678"/>
      <c r="L36" s="678"/>
      <c r="M36" s="678"/>
      <c r="N36" s="678"/>
      <c r="O36" s="678"/>
      <c r="P36" s="678"/>
      <c r="Q36" s="678"/>
      <c r="R36" s="341"/>
    </row>
    <row r="37" spans="1:18" s="16" customFormat="1" ht="12.75" hidden="1" x14ac:dyDescent="0.2">
      <c r="A37" s="339"/>
      <c r="B37" s="342"/>
      <c r="C37" s="344"/>
      <c r="D37" s="678"/>
      <c r="E37" s="678"/>
      <c r="F37" s="678"/>
      <c r="G37" s="678"/>
      <c r="H37" s="678"/>
      <c r="I37" s="678"/>
      <c r="J37" s="678"/>
      <c r="K37" s="678"/>
      <c r="L37" s="678"/>
      <c r="M37" s="678"/>
      <c r="N37" s="678"/>
      <c r="O37" s="678"/>
      <c r="P37" s="678"/>
      <c r="Q37" s="678"/>
      <c r="R37" s="341"/>
    </row>
    <row r="38" spans="1:18" s="16" customFormat="1" ht="26.25" hidden="1" customHeight="1" x14ac:dyDescent="0.2">
      <c r="A38" s="339"/>
      <c r="B38" s="342"/>
      <c r="C38" s="344"/>
      <c r="D38" s="678"/>
      <c r="E38" s="678"/>
      <c r="F38" s="678"/>
      <c r="G38" s="678"/>
      <c r="H38" s="678"/>
      <c r="I38" s="678"/>
      <c r="J38" s="678"/>
      <c r="K38" s="678"/>
      <c r="L38" s="678"/>
      <c r="M38" s="678"/>
      <c r="N38" s="678"/>
      <c r="O38" s="678"/>
      <c r="P38" s="678"/>
      <c r="Q38" s="678"/>
      <c r="R38" s="341"/>
    </row>
    <row r="39" spans="1:18" s="16" customFormat="1" ht="26.25" hidden="1" customHeight="1" x14ac:dyDescent="0.2">
      <c r="A39" s="339"/>
      <c r="B39" s="342"/>
      <c r="C39" s="344"/>
      <c r="D39" s="678"/>
      <c r="E39" s="678"/>
      <c r="F39" s="678"/>
      <c r="G39" s="678"/>
      <c r="H39" s="678"/>
      <c r="I39" s="678"/>
      <c r="J39" s="678"/>
      <c r="K39" s="678"/>
      <c r="L39" s="678"/>
      <c r="M39" s="678"/>
      <c r="N39" s="678"/>
      <c r="O39" s="678"/>
      <c r="P39" s="678"/>
      <c r="Q39" s="678"/>
      <c r="R39" s="341"/>
    </row>
    <row r="40" spans="1:18" s="16" customFormat="1" ht="67.5" hidden="1" customHeight="1" x14ac:dyDescent="0.2">
      <c r="A40" s="339"/>
      <c r="B40" s="342"/>
      <c r="C40" s="678"/>
      <c r="D40" s="678"/>
      <c r="E40" s="678"/>
      <c r="F40" s="678"/>
      <c r="G40" s="678"/>
      <c r="H40" s="678"/>
      <c r="I40" s="678"/>
      <c r="J40" s="678"/>
      <c r="K40" s="678"/>
      <c r="L40" s="678"/>
      <c r="M40" s="678"/>
      <c r="N40" s="678"/>
      <c r="O40" s="678"/>
      <c r="P40" s="678"/>
      <c r="Q40" s="678"/>
      <c r="R40" s="341"/>
    </row>
    <row r="41" spans="1:18" s="16" customFormat="1" ht="43.5" hidden="1" customHeight="1" x14ac:dyDescent="0.2">
      <c r="A41" s="339"/>
      <c r="B41" s="342"/>
      <c r="C41" s="678"/>
      <c r="D41" s="678"/>
      <c r="E41" s="678"/>
      <c r="F41" s="678"/>
      <c r="G41" s="678"/>
      <c r="H41" s="678"/>
      <c r="I41" s="678"/>
      <c r="J41" s="678"/>
      <c r="K41" s="678"/>
      <c r="L41" s="678"/>
      <c r="M41" s="678"/>
      <c r="N41" s="678"/>
      <c r="O41" s="678"/>
      <c r="P41" s="678"/>
      <c r="Q41" s="678"/>
      <c r="R41" s="341"/>
    </row>
    <row r="42" spans="1:18" s="33" customFormat="1" ht="15" hidden="1" customHeight="1" x14ac:dyDescent="0.2">
      <c r="A42" s="327"/>
      <c r="B42" s="818"/>
      <c r="C42" s="818"/>
      <c r="D42" s="818"/>
      <c r="E42" s="818"/>
      <c r="F42" s="818"/>
      <c r="G42" s="818"/>
      <c r="H42" s="818"/>
      <c r="I42" s="818"/>
      <c r="J42" s="818"/>
      <c r="K42" s="818"/>
      <c r="L42" s="818"/>
      <c r="M42" s="818"/>
      <c r="N42" s="818"/>
      <c r="O42" s="818"/>
      <c r="P42" s="818"/>
      <c r="Q42" s="818"/>
      <c r="R42" s="328"/>
    </row>
    <row r="43" spans="1:18" s="33" customFormat="1" ht="164.25" hidden="1" customHeight="1" x14ac:dyDescent="0.25">
      <c r="A43" s="327"/>
      <c r="B43" s="336"/>
      <c r="C43" s="336"/>
      <c r="D43" s="336"/>
      <c r="E43" s="336"/>
      <c r="F43" s="336"/>
      <c r="G43" s="336"/>
      <c r="H43" s="336"/>
      <c r="I43" s="336"/>
      <c r="J43" s="336"/>
      <c r="K43" s="336"/>
      <c r="L43" s="336"/>
      <c r="M43" s="336"/>
      <c r="N43" s="336"/>
      <c r="O43" s="336"/>
      <c r="P43" s="336"/>
      <c r="Q43" s="336"/>
      <c r="R43" s="327"/>
    </row>
    <row r="44" spans="1:18" s="33" customFormat="1" ht="164.25" hidden="1" customHeight="1" x14ac:dyDescent="0.2">
      <c r="A44" s="327"/>
      <c r="B44" s="320"/>
      <c r="C44" s="320"/>
      <c r="D44" s="320"/>
      <c r="E44" s="320"/>
      <c r="F44" s="320"/>
      <c r="G44" s="1449"/>
      <c r="H44" s="1450"/>
      <c r="I44" s="1451"/>
      <c r="J44" s="1451"/>
      <c r="K44" s="1451"/>
      <c r="L44" s="1451"/>
      <c r="M44" s="337"/>
      <c r="N44" s="337"/>
      <c r="O44" s="337"/>
      <c r="P44" s="337"/>
      <c r="Q44" s="337"/>
      <c r="R44" s="327"/>
    </row>
    <row r="45" spans="1:18" s="33" customFormat="1" ht="164.25" hidden="1" customHeight="1" x14ac:dyDescent="0.2">
      <c r="A45" s="327"/>
      <c r="B45" s="320"/>
      <c r="C45" s="320"/>
      <c r="D45" s="320"/>
      <c r="E45" s="320"/>
      <c r="F45" s="320"/>
      <c r="G45" s="1449"/>
      <c r="H45" s="1450"/>
      <c r="I45" s="1451"/>
      <c r="J45" s="1451"/>
      <c r="K45" s="1451"/>
      <c r="L45" s="1451"/>
      <c r="M45" s="337"/>
      <c r="N45" s="337"/>
      <c r="O45" s="337"/>
      <c r="P45" s="337"/>
      <c r="Q45" s="337"/>
      <c r="R45" s="327"/>
    </row>
    <row r="46" spans="1:18" s="33" customFormat="1" ht="164.25" hidden="1" customHeight="1" x14ac:dyDescent="0.2">
      <c r="A46" s="327"/>
      <c r="B46" s="320"/>
      <c r="C46" s="320"/>
      <c r="D46" s="320"/>
      <c r="E46" s="320"/>
      <c r="F46" s="320"/>
      <c r="G46" s="1449"/>
      <c r="H46" s="1450"/>
      <c r="I46" s="1451"/>
      <c r="J46" s="1451"/>
      <c r="K46" s="1451"/>
      <c r="L46" s="1451"/>
      <c r="M46" s="337"/>
      <c r="N46" s="337"/>
      <c r="O46" s="337"/>
      <c r="P46" s="337"/>
      <c r="Q46" s="337"/>
      <c r="R46" s="327"/>
    </row>
    <row r="47" spans="1:18" s="33" customFormat="1" ht="164.25" hidden="1" customHeight="1" x14ac:dyDescent="0.2">
      <c r="A47" s="327"/>
      <c r="B47" s="320"/>
      <c r="C47" s="320"/>
      <c r="D47" s="320"/>
      <c r="E47" s="320"/>
      <c r="F47" s="320"/>
      <c r="G47" s="1449"/>
      <c r="H47" s="1450"/>
      <c r="I47" s="1451"/>
      <c r="J47" s="1451"/>
      <c r="K47" s="1451"/>
      <c r="L47" s="1451"/>
      <c r="M47" s="337"/>
      <c r="N47" s="337"/>
      <c r="O47" s="337"/>
      <c r="P47" s="337"/>
      <c r="Q47" s="337"/>
      <c r="R47" s="327"/>
    </row>
    <row r="48" spans="1:18" s="33" customFormat="1" ht="164.25" hidden="1" customHeight="1" x14ac:dyDescent="0.2">
      <c r="A48" s="327"/>
      <c r="B48" s="327"/>
      <c r="C48" s="327"/>
      <c r="D48" s="327"/>
      <c r="E48" s="327"/>
      <c r="F48" s="327"/>
      <c r="G48" s="327"/>
      <c r="H48" s="327"/>
      <c r="I48" s="327"/>
      <c r="J48" s="327"/>
      <c r="K48" s="327"/>
      <c r="L48" s="327"/>
      <c r="M48" s="327"/>
      <c r="N48" s="327"/>
      <c r="O48" s="327"/>
      <c r="P48" s="327"/>
      <c r="Q48" s="327"/>
      <c r="R48" s="327"/>
    </row>
    <row r="49" spans="1:18" s="33" customFormat="1" ht="164.25" hidden="1" customHeight="1" x14ac:dyDescent="0.2">
      <c r="A49" s="327"/>
      <c r="B49" s="327"/>
      <c r="C49" s="327"/>
      <c r="D49" s="327"/>
      <c r="E49" s="327"/>
      <c r="F49" s="327"/>
      <c r="G49" s="327"/>
      <c r="H49" s="327"/>
      <c r="I49" s="327"/>
      <c r="J49" s="327"/>
      <c r="K49" s="327"/>
      <c r="L49" s="327"/>
      <c r="M49" s="327"/>
      <c r="N49" s="327"/>
      <c r="O49" s="327"/>
      <c r="P49" s="327"/>
      <c r="Q49" s="327"/>
      <c r="R49" s="327"/>
    </row>
    <row r="50" spans="1:18" s="33" customFormat="1" ht="164.25" hidden="1" customHeight="1" x14ac:dyDescent="0.2">
      <c r="A50" s="327"/>
      <c r="B50" s="327"/>
      <c r="C50" s="327"/>
      <c r="D50" s="327"/>
      <c r="E50" s="327"/>
      <c r="F50" s="327"/>
      <c r="G50" s="327"/>
      <c r="H50" s="327"/>
      <c r="I50" s="327"/>
      <c r="J50" s="327"/>
      <c r="K50" s="327"/>
      <c r="L50" s="327"/>
      <c r="M50" s="327"/>
      <c r="N50" s="327"/>
      <c r="O50" s="327"/>
      <c r="P50" s="327"/>
      <c r="Q50" s="327"/>
      <c r="R50" s="327"/>
    </row>
    <row r="51" spans="1:18" s="33" customFormat="1" ht="164.25" hidden="1" customHeight="1" x14ac:dyDescent="0.2">
      <c r="A51" s="327"/>
      <c r="B51" s="327"/>
      <c r="C51" s="327"/>
      <c r="D51" s="327"/>
      <c r="E51" s="327"/>
      <c r="F51" s="327"/>
      <c r="G51" s="327"/>
      <c r="H51" s="327"/>
      <c r="I51" s="327"/>
      <c r="J51" s="327"/>
      <c r="K51" s="327"/>
      <c r="L51" s="327"/>
      <c r="M51" s="327"/>
      <c r="N51" s="327"/>
      <c r="O51" s="327"/>
      <c r="P51" s="327"/>
      <c r="Q51" s="327"/>
      <c r="R51" s="327"/>
    </row>
    <row r="52" spans="1:18" s="33" customFormat="1" ht="164.25" hidden="1" customHeight="1" x14ac:dyDescent="0.2">
      <c r="A52" s="327"/>
      <c r="B52" s="327"/>
      <c r="C52" s="327"/>
      <c r="D52" s="327"/>
      <c r="E52" s="327"/>
      <c r="F52" s="327"/>
      <c r="G52" s="327"/>
      <c r="H52" s="327"/>
      <c r="I52" s="327"/>
      <c r="J52" s="327"/>
      <c r="K52" s="327"/>
      <c r="L52" s="327"/>
      <c r="M52" s="327"/>
      <c r="N52" s="327"/>
      <c r="O52" s="327"/>
      <c r="P52" s="327"/>
      <c r="Q52" s="327"/>
      <c r="R52" s="327"/>
    </row>
    <row r="53" spans="1:18" s="33" customFormat="1" ht="164.25" hidden="1" customHeight="1" x14ac:dyDescent="0.2">
      <c r="A53" s="327"/>
      <c r="B53" s="327"/>
      <c r="C53" s="327"/>
      <c r="D53" s="327"/>
      <c r="E53" s="327"/>
      <c r="F53" s="327"/>
      <c r="G53" s="327"/>
      <c r="H53" s="327"/>
      <c r="I53" s="327"/>
      <c r="J53" s="327"/>
      <c r="K53" s="327"/>
      <c r="L53" s="327"/>
      <c r="M53" s="327"/>
      <c r="N53" s="327"/>
      <c r="O53" s="327"/>
      <c r="P53" s="327"/>
      <c r="Q53" s="327"/>
      <c r="R53" s="327"/>
    </row>
    <row r="54" spans="1:18" s="33" customFormat="1" ht="164.25" hidden="1" customHeight="1" x14ac:dyDescent="0.2">
      <c r="A54" s="327"/>
      <c r="B54" s="327"/>
      <c r="C54" s="327"/>
      <c r="D54" s="327"/>
      <c r="E54" s="327"/>
      <c r="F54" s="327"/>
      <c r="G54" s="327"/>
      <c r="H54" s="327"/>
      <c r="I54" s="327"/>
      <c r="J54" s="327"/>
      <c r="K54" s="327"/>
      <c r="L54" s="327"/>
      <c r="M54" s="327"/>
      <c r="N54" s="327"/>
      <c r="O54" s="327"/>
      <c r="P54" s="327"/>
      <c r="Q54" s="327"/>
      <c r="R54" s="327"/>
    </row>
    <row r="55" spans="1:18" s="33" customFormat="1" ht="164.25" hidden="1" customHeight="1" x14ac:dyDescent="0.2">
      <c r="A55" s="327"/>
      <c r="B55" s="327"/>
      <c r="C55" s="327"/>
      <c r="D55" s="327"/>
      <c r="E55" s="327"/>
      <c r="F55" s="327"/>
      <c r="G55" s="327"/>
      <c r="H55" s="327"/>
      <c r="I55" s="327"/>
      <c r="J55" s="327"/>
      <c r="K55" s="327"/>
      <c r="L55" s="327"/>
      <c r="M55" s="327"/>
      <c r="N55" s="327"/>
      <c r="O55" s="327"/>
      <c r="P55" s="327"/>
      <c r="Q55" s="327"/>
      <c r="R55" s="327"/>
    </row>
    <row r="56" spans="1:18" s="33" customFormat="1" ht="164.25" hidden="1" customHeight="1" x14ac:dyDescent="0.2">
      <c r="A56" s="327"/>
      <c r="B56" s="327"/>
      <c r="C56" s="327"/>
      <c r="D56" s="327"/>
      <c r="E56" s="327"/>
      <c r="F56" s="327"/>
      <c r="G56" s="327"/>
      <c r="H56" s="327"/>
      <c r="I56" s="327"/>
      <c r="J56" s="327"/>
      <c r="K56" s="327"/>
      <c r="L56" s="327"/>
      <c r="M56" s="327"/>
      <c r="N56" s="327"/>
      <c r="O56" s="327"/>
      <c r="P56" s="327"/>
      <c r="Q56" s="327"/>
      <c r="R56" s="327"/>
    </row>
    <row r="57" spans="1:18" s="33" customFormat="1" ht="164.25" hidden="1" customHeight="1" x14ac:dyDescent="0.2">
      <c r="A57" s="327"/>
      <c r="B57" s="327"/>
      <c r="C57" s="327"/>
      <c r="D57" s="327"/>
      <c r="E57" s="327"/>
      <c r="F57" s="327"/>
      <c r="G57" s="327"/>
      <c r="H57" s="327"/>
      <c r="I57" s="327"/>
      <c r="J57" s="327"/>
      <c r="K57" s="327"/>
      <c r="L57" s="327"/>
      <c r="M57" s="327"/>
      <c r="N57" s="327"/>
      <c r="O57" s="327"/>
      <c r="P57" s="327"/>
      <c r="Q57" s="327"/>
      <c r="R57" s="327"/>
    </row>
    <row r="58" spans="1:18" s="33" customFormat="1" ht="164.25" hidden="1" customHeight="1" x14ac:dyDescent="0.2">
      <c r="A58" s="327"/>
      <c r="B58" s="327"/>
      <c r="C58" s="327"/>
      <c r="D58" s="327"/>
      <c r="E58" s="327"/>
      <c r="F58" s="327"/>
      <c r="G58" s="327"/>
      <c r="H58" s="327"/>
      <c r="I58" s="327"/>
      <c r="J58" s="327"/>
      <c r="K58" s="327"/>
      <c r="L58" s="327"/>
      <c r="M58" s="327"/>
      <c r="N58" s="327"/>
      <c r="O58" s="327"/>
      <c r="P58" s="327"/>
      <c r="Q58" s="327"/>
      <c r="R58" s="327"/>
    </row>
    <row r="59" spans="1:18" s="33" customFormat="1" ht="164.25" hidden="1" customHeight="1" x14ac:dyDescent="0.2">
      <c r="A59" s="327"/>
      <c r="B59" s="327"/>
      <c r="C59" s="327"/>
      <c r="D59" s="327"/>
      <c r="E59" s="327"/>
      <c r="F59" s="327"/>
      <c r="G59" s="327"/>
      <c r="H59" s="327"/>
      <c r="I59" s="327"/>
      <c r="J59" s="327"/>
      <c r="K59" s="327"/>
      <c r="L59" s="327"/>
      <c r="M59" s="327"/>
      <c r="N59" s="327"/>
      <c r="O59" s="327"/>
      <c r="P59" s="327"/>
      <c r="Q59" s="327"/>
      <c r="R59" s="327"/>
    </row>
    <row r="60" spans="1:18" s="33" customFormat="1" ht="164.25" hidden="1" customHeight="1" x14ac:dyDescent="0.2">
      <c r="A60" s="327"/>
      <c r="B60" s="327"/>
      <c r="C60" s="327"/>
      <c r="D60" s="327"/>
      <c r="E60" s="327"/>
      <c r="F60" s="327"/>
      <c r="G60" s="327"/>
      <c r="H60" s="327"/>
      <c r="I60" s="327"/>
      <c r="J60" s="327"/>
      <c r="K60" s="327"/>
      <c r="L60" s="327"/>
      <c r="M60" s="327"/>
      <c r="N60" s="327"/>
      <c r="O60" s="327"/>
      <c r="P60" s="327"/>
      <c r="Q60" s="327"/>
      <c r="R60" s="327"/>
    </row>
    <row r="61" spans="1:18" s="33" customFormat="1" ht="164.25" hidden="1" customHeight="1" x14ac:dyDescent="0.2">
      <c r="A61" s="327"/>
      <c r="B61" s="327"/>
      <c r="C61" s="327"/>
      <c r="D61" s="327"/>
      <c r="E61" s="327"/>
      <c r="F61" s="327"/>
      <c r="G61" s="327"/>
      <c r="H61" s="327"/>
      <c r="I61" s="327"/>
      <c r="J61" s="327"/>
      <c r="K61" s="327"/>
      <c r="L61" s="327"/>
      <c r="M61" s="327"/>
      <c r="N61" s="327"/>
      <c r="O61" s="327"/>
      <c r="P61" s="327"/>
      <c r="Q61" s="327"/>
      <c r="R61" s="327"/>
    </row>
    <row r="62" spans="1:18" s="33" customFormat="1" ht="164.25" hidden="1" customHeight="1" x14ac:dyDescent="0.2">
      <c r="A62" s="327"/>
      <c r="B62" s="327"/>
      <c r="C62" s="327"/>
      <c r="D62" s="327"/>
      <c r="E62" s="327"/>
      <c r="F62" s="327"/>
      <c r="G62" s="327"/>
      <c r="H62" s="327"/>
      <c r="I62" s="327"/>
      <c r="J62" s="327"/>
      <c r="K62" s="327"/>
      <c r="L62" s="327"/>
      <c r="M62" s="327"/>
      <c r="N62" s="327"/>
      <c r="O62" s="327"/>
      <c r="P62" s="327"/>
      <c r="Q62" s="327"/>
      <c r="R62" s="327"/>
    </row>
    <row r="63" spans="1:18" s="33" customFormat="1" ht="164.25" hidden="1" customHeight="1" x14ac:dyDescent="0.2">
      <c r="A63" s="327"/>
      <c r="B63" s="327"/>
      <c r="C63" s="327"/>
      <c r="D63" s="327"/>
      <c r="E63" s="327"/>
      <c r="F63" s="327"/>
      <c r="G63" s="327"/>
      <c r="H63" s="327"/>
      <c r="I63" s="327"/>
      <c r="J63" s="327"/>
      <c r="K63" s="327"/>
      <c r="L63" s="327"/>
      <c r="M63" s="327"/>
      <c r="N63" s="327"/>
      <c r="O63" s="327"/>
      <c r="P63" s="327"/>
      <c r="Q63" s="327"/>
      <c r="R63" s="327"/>
    </row>
    <row r="473" spans="1:18" s="33" customFormat="1" ht="164.25" hidden="1" customHeight="1" x14ac:dyDescent="0.2">
      <c r="A473" s="327"/>
      <c r="B473" s="327"/>
      <c r="C473" s="327"/>
      <c r="D473" s="327"/>
      <c r="E473" s="327"/>
      <c r="F473" s="327"/>
      <c r="G473" s="327"/>
      <c r="H473" s="327"/>
      <c r="I473" s="327"/>
      <c r="J473" s="327"/>
      <c r="K473" s="327"/>
      <c r="L473" s="327"/>
      <c r="M473" s="327"/>
      <c r="N473" s="327"/>
      <c r="O473" s="327"/>
      <c r="P473" s="327"/>
      <c r="Q473" s="327"/>
      <c r="R473" s="327"/>
    </row>
    <row r="474" spans="1:18" s="33" customFormat="1" ht="164.25" hidden="1" customHeight="1" x14ac:dyDescent="0.2">
      <c r="A474" s="327"/>
      <c r="B474" s="327"/>
      <c r="C474" s="327"/>
      <c r="D474" s="327"/>
      <c r="E474" s="327"/>
      <c r="F474" s="327"/>
      <c r="G474" s="327"/>
      <c r="H474" s="327"/>
      <c r="I474" s="327"/>
      <c r="J474" s="327"/>
      <c r="K474" s="327"/>
      <c r="L474" s="327"/>
      <c r="M474" s="327"/>
      <c r="N474" s="327"/>
      <c r="O474" s="327"/>
      <c r="P474" s="327"/>
      <c r="Q474" s="327"/>
      <c r="R474" s="327"/>
    </row>
    <row r="475" spans="1:18" s="33" customFormat="1" ht="164.25" hidden="1" customHeight="1" x14ac:dyDescent="0.2">
      <c r="A475" s="327"/>
      <c r="B475" s="327"/>
      <c r="C475" s="327"/>
      <c r="D475" s="327"/>
      <c r="E475" s="327"/>
      <c r="F475" s="327"/>
      <c r="G475" s="327"/>
      <c r="H475" s="327"/>
      <c r="I475" s="327"/>
      <c r="J475" s="327"/>
      <c r="K475" s="327"/>
      <c r="L475" s="327"/>
      <c r="M475" s="327"/>
      <c r="N475" s="327"/>
      <c r="O475" s="327"/>
      <c r="P475" s="327"/>
      <c r="Q475" s="327"/>
      <c r="R475" s="327"/>
    </row>
  </sheetData>
  <sheetProtection algorithmName="SHA-512" hashValue="NjMvAAZjsNlm8sPXnwApxlx2xFbAVL3jtfeUu8F0iHjwBFx4zguTG66mZiqGGLyqxnMTnM7Vk/s3X33QgXtRrg==" saltValue="GIRg3P/IvBUCJO3gFQnMIQ==" spinCount="100000" sheet="1" objects="1" scenarios="1"/>
  <mergeCells count="54">
    <mergeCell ref="K1:Q1"/>
    <mergeCell ref="B2:Q2"/>
    <mergeCell ref="B12:Q12"/>
    <mergeCell ref="C13:Q13"/>
    <mergeCell ref="C14:Q14"/>
    <mergeCell ref="B8:Q8"/>
    <mergeCell ref="C9:Q9"/>
    <mergeCell ref="B3:Q3"/>
    <mergeCell ref="B4:Q4"/>
    <mergeCell ref="B5:Q5"/>
    <mergeCell ref="B6:Q6"/>
    <mergeCell ref="B7:Q7"/>
    <mergeCell ref="E27:Q27"/>
    <mergeCell ref="B26:Q26"/>
    <mergeCell ref="C18:Q18"/>
    <mergeCell ref="C19:Q19"/>
    <mergeCell ref="B20:Q20"/>
    <mergeCell ref="C21:Q21"/>
    <mergeCell ref="C22:Q22"/>
    <mergeCell ref="B23:Q23"/>
    <mergeCell ref="C24:Q24"/>
    <mergeCell ref="C25:Q25"/>
    <mergeCell ref="G45:H45"/>
    <mergeCell ref="I45:J45"/>
    <mergeCell ref="K45:L45"/>
    <mergeCell ref="C40:Q40"/>
    <mergeCell ref="C41:Q41"/>
    <mergeCell ref="B42:Q42"/>
    <mergeCell ref="G44:H44"/>
    <mergeCell ref="I44:J44"/>
    <mergeCell ref="K44:L44"/>
    <mergeCell ref="B17:Q17"/>
    <mergeCell ref="B10:Q10"/>
    <mergeCell ref="C11:Q11"/>
    <mergeCell ref="C16:Q16"/>
    <mergeCell ref="B15:Q15"/>
    <mergeCell ref="G47:H47"/>
    <mergeCell ref="I47:J47"/>
    <mergeCell ref="K47:L47"/>
    <mergeCell ref="G46:H46"/>
    <mergeCell ref="I46:J46"/>
    <mergeCell ref="K46:L46"/>
    <mergeCell ref="D39:Q39"/>
    <mergeCell ref="E28:Q28"/>
    <mergeCell ref="E29:Q29"/>
    <mergeCell ref="E30:Q30"/>
    <mergeCell ref="E31:Q31"/>
    <mergeCell ref="E32:Q32"/>
    <mergeCell ref="F34:Q34"/>
    <mergeCell ref="F35:Q35"/>
    <mergeCell ref="E36:Q36"/>
    <mergeCell ref="D37:Q37"/>
    <mergeCell ref="D38:Q38"/>
    <mergeCell ref="F33:Q33"/>
  </mergeCells>
  <printOptions horizontalCentered="1"/>
  <pageMargins left="0" right="0" top="0.25" bottom="0.4" header="0.25" footer="0.1"/>
  <pageSetup scale="70" pageOrder="overThenDown" orientation="portrait" r:id="rId1"/>
  <headerFooter alignWithMargins="0">
    <oddFooter>&amp;L&amp;"Times New Roman,Regular"&amp;8&amp;D&amp;R&amp;"Times New Roman,Regular"&amp;8 Title I, Part A 
 Individual Application</oddFooter>
  </headerFooter>
  <rowBreaks count="1" manualBreakCount="1">
    <brk id="23" max="17"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3">
    <tabColor rgb="FFD2F0FF"/>
  </sheetPr>
  <dimension ref="A1:S477"/>
  <sheetViews>
    <sheetView showGridLines="0" zoomScaleNormal="100" workbookViewId="0">
      <selection activeCell="B2" sqref="B2:Q2"/>
    </sheetView>
  </sheetViews>
  <sheetFormatPr defaultColWidth="0" defaultRowHeight="164.25" customHeight="1" zeroHeight="1" x14ac:dyDescent="0.2"/>
  <cols>
    <col min="1" max="1" width="1.42578125" style="243" customWidth="1"/>
    <col min="2" max="2" width="8.140625" style="243" customWidth="1"/>
    <col min="3" max="3" width="3.42578125" style="243" customWidth="1"/>
    <col min="4" max="5" width="11.85546875" style="243" bestFit="1" customWidth="1"/>
    <col min="6" max="7" width="9.42578125" style="243" customWidth="1"/>
    <col min="8" max="8" width="3.85546875" style="243" customWidth="1"/>
    <col min="9" max="9" width="12.5703125" style="243" bestFit="1" customWidth="1"/>
    <col min="10" max="10" width="4.85546875" style="243" customWidth="1"/>
    <col min="11" max="17" width="5.5703125" style="243" customWidth="1"/>
    <col min="18" max="18" width="2.42578125" style="243" customWidth="1"/>
    <col min="19" max="19" width="17.85546875" style="32" customWidth="1"/>
    <col min="20" max="16384" width="1.5703125" style="32" hidden="1"/>
  </cols>
  <sheetData>
    <row r="1" spans="1:19" s="34" customFormat="1" ht="15" customHeight="1" x14ac:dyDescent="0.2">
      <c r="A1" s="320"/>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R1" s="326"/>
      <c r="S1" s="26"/>
    </row>
    <row r="2" spans="1:19" ht="20.25" customHeight="1" thickBot="1" x14ac:dyDescent="0.25">
      <c r="A2" s="327"/>
      <c r="B2" s="822" t="s">
        <v>2112</v>
      </c>
      <c r="C2" s="822"/>
      <c r="D2" s="822"/>
      <c r="E2" s="822"/>
      <c r="F2" s="822"/>
      <c r="G2" s="822"/>
      <c r="H2" s="822"/>
      <c r="I2" s="822"/>
      <c r="J2" s="822"/>
      <c r="K2" s="822"/>
      <c r="L2" s="822"/>
      <c r="M2" s="822"/>
      <c r="N2" s="822"/>
      <c r="O2" s="822"/>
      <c r="P2" s="822"/>
      <c r="Q2" s="822"/>
      <c r="R2" s="328"/>
    </row>
    <row r="3" spans="1:19" ht="15" customHeight="1" x14ac:dyDescent="0.25">
      <c r="A3" s="327"/>
      <c r="B3" s="338"/>
      <c r="C3" s="338"/>
      <c r="D3" s="338"/>
      <c r="E3" s="338"/>
      <c r="F3" s="338"/>
      <c r="G3" s="338"/>
      <c r="H3" s="338"/>
      <c r="I3" s="338"/>
      <c r="J3" s="338"/>
      <c r="K3" s="338"/>
      <c r="L3" s="338"/>
      <c r="M3" s="338"/>
      <c r="N3" s="338"/>
      <c r="O3" s="338"/>
      <c r="P3" s="338"/>
      <c r="Q3" s="338"/>
      <c r="R3" s="328"/>
    </row>
    <row r="4" spans="1:19" ht="15" customHeight="1" x14ac:dyDescent="0.2">
      <c r="A4" s="327"/>
      <c r="B4" s="882" t="s">
        <v>1947</v>
      </c>
      <c r="C4" s="882"/>
      <c r="D4" s="882"/>
      <c r="E4" s="882"/>
      <c r="F4" s="948" t="s">
        <v>2113</v>
      </c>
      <c r="G4" s="948"/>
      <c r="H4" s="948"/>
      <c r="I4" s="948"/>
      <c r="J4" s="948"/>
      <c r="K4" s="948"/>
      <c r="L4" s="948"/>
      <c r="M4" s="948"/>
      <c r="N4" s="948"/>
      <c r="O4" s="948"/>
      <c r="P4" s="948"/>
      <c r="Q4" s="948"/>
      <c r="R4" s="328"/>
    </row>
    <row r="5" spans="1:19" ht="15" customHeight="1" x14ac:dyDescent="0.2">
      <c r="A5" s="327"/>
      <c r="B5" s="948" t="s">
        <v>1948</v>
      </c>
      <c r="C5" s="948"/>
      <c r="D5" s="948"/>
      <c r="E5" s="948"/>
      <c r="F5" s="948" t="s">
        <v>2114</v>
      </c>
      <c r="G5" s="948"/>
      <c r="H5" s="948"/>
      <c r="I5" s="948"/>
      <c r="J5" s="948"/>
      <c r="K5" s="948"/>
      <c r="L5" s="948"/>
      <c r="M5" s="948"/>
      <c r="N5" s="948"/>
      <c r="O5" s="948"/>
      <c r="P5" s="948"/>
      <c r="Q5" s="948"/>
      <c r="R5" s="328"/>
    </row>
    <row r="6" spans="1:19" ht="12.75" x14ac:dyDescent="0.2">
      <c r="A6" s="327"/>
      <c r="B6" s="948" t="s">
        <v>2115</v>
      </c>
      <c r="C6" s="948"/>
      <c r="D6" s="948"/>
      <c r="E6" s="948"/>
      <c r="F6" s="882" t="s">
        <v>2116</v>
      </c>
      <c r="G6" s="882"/>
      <c r="H6" s="882"/>
      <c r="I6" s="882"/>
      <c r="J6" s="882"/>
      <c r="K6" s="882"/>
      <c r="L6" s="882"/>
      <c r="M6" s="882"/>
      <c r="N6" s="882"/>
      <c r="O6" s="882"/>
      <c r="P6" s="882"/>
      <c r="Q6" s="882"/>
      <c r="R6" s="328"/>
    </row>
    <row r="7" spans="1:19" ht="15" customHeight="1" x14ac:dyDescent="0.2">
      <c r="A7" s="327"/>
      <c r="B7" s="948" t="s">
        <v>1949</v>
      </c>
      <c r="C7" s="948"/>
      <c r="D7" s="948"/>
      <c r="E7" s="948"/>
      <c r="F7" s="948" t="s">
        <v>2117</v>
      </c>
      <c r="G7" s="948"/>
      <c r="H7" s="948"/>
      <c r="I7" s="948"/>
      <c r="J7" s="948"/>
      <c r="K7" s="948"/>
      <c r="L7" s="948"/>
      <c r="M7" s="948"/>
      <c r="N7" s="948"/>
      <c r="O7" s="948"/>
      <c r="P7" s="948"/>
      <c r="Q7" s="948"/>
      <c r="R7" s="328"/>
    </row>
    <row r="8" spans="1:19" ht="15" customHeight="1" x14ac:dyDescent="0.2">
      <c r="A8" s="327"/>
      <c r="B8" s="948" t="s">
        <v>2118</v>
      </c>
      <c r="C8" s="948"/>
      <c r="D8" s="948"/>
      <c r="E8" s="948"/>
      <c r="F8" s="948" t="s">
        <v>2119</v>
      </c>
      <c r="G8" s="948"/>
      <c r="H8" s="948"/>
      <c r="I8" s="948"/>
      <c r="J8" s="948"/>
      <c r="K8" s="948"/>
      <c r="L8" s="948"/>
      <c r="M8" s="948"/>
      <c r="N8" s="948"/>
      <c r="O8" s="948"/>
      <c r="P8" s="948"/>
      <c r="Q8" s="948"/>
      <c r="R8" s="328"/>
    </row>
    <row r="9" spans="1:19" ht="15" customHeight="1" x14ac:dyDescent="0.2">
      <c r="A9" s="327"/>
      <c r="B9" s="948" t="s">
        <v>1969</v>
      </c>
      <c r="C9" s="948"/>
      <c r="D9" s="948"/>
      <c r="E9" s="948"/>
      <c r="F9" s="948" t="s">
        <v>2120</v>
      </c>
      <c r="G9" s="948"/>
      <c r="H9" s="948"/>
      <c r="I9" s="948"/>
      <c r="J9" s="948"/>
      <c r="K9" s="948"/>
      <c r="L9" s="948"/>
      <c r="M9" s="948"/>
      <c r="N9" s="948"/>
      <c r="O9" s="948"/>
      <c r="P9" s="948"/>
      <c r="Q9" s="948"/>
      <c r="R9" s="328"/>
    </row>
    <row r="10" spans="1:19" ht="15" customHeight="1" x14ac:dyDescent="0.2">
      <c r="A10" s="327"/>
      <c r="B10" s="948" t="s">
        <v>2121</v>
      </c>
      <c r="C10" s="948"/>
      <c r="D10" s="948"/>
      <c r="E10" s="948"/>
      <c r="F10" s="948" t="s">
        <v>2122</v>
      </c>
      <c r="G10" s="948"/>
      <c r="H10" s="948"/>
      <c r="I10" s="948"/>
      <c r="J10" s="948"/>
      <c r="K10" s="948"/>
      <c r="L10" s="948"/>
      <c r="M10" s="948"/>
      <c r="N10" s="948"/>
      <c r="O10" s="948"/>
      <c r="P10" s="948"/>
      <c r="Q10" s="948"/>
      <c r="R10" s="328"/>
    </row>
    <row r="11" spans="1:19" ht="15" customHeight="1" x14ac:dyDescent="0.2">
      <c r="A11" s="327"/>
      <c r="B11" s="948"/>
      <c r="C11" s="948"/>
      <c r="D11" s="948"/>
      <c r="E11" s="948"/>
      <c r="F11" s="948"/>
      <c r="G11" s="948"/>
      <c r="H11" s="948"/>
      <c r="I11" s="948"/>
      <c r="J11" s="948"/>
      <c r="K11" s="948"/>
      <c r="L11" s="948"/>
      <c r="M11" s="948"/>
      <c r="N11" s="948"/>
      <c r="O11" s="948"/>
      <c r="P11" s="948"/>
      <c r="Q11" s="948"/>
      <c r="R11" s="328"/>
    </row>
    <row r="12" spans="1:19" s="36" customFormat="1" ht="15" customHeight="1" x14ac:dyDescent="0.2">
      <c r="A12" s="339"/>
      <c r="B12" s="746" t="s">
        <v>2195</v>
      </c>
      <c r="C12" s="746"/>
      <c r="D12" s="746"/>
      <c r="E12" s="746"/>
      <c r="F12" s="746"/>
      <c r="G12" s="746"/>
      <c r="H12" s="746"/>
      <c r="I12" s="746"/>
      <c r="J12" s="746"/>
      <c r="K12" s="746"/>
      <c r="L12" s="746"/>
      <c r="M12" s="746"/>
      <c r="N12" s="746"/>
      <c r="O12" s="746"/>
      <c r="P12" s="746"/>
      <c r="Q12" s="746"/>
      <c r="R12" s="341"/>
    </row>
    <row r="13" spans="1:19" s="36" customFormat="1" ht="12.75" x14ac:dyDescent="0.2">
      <c r="A13" s="339"/>
      <c r="B13" s="342" t="s">
        <v>2123</v>
      </c>
      <c r="C13" s="678" t="s">
        <v>2124</v>
      </c>
      <c r="D13" s="678"/>
      <c r="E13" s="678"/>
      <c r="F13" s="678"/>
      <c r="G13" s="678"/>
      <c r="H13" s="678"/>
      <c r="I13" s="678"/>
      <c r="J13" s="678"/>
      <c r="K13" s="678"/>
      <c r="L13" s="678"/>
      <c r="M13" s="678"/>
      <c r="N13" s="678"/>
      <c r="O13" s="678"/>
      <c r="P13" s="678"/>
      <c r="Q13" s="678"/>
      <c r="R13" s="341"/>
    </row>
    <row r="14" spans="1:19" s="36" customFormat="1" ht="31.5" customHeight="1" x14ac:dyDescent="0.2">
      <c r="A14" s="339"/>
      <c r="B14" s="342" t="s">
        <v>2125</v>
      </c>
      <c r="C14" s="678" t="s">
        <v>2126</v>
      </c>
      <c r="D14" s="678"/>
      <c r="E14" s="678"/>
      <c r="F14" s="678"/>
      <c r="G14" s="678"/>
      <c r="H14" s="678"/>
      <c r="I14" s="678"/>
      <c r="J14" s="678"/>
      <c r="K14" s="678"/>
      <c r="L14" s="678"/>
      <c r="M14" s="678"/>
      <c r="N14" s="678"/>
      <c r="O14" s="678"/>
      <c r="P14" s="678"/>
      <c r="Q14" s="678"/>
      <c r="R14" s="341"/>
    </row>
    <row r="15" spans="1:19" s="36" customFormat="1" ht="31.5" customHeight="1" x14ac:dyDescent="0.2">
      <c r="A15" s="339"/>
      <c r="B15" s="342" t="s">
        <v>2127</v>
      </c>
      <c r="C15" s="678" t="s">
        <v>2128</v>
      </c>
      <c r="D15" s="678"/>
      <c r="E15" s="678"/>
      <c r="F15" s="678"/>
      <c r="G15" s="678"/>
      <c r="H15" s="678"/>
      <c r="I15" s="678"/>
      <c r="J15" s="678"/>
      <c r="K15" s="678"/>
      <c r="L15" s="678"/>
      <c r="M15" s="678"/>
      <c r="N15" s="678"/>
      <c r="O15" s="678"/>
      <c r="P15" s="678"/>
      <c r="Q15" s="678"/>
      <c r="R15" s="341"/>
    </row>
    <row r="16" spans="1:19" s="36" customFormat="1" ht="15" customHeight="1" x14ac:dyDescent="0.2">
      <c r="A16" s="339"/>
      <c r="B16" s="342" t="s">
        <v>2129</v>
      </c>
      <c r="C16" s="678" t="s">
        <v>2130</v>
      </c>
      <c r="D16" s="678"/>
      <c r="E16" s="678"/>
      <c r="F16" s="678"/>
      <c r="G16" s="678"/>
      <c r="H16" s="678"/>
      <c r="I16" s="678"/>
      <c r="J16" s="678"/>
      <c r="K16" s="678"/>
      <c r="L16" s="678"/>
      <c r="M16" s="678"/>
      <c r="N16" s="678"/>
      <c r="O16" s="678"/>
      <c r="P16" s="678"/>
      <c r="Q16" s="678"/>
      <c r="R16" s="341"/>
    </row>
    <row r="17" spans="1:18" s="36" customFormat="1" ht="30.75" customHeight="1" x14ac:dyDescent="0.2">
      <c r="A17" s="339"/>
      <c r="B17" s="342"/>
      <c r="C17" s="344" t="s">
        <v>1492</v>
      </c>
      <c r="D17" s="678" t="s">
        <v>2131</v>
      </c>
      <c r="E17" s="678"/>
      <c r="F17" s="678"/>
      <c r="G17" s="678"/>
      <c r="H17" s="678"/>
      <c r="I17" s="678"/>
      <c r="J17" s="678"/>
      <c r="K17" s="678"/>
      <c r="L17" s="678"/>
      <c r="M17" s="678"/>
      <c r="N17" s="678"/>
      <c r="O17" s="678"/>
      <c r="P17" s="678"/>
      <c r="Q17" s="678"/>
      <c r="R17" s="341"/>
    </row>
    <row r="18" spans="1:18" s="36" customFormat="1" ht="12.75" x14ac:dyDescent="0.2">
      <c r="A18" s="339"/>
      <c r="B18" s="342"/>
      <c r="C18" s="344" t="s">
        <v>1493</v>
      </c>
      <c r="D18" s="678" t="s">
        <v>2132</v>
      </c>
      <c r="E18" s="678"/>
      <c r="F18" s="678"/>
      <c r="G18" s="678"/>
      <c r="H18" s="678"/>
      <c r="I18" s="678"/>
      <c r="J18" s="678"/>
      <c r="K18" s="678"/>
      <c r="L18" s="678"/>
      <c r="M18" s="678"/>
      <c r="N18" s="678"/>
      <c r="O18" s="678"/>
      <c r="P18" s="678"/>
      <c r="Q18" s="678"/>
      <c r="R18" s="341"/>
    </row>
    <row r="19" spans="1:18" s="36" customFormat="1" ht="15" customHeight="1" x14ac:dyDescent="0.2">
      <c r="A19" s="339"/>
      <c r="B19" s="342"/>
      <c r="C19" s="344"/>
      <c r="D19" s="345" t="s">
        <v>1002</v>
      </c>
      <c r="E19" s="678" t="s">
        <v>2133</v>
      </c>
      <c r="F19" s="678"/>
      <c r="G19" s="678"/>
      <c r="H19" s="678"/>
      <c r="I19" s="678"/>
      <c r="J19" s="678"/>
      <c r="K19" s="678"/>
      <c r="L19" s="678"/>
      <c r="M19" s="678"/>
      <c r="N19" s="678"/>
      <c r="O19" s="678"/>
      <c r="P19" s="678"/>
      <c r="Q19" s="678"/>
      <c r="R19" s="341"/>
    </row>
    <row r="20" spans="1:18" s="36" customFormat="1" ht="24.75" customHeight="1" x14ac:dyDescent="0.2">
      <c r="A20" s="339"/>
      <c r="B20" s="342"/>
      <c r="C20" s="344"/>
      <c r="D20" s="345" t="s">
        <v>973</v>
      </c>
      <c r="E20" s="678" t="s">
        <v>2196</v>
      </c>
      <c r="F20" s="678"/>
      <c r="G20" s="678"/>
      <c r="H20" s="678"/>
      <c r="I20" s="678"/>
      <c r="J20" s="678"/>
      <c r="K20" s="678"/>
      <c r="L20" s="678"/>
      <c r="M20" s="678"/>
      <c r="N20" s="678"/>
      <c r="O20" s="678"/>
      <c r="P20" s="678"/>
      <c r="Q20" s="678"/>
      <c r="R20" s="341"/>
    </row>
    <row r="21" spans="1:18" s="36" customFormat="1" ht="15" customHeight="1" x14ac:dyDescent="0.2">
      <c r="A21" s="339"/>
      <c r="B21" s="342"/>
      <c r="C21" s="344"/>
      <c r="D21" s="345" t="s">
        <v>1003</v>
      </c>
      <c r="E21" s="678" t="s">
        <v>2134</v>
      </c>
      <c r="F21" s="678"/>
      <c r="G21" s="678"/>
      <c r="H21" s="678"/>
      <c r="I21" s="678"/>
      <c r="J21" s="678"/>
      <c r="K21" s="678"/>
      <c r="L21" s="678"/>
      <c r="M21" s="678"/>
      <c r="N21" s="678"/>
      <c r="O21" s="678"/>
      <c r="P21" s="678"/>
      <c r="Q21" s="678"/>
      <c r="R21" s="341"/>
    </row>
    <row r="22" spans="1:18" s="36" customFormat="1" ht="38.25" customHeight="1" x14ac:dyDescent="0.2">
      <c r="A22" s="339"/>
      <c r="B22" s="342"/>
      <c r="C22" s="344"/>
      <c r="D22" s="345" t="s">
        <v>1763</v>
      </c>
      <c r="E22" s="678" t="s">
        <v>2197</v>
      </c>
      <c r="F22" s="678"/>
      <c r="G22" s="678"/>
      <c r="H22" s="678"/>
      <c r="I22" s="678"/>
      <c r="J22" s="678"/>
      <c r="K22" s="678"/>
      <c r="L22" s="678"/>
      <c r="M22" s="678"/>
      <c r="N22" s="678"/>
      <c r="O22" s="678"/>
      <c r="P22" s="678"/>
      <c r="Q22" s="678"/>
      <c r="R22" s="341"/>
    </row>
    <row r="23" spans="1:18" s="36" customFormat="1" ht="15" customHeight="1" x14ac:dyDescent="0.2">
      <c r="A23" s="339"/>
      <c r="B23" s="342"/>
      <c r="C23" s="344"/>
      <c r="D23" s="345" t="s">
        <v>1764</v>
      </c>
      <c r="E23" s="678" t="s">
        <v>2198</v>
      </c>
      <c r="F23" s="678"/>
      <c r="G23" s="678"/>
      <c r="H23" s="678"/>
      <c r="I23" s="678"/>
      <c r="J23" s="678"/>
      <c r="K23" s="678"/>
      <c r="L23" s="678"/>
      <c r="M23" s="678"/>
      <c r="N23" s="678"/>
      <c r="O23" s="678"/>
      <c r="P23" s="678"/>
      <c r="Q23" s="678"/>
      <c r="R23" s="341"/>
    </row>
    <row r="24" spans="1:18" s="36" customFormat="1" ht="15" customHeight="1" x14ac:dyDescent="0.2">
      <c r="A24" s="339"/>
      <c r="B24" s="342"/>
      <c r="C24" s="344"/>
      <c r="D24" s="345" t="s">
        <v>1833</v>
      </c>
      <c r="E24" s="678" t="s">
        <v>2135</v>
      </c>
      <c r="F24" s="678"/>
      <c r="G24" s="678"/>
      <c r="H24" s="678"/>
      <c r="I24" s="678"/>
      <c r="J24" s="678"/>
      <c r="K24" s="678"/>
      <c r="L24" s="678"/>
      <c r="M24" s="678"/>
      <c r="N24" s="678"/>
      <c r="O24" s="678"/>
      <c r="P24" s="678"/>
      <c r="Q24" s="678"/>
      <c r="R24" s="341"/>
    </row>
    <row r="25" spans="1:18" s="36" customFormat="1" ht="25.5" customHeight="1" x14ac:dyDescent="0.2">
      <c r="A25" s="339"/>
      <c r="B25" s="342"/>
      <c r="C25" s="344"/>
      <c r="D25" s="345" t="s">
        <v>1834</v>
      </c>
      <c r="E25" s="678" t="s">
        <v>2199</v>
      </c>
      <c r="F25" s="678"/>
      <c r="G25" s="678"/>
      <c r="H25" s="678"/>
      <c r="I25" s="678"/>
      <c r="J25" s="678"/>
      <c r="K25" s="678"/>
      <c r="L25" s="678"/>
      <c r="M25" s="678"/>
      <c r="N25" s="678"/>
      <c r="O25" s="678"/>
      <c r="P25" s="678"/>
      <c r="Q25" s="678"/>
      <c r="R25" s="341"/>
    </row>
    <row r="26" spans="1:18" s="36" customFormat="1" ht="28.5" customHeight="1" x14ac:dyDescent="0.2">
      <c r="A26" s="339"/>
      <c r="B26" s="342"/>
      <c r="C26" s="344"/>
      <c r="D26" s="345" t="s">
        <v>1835</v>
      </c>
      <c r="E26" s="678" t="s">
        <v>2136</v>
      </c>
      <c r="F26" s="678"/>
      <c r="G26" s="678"/>
      <c r="H26" s="678"/>
      <c r="I26" s="678"/>
      <c r="J26" s="678"/>
      <c r="K26" s="678"/>
      <c r="L26" s="678"/>
      <c r="M26" s="678"/>
      <c r="N26" s="678"/>
      <c r="O26" s="678"/>
      <c r="P26" s="678"/>
      <c r="Q26" s="678"/>
      <c r="R26" s="341"/>
    </row>
    <row r="27" spans="1:18" s="36" customFormat="1" ht="39.75" customHeight="1" x14ac:dyDescent="0.2">
      <c r="A27" s="339"/>
      <c r="B27" s="342"/>
      <c r="C27" s="344"/>
      <c r="D27" s="345" t="s">
        <v>1836</v>
      </c>
      <c r="E27" s="678" t="s">
        <v>2200</v>
      </c>
      <c r="F27" s="678"/>
      <c r="G27" s="678"/>
      <c r="H27" s="678"/>
      <c r="I27" s="678"/>
      <c r="J27" s="678"/>
      <c r="K27" s="678"/>
      <c r="L27" s="678"/>
      <c r="M27" s="678"/>
      <c r="N27" s="678"/>
      <c r="O27" s="678"/>
      <c r="P27" s="678"/>
      <c r="Q27" s="678"/>
      <c r="R27" s="341"/>
    </row>
    <row r="28" spans="1:18" s="36" customFormat="1" ht="39" customHeight="1" x14ac:dyDescent="0.2">
      <c r="A28" s="339"/>
      <c r="B28" s="342"/>
      <c r="C28" s="344"/>
      <c r="D28" s="345" t="s">
        <v>1877</v>
      </c>
      <c r="E28" s="678" t="s">
        <v>2201</v>
      </c>
      <c r="F28" s="678"/>
      <c r="G28" s="678"/>
      <c r="H28" s="678"/>
      <c r="I28" s="678"/>
      <c r="J28" s="678"/>
      <c r="K28" s="678"/>
      <c r="L28" s="678"/>
      <c r="M28" s="678"/>
      <c r="N28" s="678"/>
      <c r="O28" s="678"/>
      <c r="P28" s="678"/>
      <c r="Q28" s="678"/>
      <c r="R28" s="341"/>
    </row>
    <row r="29" spans="1:18" s="36" customFormat="1" ht="32.25" customHeight="1" x14ac:dyDescent="0.2">
      <c r="A29" s="339"/>
      <c r="B29" s="342"/>
      <c r="C29" s="344"/>
      <c r="D29" s="345" t="s">
        <v>1878</v>
      </c>
      <c r="E29" s="678" t="s">
        <v>2137</v>
      </c>
      <c r="F29" s="678"/>
      <c r="G29" s="678"/>
      <c r="H29" s="678"/>
      <c r="I29" s="678"/>
      <c r="J29" s="678"/>
      <c r="K29" s="678"/>
      <c r="L29" s="678"/>
      <c r="M29" s="678"/>
      <c r="N29" s="678"/>
      <c r="O29" s="678"/>
      <c r="P29" s="678"/>
      <c r="Q29" s="678"/>
      <c r="R29" s="341"/>
    </row>
    <row r="30" spans="1:18" s="36" customFormat="1" ht="30" customHeight="1" x14ac:dyDescent="0.2">
      <c r="A30" s="339"/>
      <c r="B30" s="342"/>
      <c r="C30" s="344"/>
      <c r="D30" s="345" t="s">
        <v>1879</v>
      </c>
      <c r="E30" s="678" t="s">
        <v>2138</v>
      </c>
      <c r="F30" s="678"/>
      <c r="G30" s="678"/>
      <c r="H30" s="678"/>
      <c r="I30" s="678"/>
      <c r="J30" s="678"/>
      <c r="K30" s="678"/>
      <c r="L30" s="678"/>
      <c r="M30" s="678"/>
      <c r="N30" s="678"/>
      <c r="O30" s="678"/>
      <c r="P30" s="678"/>
      <c r="Q30" s="678"/>
      <c r="R30" s="341"/>
    </row>
    <row r="31" spans="1:18" s="36" customFormat="1" ht="30.75" customHeight="1" x14ac:dyDescent="0.2">
      <c r="A31" s="339"/>
      <c r="B31" s="342"/>
      <c r="C31" s="344"/>
      <c r="D31" s="345" t="s">
        <v>1880</v>
      </c>
      <c r="E31" s="678" t="s">
        <v>2139</v>
      </c>
      <c r="F31" s="678"/>
      <c r="G31" s="678"/>
      <c r="H31" s="678"/>
      <c r="I31" s="678"/>
      <c r="J31" s="678"/>
      <c r="K31" s="678"/>
      <c r="L31" s="678"/>
      <c r="M31" s="678"/>
      <c r="N31" s="678"/>
      <c r="O31" s="678"/>
      <c r="P31" s="678"/>
      <c r="Q31" s="678"/>
      <c r="R31" s="341"/>
    </row>
    <row r="32" spans="1:18" s="36" customFormat="1" ht="26.25" customHeight="1" x14ac:dyDescent="0.2">
      <c r="A32" s="339"/>
      <c r="B32" s="342"/>
      <c r="C32" s="344"/>
      <c r="D32" s="345" t="s">
        <v>1881</v>
      </c>
      <c r="E32" s="678" t="s">
        <v>2202</v>
      </c>
      <c r="F32" s="678"/>
      <c r="G32" s="678"/>
      <c r="H32" s="678"/>
      <c r="I32" s="678"/>
      <c r="J32" s="678"/>
      <c r="K32" s="678"/>
      <c r="L32" s="678"/>
      <c r="M32" s="678"/>
      <c r="N32" s="678"/>
      <c r="O32" s="678"/>
      <c r="P32" s="678"/>
      <c r="Q32" s="678"/>
      <c r="R32" s="341"/>
    </row>
    <row r="33" spans="1:18" s="36" customFormat="1" ht="29.25" customHeight="1" x14ac:dyDescent="0.2">
      <c r="A33" s="339"/>
      <c r="B33" s="342"/>
      <c r="C33" s="344"/>
      <c r="D33" s="345" t="s">
        <v>1882</v>
      </c>
      <c r="E33" s="678" t="s">
        <v>2203</v>
      </c>
      <c r="F33" s="678"/>
      <c r="G33" s="678"/>
      <c r="H33" s="678"/>
      <c r="I33" s="678"/>
      <c r="J33" s="678"/>
      <c r="K33" s="678"/>
      <c r="L33" s="678"/>
      <c r="M33" s="678"/>
      <c r="N33" s="678"/>
      <c r="O33" s="678"/>
      <c r="P33" s="678"/>
      <c r="Q33" s="678"/>
      <c r="R33" s="341"/>
    </row>
    <row r="34" spans="1:18" s="36" customFormat="1" ht="15" customHeight="1" x14ac:dyDescent="0.2">
      <c r="A34" s="339"/>
      <c r="B34" s="342"/>
      <c r="C34" s="344"/>
      <c r="D34" s="345" t="s">
        <v>1883</v>
      </c>
      <c r="E34" s="678" t="s">
        <v>2140</v>
      </c>
      <c r="F34" s="678"/>
      <c r="G34" s="678"/>
      <c r="H34" s="678"/>
      <c r="I34" s="678"/>
      <c r="J34" s="678"/>
      <c r="K34" s="678"/>
      <c r="L34" s="678"/>
      <c r="M34" s="678"/>
      <c r="N34" s="678"/>
      <c r="O34" s="678"/>
      <c r="P34" s="678"/>
      <c r="Q34" s="678"/>
      <c r="R34" s="341"/>
    </row>
    <row r="35" spans="1:18" s="36" customFormat="1" ht="15" customHeight="1" x14ac:dyDescent="0.2">
      <c r="A35" s="339"/>
      <c r="B35" s="342"/>
      <c r="C35" s="344"/>
      <c r="D35" s="345"/>
      <c r="E35" s="343"/>
      <c r="F35" s="678" t="s">
        <v>2141</v>
      </c>
      <c r="G35" s="678"/>
      <c r="H35" s="678"/>
      <c r="I35" s="678"/>
      <c r="J35" s="678"/>
      <c r="K35" s="678"/>
      <c r="L35" s="678"/>
      <c r="M35" s="678"/>
      <c r="N35" s="678"/>
      <c r="O35" s="678"/>
      <c r="P35" s="678"/>
      <c r="Q35" s="678"/>
      <c r="R35" s="341"/>
    </row>
    <row r="36" spans="1:18" s="36" customFormat="1" ht="15" customHeight="1" x14ac:dyDescent="0.2">
      <c r="A36" s="339"/>
      <c r="B36" s="342"/>
      <c r="C36" s="344"/>
      <c r="D36" s="345"/>
      <c r="E36" s="343"/>
      <c r="F36" s="678" t="s">
        <v>2142</v>
      </c>
      <c r="G36" s="678"/>
      <c r="H36" s="678"/>
      <c r="I36" s="678"/>
      <c r="J36" s="678"/>
      <c r="K36" s="678"/>
      <c r="L36" s="678"/>
      <c r="M36" s="678"/>
      <c r="N36" s="678"/>
      <c r="O36" s="678"/>
      <c r="P36" s="678"/>
      <c r="Q36" s="678"/>
      <c r="R36" s="341"/>
    </row>
    <row r="37" spans="1:18" s="36" customFormat="1" ht="15" customHeight="1" x14ac:dyDescent="0.2">
      <c r="A37" s="339"/>
      <c r="B37" s="342"/>
      <c r="C37" s="344"/>
      <c r="D37" s="345"/>
      <c r="E37" s="343"/>
      <c r="F37" s="678" t="s">
        <v>2143</v>
      </c>
      <c r="G37" s="678"/>
      <c r="H37" s="678"/>
      <c r="I37" s="678"/>
      <c r="J37" s="678"/>
      <c r="K37" s="678"/>
      <c r="L37" s="678"/>
      <c r="M37" s="678"/>
      <c r="N37" s="678"/>
      <c r="O37" s="678"/>
      <c r="P37" s="678"/>
      <c r="Q37" s="678"/>
      <c r="R37" s="341"/>
    </row>
    <row r="38" spans="1:18" s="36" customFormat="1" ht="64.5" customHeight="1" x14ac:dyDescent="0.2">
      <c r="A38" s="339"/>
      <c r="B38" s="342"/>
      <c r="C38" s="344"/>
      <c r="D38" s="345" t="s">
        <v>1884</v>
      </c>
      <c r="E38" s="678" t="s">
        <v>2204</v>
      </c>
      <c r="F38" s="678"/>
      <c r="G38" s="678"/>
      <c r="H38" s="678"/>
      <c r="I38" s="678"/>
      <c r="J38" s="678"/>
      <c r="K38" s="678"/>
      <c r="L38" s="678"/>
      <c r="M38" s="678"/>
      <c r="N38" s="678"/>
      <c r="O38" s="678"/>
      <c r="P38" s="678"/>
      <c r="Q38" s="678"/>
      <c r="R38" s="341"/>
    </row>
    <row r="39" spans="1:18" s="36" customFormat="1" ht="12.75" x14ac:dyDescent="0.2">
      <c r="A39" s="339"/>
      <c r="B39" s="342"/>
      <c r="C39" s="344" t="s">
        <v>2144</v>
      </c>
      <c r="D39" s="678" t="s">
        <v>2205</v>
      </c>
      <c r="E39" s="678"/>
      <c r="F39" s="678"/>
      <c r="G39" s="678"/>
      <c r="H39" s="678"/>
      <c r="I39" s="678"/>
      <c r="J39" s="678"/>
      <c r="K39" s="678"/>
      <c r="L39" s="678"/>
      <c r="M39" s="678"/>
      <c r="N39" s="678"/>
      <c r="O39" s="678"/>
      <c r="P39" s="678"/>
      <c r="Q39" s="678"/>
      <c r="R39" s="341"/>
    </row>
    <row r="40" spans="1:18" s="36" customFormat="1" ht="26.25" customHeight="1" x14ac:dyDescent="0.2">
      <c r="A40" s="339"/>
      <c r="B40" s="342"/>
      <c r="C40" s="344" t="s">
        <v>2145</v>
      </c>
      <c r="D40" s="678" t="s">
        <v>2763</v>
      </c>
      <c r="E40" s="678"/>
      <c r="F40" s="678"/>
      <c r="G40" s="678"/>
      <c r="H40" s="678"/>
      <c r="I40" s="678"/>
      <c r="J40" s="678"/>
      <c r="K40" s="678"/>
      <c r="L40" s="678"/>
      <c r="M40" s="678"/>
      <c r="N40" s="678"/>
      <c r="O40" s="678"/>
      <c r="P40" s="678"/>
      <c r="Q40" s="678"/>
      <c r="R40" s="341"/>
    </row>
    <row r="41" spans="1:18" s="36" customFormat="1" ht="26.25" customHeight="1" x14ac:dyDescent="0.2">
      <c r="A41" s="339"/>
      <c r="B41" s="342"/>
      <c r="C41" s="344" t="s">
        <v>2171</v>
      </c>
      <c r="D41" s="678" t="s">
        <v>2521</v>
      </c>
      <c r="E41" s="678"/>
      <c r="F41" s="678"/>
      <c r="G41" s="678"/>
      <c r="H41" s="678"/>
      <c r="I41" s="678"/>
      <c r="J41" s="678"/>
      <c r="K41" s="678"/>
      <c r="L41" s="678"/>
      <c r="M41" s="678"/>
      <c r="N41" s="678"/>
      <c r="O41" s="678"/>
      <c r="P41" s="678"/>
      <c r="Q41" s="678"/>
      <c r="R41" s="341"/>
    </row>
    <row r="42" spans="1:18" s="36" customFormat="1" ht="67.5" customHeight="1" x14ac:dyDescent="0.2">
      <c r="A42" s="339"/>
      <c r="B42" s="342" t="s">
        <v>2146</v>
      </c>
      <c r="C42" s="678" t="s">
        <v>2206</v>
      </c>
      <c r="D42" s="678"/>
      <c r="E42" s="678"/>
      <c r="F42" s="678"/>
      <c r="G42" s="678"/>
      <c r="H42" s="678"/>
      <c r="I42" s="678"/>
      <c r="J42" s="678"/>
      <c r="K42" s="678"/>
      <c r="L42" s="678"/>
      <c r="M42" s="678"/>
      <c r="N42" s="678"/>
      <c r="O42" s="678"/>
      <c r="P42" s="678"/>
      <c r="Q42" s="678"/>
      <c r="R42" s="341"/>
    </row>
    <row r="43" spans="1:18" s="36" customFormat="1" ht="43.5" customHeight="1" x14ac:dyDescent="0.2">
      <c r="A43" s="339"/>
      <c r="B43" s="342" t="s">
        <v>2147</v>
      </c>
      <c r="C43" s="678" t="s">
        <v>2148</v>
      </c>
      <c r="D43" s="678"/>
      <c r="E43" s="678"/>
      <c r="F43" s="678"/>
      <c r="G43" s="678"/>
      <c r="H43" s="678"/>
      <c r="I43" s="678"/>
      <c r="J43" s="678"/>
      <c r="K43" s="678"/>
      <c r="L43" s="678"/>
      <c r="M43" s="678"/>
      <c r="N43" s="678"/>
      <c r="O43" s="678"/>
      <c r="P43" s="678"/>
      <c r="Q43" s="678"/>
      <c r="R43" s="341"/>
    </row>
    <row r="44" spans="1:18" ht="15" customHeight="1" x14ac:dyDescent="0.2">
      <c r="A44" s="327"/>
      <c r="B44" s="818" t="s">
        <v>1994</v>
      </c>
      <c r="C44" s="818"/>
      <c r="D44" s="818"/>
      <c r="E44" s="818"/>
      <c r="F44" s="818"/>
      <c r="G44" s="818"/>
      <c r="H44" s="818"/>
      <c r="I44" s="818"/>
      <c r="J44" s="818"/>
      <c r="K44" s="818"/>
      <c r="L44" s="818"/>
      <c r="M44" s="818"/>
      <c r="N44" s="818"/>
      <c r="O44" s="818"/>
      <c r="P44" s="818"/>
      <c r="Q44" s="818"/>
      <c r="R44" s="328"/>
    </row>
    <row r="45" spans="1:18" ht="164.25" hidden="1" customHeight="1" x14ac:dyDescent="0.25">
      <c r="B45" s="245"/>
      <c r="C45" s="245"/>
      <c r="D45" s="245"/>
      <c r="E45" s="245"/>
      <c r="F45" s="245"/>
      <c r="G45" s="245"/>
      <c r="H45" s="245"/>
      <c r="I45" s="245"/>
      <c r="J45" s="245"/>
      <c r="K45" s="245"/>
      <c r="L45" s="245"/>
      <c r="M45" s="245"/>
      <c r="N45" s="245"/>
      <c r="O45" s="245"/>
      <c r="P45" s="245"/>
      <c r="Q45" s="245"/>
    </row>
    <row r="46" spans="1:18" ht="164.25" hidden="1" customHeight="1" x14ac:dyDescent="0.2">
      <c r="B46" s="242"/>
      <c r="C46" s="242"/>
      <c r="D46" s="242"/>
      <c r="E46" s="242"/>
      <c r="F46" s="242"/>
      <c r="G46" s="1455"/>
      <c r="H46" s="1456"/>
      <c r="I46" s="1457"/>
      <c r="J46" s="1457"/>
      <c r="K46" s="1457"/>
      <c r="L46" s="1457"/>
      <c r="M46" s="246"/>
      <c r="N46" s="246"/>
      <c r="O46" s="246"/>
      <c r="P46" s="246"/>
      <c r="Q46" s="246"/>
    </row>
    <row r="47" spans="1:18" ht="164.25" hidden="1" customHeight="1" x14ac:dyDescent="0.2">
      <c r="B47" s="242"/>
      <c r="C47" s="242"/>
      <c r="D47" s="242"/>
      <c r="E47" s="242"/>
      <c r="F47" s="242"/>
      <c r="G47" s="1455"/>
      <c r="H47" s="1456"/>
      <c r="I47" s="1457"/>
      <c r="J47" s="1457"/>
      <c r="K47" s="1457"/>
      <c r="L47" s="1457"/>
      <c r="M47" s="246"/>
      <c r="N47" s="246"/>
      <c r="O47" s="246"/>
      <c r="P47" s="246"/>
      <c r="Q47" s="246"/>
    </row>
    <row r="48" spans="1:18" ht="164.25" hidden="1" customHeight="1" x14ac:dyDescent="0.2">
      <c r="B48" s="242"/>
      <c r="C48" s="242"/>
      <c r="D48" s="242"/>
      <c r="E48" s="242"/>
      <c r="F48" s="242"/>
      <c r="G48" s="1455"/>
      <c r="H48" s="1456"/>
      <c r="I48" s="1457"/>
      <c r="J48" s="1457"/>
      <c r="K48" s="1457"/>
      <c r="L48" s="1457"/>
      <c r="M48" s="246"/>
      <c r="N48" s="246"/>
      <c r="O48" s="246"/>
      <c r="P48" s="246"/>
      <c r="Q48" s="246"/>
    </row>
    <row r="49" spans="1:18" ht="164.25" hidden="1" customHeight="1" x14ac:dyDescent="0.2">
      <c r="B49" s="242"/>
      <c r="C49" s="242"/>
      <c r="D49" s="242"/>
      <c r="E49" s="242"/>
      <c r="F49" s="242"/>
      <c r="G49" s="1455"/>
      <c r="H49" s="1456"/>
      <c r="I49" s="1457"/>
      <c r="J49" s="1457"/>
      <c r="K49" s="1457"/>
      <c r="L49" s="1457"/>
      <c r="M49" s="246"/>
      <c r="N49" s="246"/>
      <c r="O49" s="246"/>
      <c r="P49" s="246"/>
      <c r="Q49" s="246"/>
    </row>
    <row r="64" spans="1:18" s="33" customFormat="1" ht="164.25" hidden="1" customHeight="1" x14ac:dyDescent="0.2">
      <c r="A64" s="243"/>
      <c r="B64" s="243"/>
      <c r="C64" s="243"/>
      <c r="D64" s="243"/>
      <c r="E64" s="243"/>
      <c r="F64" s="243"/>
      <c r="G64" s="243"/>
      <c r="H64" s="243"/>
      <c r="I64" s="243"/>
      <c r="J64" s="243"/>
      <c r="K64" s="243"/>
      <c r="L64" s="243"/>
      <c r="M64" s="243"/>
      <c r="N64" s="243"/>
      <c r="O64" s="243"/>
      <c r="P64" s="243"/>
      <c r="Q64" s="243"/>
      <c r="R64" s="243"/>
    </row>
    <row r="475" spans="1:18" s="33" customFormat="1" ht="164.25" hidden="1" customHeight="1" x14ac:dyDescent="0.2">
      <c r="A475" s="243"/>
      <c r="B475" s="243"/>
      <c r="C475" s="243"/>
      <c r="D475" s="243"/>
      <c r="E475" s="243"/>
      <c r="F475" s="243"/>
      <c r="G475" s="243"/>
      <c r="H475" s="243"/>
      <c r="I475" s="243"/>
      <c r="J475" s="243"/>
      <c r="K475" s="243"/>
      <c r="L475" s="243"/>
      <c r="M475" s="243"/>
      <c r="N475" s="243"/>
      <c r="O475" s="243"/>
      <c r="P475" s="243"/>
      <c r="Q475" s="243"/>
      <c r="R475" s="243"/>
    </row>
    <row r="476" spans="1:18" s="33" customFormat="1" ht="164.25" hidden="1" customHeight="1" x14ac:dyDescent="0.2">
      <c r="A476" s="243"/>
      <c r="B476" s="243"/>
      <c r="C476" s="243"/>
      <c r="D476" s="243"/>
      <c r="E476" s="243"/>
      <c r="F476" s="243"/>
      <c r="G476" s="243"/>
      <c r="H476" s="243"/>
      <c r="I476" s="243"/>
      <c r="J476" s="243"/>
      <c r="K476" s="243"/>
      <c r="L476" s="243"/>
      <c r="M476" s="243"/>
      <c r="N476" s="243"/>
      <c r="O476" s="243"/>
      <c r="P476" s="243"/>
      <c r="Q476" s="243"/>
      <c r="R476" s="243"/>
    </row>
    <row r="477" spans="1:18" s="33" customFormat="1" ht="164.25" hidden="1" customHeight="1" x14ac:dyDescent="0.2">
      <c r="A477" s="243"/>
      <c r="B477" s="243"/>
      <c r="C477" s="243"/>
      <c r="D477" s="243"/>
      <c r="E477" s="243"/>
      <c r="F477" s="243"/>
      <c r="G477" s="243"/>
      <c r="H477" s="243"/>
      <c r="I477" s="243"/>
      <c r="J477" s="243"/>
      <c r="K477" s="243"/>
      <c r="L477" s="243"/>
      <c r="M477" s="243"/>
      <c r="N477" s="243"/>
      <c r="O477" s="243"/>
      <c r="P477" s="243"/>
      <c r="Q477" s="243"/>
      <c r="R477" s="243"/>
    </row>
  </sheetData>
  <sheetProtection algorithmName="SHA-512" hashValue="bh3JMfX8pYdX+s03Ad4woz+W98yHNKLl/+3vwkdOTux8VqfZ+b0CgbL4U5unQYrr05Xwi9flHLvG9PP114f9kw==" saltValue="9AySwf1UyTFibRtsulCGyA==" spinCount="100000" sheet="1" objects="1" scenarios="1"/>
  <mergeCells count="63">
    <mergeCell ref="G49:H49"/>
    <mergeCell ref="I49:J49"/>
    <mergeCell ref="K49:L49"/>
    <mergeCell ref="G47:H47"/>
    <mergeCell ref="I47:J47"/>
    <mergeCell ref="K47:L47"/>
    <mergeCell ref="G48:H48"/>
    <mergeCell ref="I48:J48"/>
    <mergeCell ref="K48:L48"/>
    <mergeCell ref="G46:H46"/>
    <mergeCell ref="I46:J46"/>
    <mergeCell ref="K46:L46"/>
    <mergeCell ref="E33:Q33"/>
    <mergeCell ref="E34:Q34"/>
    <mergeCell ref="F35:Q35"/>
    <mergeCell ref="F36:Q36"/>
    <mergeCell ref="F37:Q37"/>
    <mergeCell ref="E38:Q38"/>
    <mergeCell ref="D39:Q39"/>
    <mergeCell ref="D40:Q40"/>
    <mergeCell ref="C42:Q42"/>
    <mergeCell ref="C43:Q43"/>
    <mergeCell ref="B44:Q44"/>
    <mergeCell ref="D41:Q41"/>
    <mergeCell ref="E32:Q32"/>
    <mergeCell ref="E24:Q24"/>
    <mergeCell ref="E25:Q25"/>
    <mergeCell ref="E26:Q26"/>
    <mergeCell ref="E27:Q27"/>
    <mergeCell ref="E28:Q28"/>
    <mergeCell ref="E29:Q29"/>
    <mergeCell ref="E30:Q30"/>
    <mergeCell ref="E31:Q31"/>
    <mergeCell ref="B11:E11"/>
    <mergeCell ref="F11:Q11"/>
    <mergeCell ref="E23:Q23"/>
    <mergeCell ref="B12:Q12"/>
    <mergeCell ref="C13:Q13"/>
    <mergeCell ref="C14:Q14"/>
    <mergeCell ref="C15:Q15"/>
    <mergeCell ref="C16:Q16"/>
    <mergeCell ref="D17:Q17"/>
    <mergeCell ref="D18:Q18"/>
    <mergeCell ref="E19:Q19"/>
    <mergeCell ref="E20:Q20"/>
    <mergeCell ref="E21:Q21"/>
    <mergeCell ref="E22:Q22"/>
    <mergeCell ref="B8:E8"/>
    <mergeCell ref="F8:Q8"/>
    <mergeCell ref="B9:E9"/>
    <mergeCell ref="F9:Q9"/>
    <mergeCell ref="B10:E10"/>
    <mergeCell ref="F10:Q10"/>
    <mergeCell ref="K1:Q1"/>
    <mergeCell ref="B6:E6"/>
    <mergeCell ref="F6:Q6"/>
    <mergeCell ref="B7:E7"/>
    <mergeCell ref="F7:Q7"/>
    <mergeCell ref="B2:Q2"/>
    <mergeCell ref="B4:E4"/>
    <mergeCell ref="F4:Q4"/>
    <mergeCell ref="B5:E5"/>
    <mergeCell ref="F5:Q5"/>
  </mergeCells>
  <printOptions horizontalCentered="1"/>
  <pageMargins left="0" right="0" top="0.25" bottom="0.4" header="0.25" footer="0.1"/>
  <pageSetup scale="70" pageOrder="overThenDown" orientation="portrait" r:id="rId1"/>
  <headerFooter alignWithMargins="0">
    <oddFooter>&amp;L&amp;"Times New Roman,Regular"&amp;8&amp;D&amp;R&amp;"Times New Roman,Regular"&amp;8 Title I, Part A 
 Individual Application</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5">
    <tabColor rgb="FFD2F0FF"/>
  </sheetPr>
  <dimension ref="A1:S47"/>
  <sheetViews>
    <sheetView showGridLines="0" zoomScaleNormal="100" workbookViewId="0">
      <selection activeCell="B2" sqref="B2:Q2"/>
    </sheetView>
  </sheetViews>
  <sheetFormatPr defaultColWidth="0" defaultRowHeight="164.25" customHeight="1" zeroHeight="1" x14ac:dyDescent="0.2"/>
  <cols>
    <col min="1" max="1" width="1.42578125" style="327" customWidth="1"/>
    <col min="2" max="2" width="8.140625" style="327" customWidth="1"/>
    <col min="3" max="3" width="3" style="327" customWidth="1"/>
    <col min="4" max="5" width="11.85546875" style="327" bestFit="1" customWidth="1"/>
    <col min="6" max="7" width="9.42578125" style="327" customWidth="1"/>
    <col min="8" max="8" width="2.5703125" style="327" customWidth="1"/>
    <col min="9" max="9" width="12.85546875" style="327" customWidth="1"/>
    <col min="10" max="10" width="3.5703125" style="327" bestFit="1" customWidth="1"/>
    <col min="11" max="17" width="5.5703125" style="327" customWidth="1"/>
    <col min="18" max="18" width="2.42578125" style="327" customWidth="1"/>
    <col min="19" max="19" width="17.85546875" style="32" customWidth="1"/>
    <col min="20" max="16384" width="1.5703125" style="33" hidden="1"/>
  </cols>
  <sheetData>
    <row r="1" spans="1:19" s="34" customFormat="1" ht="15" customHeight="1" x14ac:dyDescent="0.2">
      <c r="A1" s="320"/>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R1" s="326"/>
      <c r="S1" s="26"/>
    </row>
    <row r="2" spans="1:19" ht="20.25" customHeight="1" thickBot="1" x14ac:dyDescent="0.25">
      <c r="B2" s="822" t="s">
        <v>2149</v>
      </c>
      <c r="C2" s="822"/>
      <c r="D2" s="822"/>
      <c r="E2" s="822"/>
      <c r="F2" s="822"/>
      <c r="G2" s="822"/>
      <c r="H2" s="822"/>
      <c r="I2" s="822"/>
      <c r="J2" s="822"/>
      <c r="K2" s="822"/>
      <c r="L2" s="822"/>
      <c r="M2" s="822"/>
      <c r="N2" s="822"/>
      <c r="O2" s="822"/>
      <c r="P2" s="822"/>
      <c r="Q2" s="822"/>
      <c r="R2" s="328"/>
    </row>
    <row r="3" spans="1:19" ht="29.25" customHeight="1" x14ac:dyDescent="0.2">
      <c r="B3" s="1458" t="s">
        <v>2207</v>
      </c>
      <c r="C3" s="1458"/>
      <c r="D3" s="1458"/>
      <c r="E3" s="1458"/>
      <c r="F3" s="1458"/>
      <c r="G3" s="1458"/>
      <c r="H3" s="1458"/>
      <c r="I3" s="1458"/>
      <c r="J3" s="1458"/>
      <c r="K3" s="1458"/>
      <c r="L3" s="1458"/>
      <c r="M3" s="1458"/>
      <c r="N3" s="1458"/>
      <c r="O3" s="1458"/>
      <c r="P3" s="1458"/>
      <c r="Q3" s="1458"/>
      <c r="R3" s="328"/>
    </row>
    <row r="4" spans="1:19" ht="30.75" customHeight="1" x14ac:dyDescent="0.2">
      <c r="B4" s="329" t="s">
        <v>2123</v>
      </c>
      <c r="C4" s="1384" t="s">
        <v>2152</v>
      </c>
      <c r="D4" s="1384"/>
      <c r="E4" s="1384"/>
      <c r="F4" s="1384"/>
      <c r="G4" s="1384"/>
      <c r="H4" s="1384"/>
      <c r="I4" s="1384"/>
      <c r="J4" s="1384"/>
      <c r="K4" s="1384"/>
      <c r="L4" s="1384"/>
      <c r="M4" s="1384"/>
      <c r="N4" s="1384"/>
      <c r="O4" s="1384"/>
      <c r="P4" s="1384"/>
      <c r="Q4" s="1384"/>
      <c r="R4" s="328"/>
    </row>
    <row r="5" spans="1:19" ht="30" customHeight="1" x14ac:dyDescent="0.2">
      <c r="B5" s="329" t="s">
        <v>2125</v>
      </c>
      <c r="C5" s="1384" t="s">
        <v>2208</v>
      </c>
      <c r="D5" s="1384"/>
      <c r="E5" s="1384"/>
      <c r="F5" s="1384"/>
      <c r="G5" s="1384"/>
      <c r="H5" s="1384"/>
      <c r="I5" s="1384"/>
      <c r="J5" s="1384"/>
      <c r="K5" s="1384"/>
      <c r="L5" s="1384"/>
      <c r="M5" s="1384"/>
      <c r="N5" s="1384"/>
      <c r="O5" s="1384"/>
      <c r="P5" s="1384"/>
      <c r="Q5" s="1384"/>
      <c r="R5" s="328"/>
    </row>
    <row r="6" spans="1:19" ht="29.25" customHeight="1" x14ac:dyDescent="0.2">
      <c r="B6" s="329" t="s">
        <v>2127</v>
      </c>
      <c r="C6" s="1384" t="s">
        <v>2153</v>
      </c>
      <c r="D6" s="1384"/>
      <c r="E6" s="1384"/>
      <c r="F6" s="1384"/>
      <c r="G6" s="1384"/>
      <c r="H6" s="1384"/>
      <c r="I6" s="1384"/>
      <c r="J6" s="1384"/>
      <c r="K6" s="1384"/>
      <c r="L6" s="1384"/>
      <c r="M6" s="1384"/>
      <c r="N6" s="1384"/>
      <c r="O6" s="1384"/>
      <c r="P6" s="1384"/>
      <c r="Q6" s="1384"/>
      <c r="R6" s="328"/>
    </row>
    <row r="7" spans="1:19" ht="53.25" customHeight="1" x14ac:dyDescent="0.2">
      <c r="B7" s="329" t="s">
        <v>2129</v>
      </c>
      <c r="C7" s="1384" t="s">
        <v>2192</v>
      </c>
      <c r="D7" s="1384"/>
      <c r="E7" s="1384"/>
      <c r="F7" s="1384"/>
      <c r="G7" s="1384"/>
      <c r="H7" s="1384"/>
      <c r="I7" s="1384"/>
      <c r="J7" s="1384"/>
      <c r="K7" s="1384"/>
      <c r="L7" s="1384"/>
      <c r="M7" s="1384"/>
      <c r="N7" s="1384"/>
      <c r="O7" s="1384"/>
      <c r="P7" s="1384"/>
      <c r="Q7" s="1384"/>
      <c r="R7" s="328"/>
    </row>
    <row r="8" spans="1:19" ht="12.75" customHeight="1" x14ac:dyDescent="0.2">
      <c r="B8" s="329" t="s">
        <v>2146</v>
      </c>
      <c r="C8" s="1384" t="s">
        <v>2154</v>
      </c>
      <c r="D8" s="1384"/>
      <c r="E8" s="1384"/>
      <c r="F8" s="1384"/>
      <c r="G8" s="1384"/>
      <c r="H8" s="1384"/>
      <c r="I8" s="1384"/>
      <c r="J8" s="1384"/>
      <c r="K8" s="1384"/>
      <c r="L8" s="1384"/>
      <c r="M8" s="1384"/>
      <c r="N8" s="1384"/>
      <c r="O8" s="1384"/>
      <c r="P8" s="1384"/>
      <c r="Q8" s="1384"/>
      <c r="R8" s="328"/>
    </row>
    <row r="9" spans="1:19" ht="27" customHeight="1" x14ac:dyDescent="0.2">
      <c r="B9" s="329"/>
      <c r="C9" s="331" t="s">
        <v>1492</v>
      </c>
      <c r="D9" s="1384" t="s">
        <v>2155</v>
      </c>
      <c r="E9" s="1384"/>
      <c r="F9" s="1384"/>
      <c r="G9" s="1384"/>
      <c r="H9" s="1384"/>
      <c r="I9" s="1384"/>
      <c r="J9" s="1384"/>
      <c r="K9" s="1384"/>
      <c r="L9" s="1384"/>
      <c r="M9" s="1384"/>
      <c r="N9" s="1384"/>
      <c r="O9" s="1384"/>
      <c r="P9" s="1384"/>
      <c r="Q9" s="1384"/>
      <c r="R9" s="328"/>
    </row>
    <row r="10" spans="1:19" ht="45.75" customHeight="1" x14ac:dyDescent="0.2">
      <c r="B10" s="329"/>
      <c r="C10" s="331" t="s">
        <v>1493</v>
      </c>
      <c r="D10" s="1384" t="s">
        <v>2167</v>
      </c>
      <c r="E10" s="1384"/>
      <c r="F10" s="1384"/>
      <c r="G10" s="1384"/>
      <c r="H10" s="1384"/>
      <c r="I10" s="1384"/>
      <c r="J10" s="1384"/>
      <c r="K10" s="1384"/>
      <c r="L10" s="1384"/>
      <c r="M10" s="1384"/>
      <c r="N10" s="1384"/>
      <c r="O10" s="1384"/>
      <c r="P10" s="1384"/>
      <c r="Q10" s="1384"/>
      <c r="R10" s="328"/>
    </row>
    <row r="11" spans="1:19" ht="42" customHeight="1" x14ac:dyDescent="0.2">
      <c r="B11" s="329"/>
      <c r="C11" s="331"/>
      <c r="D11" s="332" t="s">
        <v>1002</v>
      </c>
      <c r="E11" s="1384" t="s">
        <v>2209</v>
      </c>
      <c r="F11" s="1384"/>
      <c r="G11" s="1384"/>
      <c r="H11" s="1384"/>
      <c r="I11" s="1384"/>
      <c r="J11" s="1384"/>
      <c r="K11" s="1384"/>
      <c r="L11" s="1384"/>
      <c r="M11" s="1384"/>
      <c r="N11" s="1384"/>
      <c r="O11" s="1384"/>
      <c r="P11" s="1384"/>
      <c r="Q11" s="1384"/>
      <c r="R11" s="328"/>
    </row>
    <row r="12" spans="1:19" ht="40.5" customHeight="1" x14ac:dyDescent="0.2">
      <c r="B12" s="329"/>
      <c r="C12" s="331"/>
      <c r="D12" s="332" t="s">
        <v>973</v>
      </c>
      <c r="E12" s="1384" t="s">
        <v>2156</v>
      </c>
      <c r="F12" s="1384"/>
      <c r="G12" s="1384"/>
      <c r="H12" s="1384"/>
      <c r="I12" s="1384"/>
      <c r="J12" s="1384"/>
      <c r="K12" s="1384"/>
      <c r="L12" s="1384"/>
      <c r="M12" s="1384"/>
      <c r="N12" s="1384"/>
      <c r="O12" s="1384"/>
      <c r="P12" s="1384"/>
      <c r="Q12" s="1384"/>
      <c r="R12" s="328"/>
    </row>
    <row r="13" spans="1:19" ht="24.75" customHeight="1" x14ac:dyDescent="0.2">
      <c r="B13" s="329"/>
      <c r="C13" s="331"/>
      <c r="D13" s="333"/>
      <c r="E13" s="332" t="s">
        <v>2150</v>
      </c>
      <c r="F13" s="1384" t="s">
        <v>2157</v>
      </c>
      <c r="G13" s="1384"/>
      <c r="H13" s="1384"/>
      <c r="I13" s="1384"/>
      <c r="J13" s="1384"/>
      <c r="K13" s="1384"/>
      <c r="L13" s="1384"/>
      <c r="M13" s="1384"/>
      <c r="N13" s="1384"/>
      <c r="O13" s="1384"/>
      <c r="P13" s="1384"/>
      <c r="Q13" s="1384"/>
      <c r="R13" s="328"/>
    </row>
    <row r="14" spans="1:19" ht="12.75" customHeight="1" x14ac:dyDescent="0.2">
      <c r="B14" s="329"/>
      <c r="C14" s="331"/>
      <c r="D14" s="333"/>
      <c r="E14" s="332" t="s">
        <v>2151</v>
      </c>
      <c r="F14" s="1384" t="s">
        <v>2158</v>
      </c>
      <c r="G14" s="1384"/>
      <c r="H14" s="1384"/>
      <c r="I14" s="1384"/>
      <c r="J14" s="1384"/>
      <c r="K14" s="1384"/>
      <c r="L14" s="1384"/>
      <c r="M14" s="1384"/>
      <c r="N14" s="1384"/>
      <c r="O14" s="1384"/>
      <c r="P14" s="1384"/>
      <c r="Q14" s="1384"/>
      <c r="R14" s="328"/>
    </row>
    <row r="15" spans="1:19" ht="24.75" customHeight="1" x14ac:dyDescent="0.2">
      <c r="B15" s="329"/>
      <c r="C15" s="331"/>
      <c r="D15" s="333"/>
      <c r="E15" s="332" t="s">
        <v>2106</v>
      </c>
      <c r="F15" s="1384" t="s">
        <v>2159</v>
      </c>
      <c r="G15" s="1384"/>
      <c r="H15" s="1384"/>
      <c r="I15" s="1384"/>
      <c r="J15" s="1384"/>
      <c r="K15" s="1384"/>
      <c r="L15" s="1384"/>
      <c r="M15" s="1384"/>
      <c r="N15" s="1384"/>
      <c r="O15" s="1384"/>
      <c r="P15" s="1384"/>
      <c r="Q15" s="1384"/>
      <c r="R15" s="328"/>
    </row>
    <row r="16" spans="1:19" ht="42" customHeight="1" x14ac:dyDescent="0.2">
      <c r="B16" s="329" t="s">
        <v>2147</v>
      </c>
      <c r="C16" s="1384" t="s">
        <v>2165</v>
      </c>
      <c r="D16" s="1384"/>
      <c r="E16" s="1384"/>
      <c r="F16" s="1384"/>
      <c r="G16" s="1384"/>
      <c r="H16" s="1384"/>
      <c r="I16" s="1384"/>
      <c r="J16" s="1384"/>
      <c r="K16" s="1384"/>
      <c r="L16" s="1384"/>
      <c r="M16" s="1384"/>
      <c r="N16" s="1384"/>
      <c r="O16" s="1384"/>
      <c r="P16" s="1384"/>
      <c r="Q16" s="1384"/>
      <c r="R16" s="328"/>
    </row>
    <row r="17" spans="1:19" ht="43.5" customHeight="1" x14ac:dyDescent="0.2">
      <c r="B17" s="329" t="s">
        <v>2160</v>
      </c>
      <c r="C17" s="1384" t="s">
        <v>2210</v>
      </c>
      <c r="D17" s="1384"/>
      <c r="E17" s="1384"/>
      <c r="F17" s="1384"/>
      <c r="G17" s="1384"/>
      <c r="H17" s="1384"/>
      <c r="I17" s="1384"/>
      <c r="J17" s="1384"/>
      <c r="K17" s="1384"/>
      <c r="L17" s="1384"/>
      <c r="M17" s="1384"/>
      <c r="N17" s="1384"/>
      <c r="O17" s="1384"/>
      <c r="P17" s="1384"/>
      <c r="Q17" s="1384"/>
      <c r="R17" s="328"/>
    </row>
    <row r="18" spans="1:19" ht="27.75" customHeight="1" x14ac:dyDescent="0.2">
      <c r="B18" s="329" t="s">
        <v>2161</v>
      </c>
      <c r="C18" s="1384" t="s">
        <v>2166</v>
      </c>
      <c r="D18" s="1384"/>
      <c r="E18" s="1384"/>
      <c r="F18" s="1384"/>
      <c r="G18" s="1384"/>
      <c r="H18" s="1384"/>
      <c r="I18" s="1384"/>
      <c r="J18" s="1384"/>
      <c r="K18" s="1384"/>
      <c r="L18" s="1384"/>
      <c r="M18" s="1384"/>
      <c r="N18" s="1384"/>
      <c r="O18" s="1384"/>
      <c r="P18" s="1384"/>
      <c r="Q18" s="1384"/>
      <c r="R18" s="328"/>
    </row>
    <row r="19" spans="1:19" ht="27.75" customHeight="1" x14ac:dyDescent="0.2">
      <c r="B19" s="329"/>
      <c r="C19" s="331" t="s">
        <v>1492</v>
      </c>
      <c r="D19" s="1384" t="s">
        <v>2168</v>
      </c>
      <c r="E19" s="1384"/>
      <c r="F19" s="1384"/>
      <c r="G19" s="1384"/>
      <c r="H19" s="1384"/>
      <c r="I19" s="1384"/>
      <c r="J19" s="1384"/>
      <c r="K19" s="1384"/>
      <c r="L19" s="1384"/>
      <c r="M19" s="1384"/>
      <c r="N19" s="1384"/>
      <c r="O19" s="1384"/>
      <c r="P19" s="1384"/>
      <c r="Q19" s="1384"/>
      <c r="R19" s="328"/>
    </row>
    <row r="20" spans="1:19" ht="51" customHeight="1" x14ac:dyDescent="0.2">
      <c r="B20" s="329"/>
      <c r="C20" s="331" t="s">
        <v>1493</v>
      </c>
      <c r="D20" s="1384" t="s">
        <v>2169</v>
      </c>
      <c r="E20" s="1384"/>
      <c r="F20" s="1384"/>
      <c r="G20" s="1384"/>
      <c r="H20" s="1384"/>
      <c r="I20" s="1384"/>
      <c r="J20" s="1384"/>
      <c r="K20" s="1384"/>
      <c r="L20" s="1384"/>
      <c r="M20" s="1384"/>
      <c r="N20" s="1384"/>
      <c r="O20" s="1384"/>
      <c r="P20" s="1384"/>
      <c r="Q20" s="1384"/>
      <c r="R20" s="328"/>
    </row>
    <row r="21" spans="1:19" ht="15" customHeight="1" x14ac:dyDescent="0.2">
      <c r="B21" s="818" t="s">
        <v>2337</v>
      </c>
      <c r="C21" s="818"/>
      <c r="D21" s="818"/>
      <c r="E21" s="818"/>
      <c r="F21" s="818"/>
      <c r="G21" s="818"/>
      <c r="H21" s="818"/>
      <c r="I21" s="818"/>
      <c r="J21" s="818"/>
      <c r="K21" s="818"/>
      <c r="L21" s="818"/>
      <c r="M21" s="818"/>
      <c r="N21" s="818"/>
      <c r="O21" s="818"/>
      <c r="P21" s="818"/>
      <c r="Q21" s="818"/>
      <c r="R21" s="328"/>
    </row>
    <row r="22" spans="1:19" s="34" customFormat="1" ht="15" customHeight="1" x14ac:dyDescent="0.2">
      <c r="A22" s="320"/>
      <c r="B22" s="321" t="str">
        <f>'Main Page'!$G$9</f>
        <v>2026-2027</v>
      </c>
      <c r="C22" s="320"/>
      <c r="D22" s="322" t="s">
        <v>671</v>
      </c>
      <c r="E22" s="322" t="str">
        <f>'Main Page'!$F$13</f>
        <v>Albemarle County Public Schools</v>
      </c>
      <c r="F22" s="320"/>
      <c r="G22" s="322"/>
      <c r="H22" s="323"/>
      <c r="I22" s="322" t="s">
        <v>670</v>
      </c>
      <c r="J22" s="324">
        <f>'Main Page'!$F$14</f>
        <v>2</v>
      </c>
      <c r="K22" s="712" t="str">
        <f>'Main Page'!$B$6</f>
        <v xml:space="preserve">  Title I, Part A, Improving Basic Programs</v>
      </c>
      <c r="L22" s="712"/>
      <c r="M22" s="712"/>
      <c r="N22" s="712"/>
      <c r="O22" s="712"/>
      <c r="P22" s="712"/>
      <c r="Q22" s="712"/>
      <c r="R22" s="326"/>
      <c r="S22" s="26"/>
    </row>
    <row r="23" spans="1:19" ht="20.25" customHeight="1" thickBot="1" x14ac:dyDescent="0.25">
      <c r="B23" s="822" t="s">
        <v>2188</v>
      </c>
      <c r="C23" s="822"/>
      <c r="D23" s="822"/>
      <c r="E23" s="822"/>
      <c r="F23" s="822"/>
      <c r="G23" s="822"/>
      <c r="H23" s="822"/>
      <c r="I23" s="822"/>
      <c r="J23" s="822"/>
      <c r="K23" s="822"/>
      <c r="L23" s="822"/>
      <c r="M23" s="822"/>
      <c r="N23" s="822"/>
      <c r="O23" s="822"/>
      <c r="P23" s="822"/>
      <c r="Q23" s="822"/>
      <c r="R23" s="328"/>
    </row>
    <row r="24" spans="1:19" ht="7.5" customHeight="1" x14ac:dyDescent="0.2">
      <c r="B24" s="335"/>
      <c r="C24" s="335"/>
      <c r="D24" s="335"/>
      <c r="E24" s="335"/>
      <c r="F24" s="335"/>
      <c r="G24" s="335"/>
      <c r="H24" s="335"/>
      <c r="I24" s="335"/>
      <c r="J24" s="335"/>
      <c r="K24" s="335"/>
      <c r="L24" s="335"/>
      <c r="M24" s="335"/>
      <c r="N24" s="335"/>
      <c r="O24" s="335"/>
      <c r="P24" s="335"/>
      <c r="Q24" s="335"/>
      <c r="R24" s="328"/>
    </row>
    <row r="25" spans="1:19" ht="27.75" customHeight="1" x14ac:dyDescent="0.2">
      <c r="B25" s="329"/>
      <c r="C25" s="331" t="s">
        <v>2144</v>
      </c>
      <c r="D25" s="1384" t="s">
        <v>2170</v>
      </c>
      <c r="E25" s="1384"/>
      <c r="F25" s="1384"/>
      <c r="G25" s="1384"/>
      <c r="H25" s="1384"/>
      <c r="I25" s="1384"/>
      <c r="J25" s="1384"/>
      <c r="K25" s="1384"/>
      <c r="L25" s="1384"/>
      <c r="M25" s="1384"/>
      <c r="N25" s="1384"/>
      <c r="O25" s="1384"/>
      <c r="P25" s="1384"/>
      <c r="Q25" s="1384"/>
      <c r="R25" s="328"/>
    </row>
    <row r="26" spans="1:19" ht="27.75" customHeight="1" x14ac:dyDescent="0.2">
      <c r="B26" s="329"/>
      <c r="C26" s="331" t="s">
        <v>2145</v>
      </c>
      <c r="D26" s="1384" t="s">
        <v>2172</v>
      </c>
      <c r="E26" s="1384"/>
      <c r="F26" s="1384"/>
      <c r="G26" s="1384"/>
      <c r="H26" s="1384"/>
      <c r="I26" s="1384"/>
      <c r="J26" s="1384"/>
      <c r="K26" s="1384"/>
      <c r="L26" s="1384"/>
      <c r="M26" s="1384"/>
      <c r="N26" s="1384"/>
      <c r="O26" s="1384"/>
      <c r="P26" s="1384"/>
      <c r="Q26" s="1384"/>
      <c r="R26" s="328"/>
    </row>
    <row r="27" spans="1:19" ht="27" customHeight="1" x14ac:dyDescent="0.2">
      <c r="B27" s="329"/>
      <c r="C27" s="331" t="s">
        <v>2171</v>
      </c>
      <c r="D27" s="1384" t="s">
        <v>2173</v>
      </c>
      <c r="E27" s="1384"/>
      <c r="F27" s="1384"/>
      <c r="G27" s="1384"/>
      <c r="H27" s="1384"/>
      <c r="I27" s="1384"/>
      <c r="J27" s="1384"/>
      <c r="K27" s="1384"/>
      <c r="L27" s="1384"/>
      <c r="M27" s="1384"/>
      <c r="N27" s="1384"/>
      <c r="O27" s="1384"/>
      <c r="P27" s="1384"/>
      <c r="Q27" s="1384"/>
      <c r="R27" s="328"/>
    </row>
    <row r="28" spans="1:19" ht="69" customHeight="1" x14ac:dyDescent="0.2">
      <c r="B28" s="329" t="s">
        <v>2162</v>
      </c>
      <c r="C28" s="1384" t="s">
        <v>2174</v>
      </c>
      <c r="D28" s="1384"/>
      <c r="E28" s="1384"/>
      <c r="F28" s="1384"/>
      <c r="G28" s="1384"/>
      <c r="H28" s="1384"/>
      <c r="I28" s="1384"/>
      <c r="J28" s="1384"/>
      <c r="K28" s="1384"/>
      <c r="L28" s="1384"/>
      <c r="M28" s="1384"/>
      <c r="N28" s="1384"/>
      <c r="O28" s="1384"/>
      <c r="P28" s="1384"/>
      <c r="Q28" s="1384"/>
      <c r="R28" s="328"/>
    </row>
    <row r="29" spans="1:19" ht="26.25" customHeight="1" x14ac:dyDescent="0.2">
      <c r="B29" s="329"/>
      <c r="C29" s="333" t="s">
        <v>1492</v>
      </c>
      <c r="D29" s="1384" t="s">
        <v>2178</v>
      </c>
      <c r="E29" s="1384"/>
      <c r="F29" s="1384"/>
      <c r="G29" s="1384"/>
      <c r="H29" s="1384"/>
      <c r="I29" s="1384"/>
      <c r="J29" s="1384"/>
      <c r="K29" s="1384"/>
      <c r="L29" s="1384"/>
      <c r="M29" s="1384"/>
      <c r="N29" s="1384"/>
      <c r="O29" s="1384"/>
      <c r="P29" s="1384"/>
      <c r="Q29" s="1384"/>
      <c r="R29" s="328"/>
    </row>
    <row r="30" spans="1:19" ht="24" customHeight="1" x14ac:dyDescent="0.2">
      <c r="B30" s="329"/>
      <c r="C30" s="333" t="s">
        <v>1493</v>
      </c>
      <c r="D30" s="1384" t="s">
        <v>2179</v>
      </c>
      <c r="E30" s="1384"/>
      <c r="F30" s="1384"/>
      <c r="G30" s="1384"/>
      <c r="H30" s="1384"/>
      <c r="I30" s="1384"/>
      <c r="J30" s="1384"/>
      <c r="K30" s="1384"/>
      <c r="L30" s="1384"/>
      <c r="M30" s="1384"/>
      <c r="N30" s="1384"/>
      <c r="O30" s="1384"/>
      <c r="P30" s="1384"/>
      <c r="Q30" s="1384"/>
      <c r="R30" s="328"/>
    </row>
    <row r="31" spans="1:19" ht="39" customHeight="1" x14ac:dyDescent="0.2">
      <c r="B31" s="329"/>
      <c r="C31" s="333" t="s">
        <v>2144</v>
      </c>
      <c r="D31" s="1384" t="s">
        <v>2181</v>
      </c>
      <c r="E31" s="1384"/>
      <c r="F31" s="1384"/>
      <c r="G31" s="1384"/>
      <c r="H31" s="1384"/>
      <c r="I31" s="1384"/>
      <c r="J31" s="1384"/>
      <c r="K31" s="1384"/>
      <c r="L31" s="1384"/>
      <c r="M31" s="1384"/>
      <c r="N31" s="1384"/>
      <c r="O31" s="1384"/>
      <c r="P31" s="1384"/>
      <c r="Q31" s="1384"/>
      <c r="R31" s="328"/>
    </row>
    <row r="32" spans="1:19" ht="12.75" x14ac:dyDescent="0.2">
      <c r="B32" s="329"/>
      <c r="C32" s="333" t="s">
        <v>2145</v>
      </c>
      <c r="D32" s="1384" t="s">
        <v>2180</v>
      </c>
      <c r="E32" s="1384"/>
      <c r="F32" s="1384"/>
      <c r="G32" s="1384"/>
      <c r="H32" s="1384"/>
      <c r="I32" s="1384"/>
      <c r="J32" s="1384"/>
      <c r="K32" s="1384"/>
      <c r="L32" s="1384"/>
      <c r="M32" s="1384"/>
      <c r="N32" s="1384"/>
      <c r="O32" s="1384"/>
      <c r="P32" s="1384"/>
      <c r="Q32" s="1384"/>
      <c r="R32" s="328"/>
    </row>
    <row r="33" spans="2:18" ht="24" customHeight="1" x14ac:dyDescent="0.2">
      <c r="B33" s="329"/>
      <c r="C33" s="333" t="s">
        <v>2171</v>
      </c>
      <c r="D33" s="1384" t="s">
        <v>2182</v>
      </c>
      <c r="E33" s="1384"/>
      <c r="F33" s="1384"/>
      <c r="G33" s="1384"/>
      <c r="H33" s="1384"/>
      <c r="I33" s="1384"/>
      <c r="J33" s="1384"/>
      <c r="K33" s="1384"/>
      <c r="L33" s="1384"/>
      <c r="M33" s="1384"/>
      <c r="N33" s="1384"/>
      <c r="O33" s="1384"/>
      <c r="P33" s="1384"/>
      <c r="Q33" s="1384"/>
      <c r="R33" s="328"/>
    </row>
    <row r="34" spans="2:18" ht="51.75" customHeight="1" x14ac:dyDescent="0.2">
      <c r="B34" s="329"/>
      <c r="C34" s="333" t="s">
        <v>2175</v>
      </c>
      <c r="D34" s="1384" t="s">
        <v>2183</v>
      </c>
      <c r="E34" s="1384"/>
      <c r="F34" s="1384"/>
      <c r="G34" s="1384"/>
      <c r="H34" s="1384"/>
      <c r="I34" s="1384"/>
      <c r="J34" s="1384"/>
      <c r="K34" s="1384"/>
      <c r="L34" s="1384"/>
      <c r="M34" s="1384"/>
      <c r="N34" s="1384"/>
      <c r="O34" s="1384"/>
      <c r="P34" s="1384"/>
      <c r="Q34" s="1384"/>
      <c r="R34" s="328"/>
    </row>
    <row r="35" spans="2:18" ht="27" customHeight="1" x14ac:dyDescent="0.2">
      <c r="B35" s="329"/>
      <c r="C35" s="333" t="s">
        <v>2176</v>
      </c>
      <c r="D35" s="1384" t="s">
        <v>2211</v>
      </c>
      <c r="E35" s="1384"/>
      <c r="F35" s="1384"/>
      <c r="G35" s="1384"/>
      <c r="H35" s="1384"/>
      <c r="I35" s="1384"/>
      <c r="J35" s="1384"/>
      <c r="K35" s="1384"/>
      <c r="L35" s="1384"/>
      <c r="M35" s="1384"/>
      <c r="N35" s="1384"/>
      <c r="O35" s="1384"/>
      <c r="P35" s="1384"/>
      <c r="Q35" s="1384"/>
      <c r="R35" s="328"/>
    </row>
    <row r="36" spans="2:18" ht="17.25" customHeight="1" x14ac:dyDescent="0.2">
      <c r="B36" s="329"/>
      <c r="C36" s="333" t="s">
        <v>2177</v>
      </c>
      <c r="D36" s="1384" t="s">
        <v>2184</v>
      </c>
      <c r="E36" s="1384"/>
      <c r="F36" s="1384"/>
      <c r="G36" s="1384"/>
      <c r="H36" s="1384"/>
      <c r="I36" s="1384"/>
      <c r="J36" s="1384"/>
      <c r="K36" s="1384"/>
      <c r="L36" s="1384"/>
      <c r="M36" s="1384"/>
      <c r="N36" s="1384"/>
      <c r="O36" s="1384"/>
      <c r="P36" s="1384"/>
      <c r="Q36" s="1384"/>
      <c r="R36" s="328"/>
    </row>
    <row r="37" spans="2:18" ht="27" customHeight="1" x14ac:dyDescent="0.2">
      <c r="B37" s="329"/>
      <c r="C37" s="331"/>
      <c r="D37" s="332" t="s">
        <v>1002</v>
      </c>
      <c r="E37" s="1384" t="s">
        <v>2185</v>
      </c>
      <c r="F37" s="1384"/>
      <c r="G37" s="1384"/>
      <c r="H37" s="1384"/>
      <c r="I37" s="1384"/>
      <c r="J37" s="1384"/>
      <c r="K37" s="1384"/>
      <c r="L37" s="1384"/>
      <c r="M37" s="1384"/>
      <c r="N37" s="1384"/>
      <c r="O37" s="1384"/>
      <c r="P37" s="1384"/>
      <c r="Q37" s="1384"/>
      <c r="R37" s="328"/>
    </row>
    <row r="38" spans="2:18" ht="24.75" customHeight="1" x14ac:dyDescent="0.2">
      <c r="B38" s="329"/>
      <c r="C38" s="331"/>
      <c r="D38" s="332" t="s">
        <v>973</v>
      </c>
      <c r="E38" s="1384" t="s">
        <v>2186</v>
      </c>
      <c r="F38" s="1384"/>
      <c r="G38" s="1384"/>
      <c r="H38" s="1384"/>
      <c r="I38" s="1384"/>
      <c r="J38" s="1384"/>
      <c r="K38" s="1384"/>
      <c r="L38" s="1384"/>
      <c r="M38" s="1384"/>
      <c r="N38" s="1384"/>
      <c r="O38" s="1384"/>
      <c r="P38" s="1384"/>
      <c r="Q38" s="1384"/>
      <c r="R38" s="328"/>
    </row>
    <row r="39" spans="2:18" ht="27" customHeight="1" x14ac:dyDescent="0.2">
      <c r="B39" s="329"/>
      <c r="C39" s="331"/>
      <c r="D39" s="332" t="s">
        <v>1003</v>
      </c>
      <c r="E39" s="1384" t="s">
        <v>2187</v>
      </c>
      <c r="F39" s="1384"/>
      <c r="G39" s="1384"/>
      <c r="H39" s="1384"/>
      <c r="I39" s="1384"/>
      <c r="J39" s="1384"/>
      <c r="K39" s="1384"/>
      <c r="L39" s="1384"/>
      <c r="M39" s="1384"/>
      <c r="N39" s="1384"/>
      <c r="O39" s="1384"/>
      <c r="P39" s="1384"/>
      <c r="Q39" s="1384"/>
      <c r="R39" s="328"/>
    </row>
    <row r="40" spans="2:18" ht="12.75" x14ac:dyDescent="0.2">
      <c r="B40" s="329" t="s">
        <v>2163</v>
      </c>
      <c r="C40" s="1384" t="s">
        <v>2761</v>
      </c>
      <c r="D40" s="1384"/>
      <c r="E40" s="1384"/>
      <c r="F40" s="1384"/>
      <c r="G40" s="1384"/>
      <c r="H40" s="1384"/>
      <c r="I40" s="1384"/>
      <c r="J40" s="1384"/>
      <c r="K40" s="1384"/>
      <c r="L40" s="1384"/>
      <c r="M40" s="1384"/>
      <c r="N40" s="1384"/>
      <c r="O40" s="1384"/>
      <c r="P40" s="1384"/>
      <c r="Q40" s="1384"/>
      <c r="R40" s="328"/>
    </row>
    <row r="41" spans="2:18" ht="42" customHeight="1" x14ac:dyDescent="0.2">
      <c r="B41" s="329" t="s">
        <v>2164</v>
      </c>
      <c r="C41" s="1384" t="s">
        <v>2762</v>
      </c>
      <c r="D41" s="1384"/>
      <c r="E41" s="1384"/>
      <c r="F41" s="1384"/>
      <c r="G41" s="1384"/>
      <c r="H41" s="1384"/>
      <c r="I41" s="1384"/>
      <c r="J41" s="1384"/>
      <c r="K41" s="1384"/>
      <c r="L41" s="1384"/>
      <c r="M41" s="1384"/>
      <c r="N41" s="1384"/>
      <c r="O41" s="1384"/>
      <c r="P41" s="1384"/>
      <c r="Q41" s="1384"/>
      <c r="R41" s="328"/>
    </row>
    <row r="42" spans="2:18" ht="15" customHeight="1" x14ac:dyDescent="0.2">
      <c r="B42" s="818" t="s">
        <v>2734</v>
      </c>
      <c r="C42" s="818"/>
      <c r="D42" s="818"/>
      <c r="E42" s="818"/>
      <c r="F42" s="818"/>
      <c r="G42" s="818"/>
      <c r="H42" s="818"/>
      <c r="I42" s="818"/>
      <c r="J42" s="818"/>
      <c r="K42" s="818"/>
      <c r="L42" s="818"/>
      <c r="M42" s="818"/>
      <c r="N42" s="818"/>
      <c r="O42" s="818"/>
      <c r="P42" s="818"/>
      <c r="Q42" s="818"/>
      <c r="R42" s="328"/>
    </row>
    <row r="43" spans="2:18" ht="164.25" hidden="1" customHeight="1" x14ac:dyDescent="0.25">
      <c r="B43" s="336"/>
      <c r="C43" s="336"/>
      <c r="D43" s="336"/>
      <c r="E43" s="336"/>
      <c r="F43" s="336"/>
      <c r="G43" s="336"/>
      <c r="H43" s="336"/>
      <c r="I43" s="336"/>
      <c r="J43" s="336"/>
      <c r="K43" s="336"/>
      <c r="L43" s="336"/>
      <c r="M43" s="336"/>
      <c r="N43" s="336"/>
      <c r="O43" s="336"/>
      <c r="P43" s="336"/>
      <c r="Q43" s="336"/>
    </row>
    <row r="44" spans="2:18" ht="164.25" hidden="1" customHeight="1" x14ac:dyDescent="0.2">
      <c r="B44" s="320"/>
      <c r="C44" s="320"/>
      <c r="D44" s="320"/>
      <c r="E44" s="320"/>
      <c r="F44" s="320"/>
      <c r="G44" s="1449"/>
      <c r="H44" s="1450"/>
      <c r="I44" s="1451"/>
      <c r="J44" s="1451"/>
      <c r="K44" s="1451"/>
      <c r="L44" s="1451"/>
      <c r="M44" s="337"/>
      <c r="N44" s="337"/>
      <c r="O44" s="337"/>
      <c r="P44" s="337"/>
      <c r="Q44" s="337"/>
    </row>
    <row r="45" spans="2:18" ht="164.25" hidden="1" customHeight="1" x14ac:dyDescent="0.2">
      <c r="B45" s="320"/>
      <c r="C45" s="320"/>
      <c r="D45" s="320"/>
      <c r="E45" s="320"/>
      <c r="F45" s="320"/>
      <c r="G45" s="1449"/>
      <c r="H45" s="1450"/>
      <c r="I45" s="1451"/>
      <c r="J45" s="1451"/>
      <c r="K45" s="1451"/>
      <c r="L45" s="1451"/>
      <c r="M45" s="337"/>
      <c r="N45" s="337"/>
      <c r="O45" s="337"/>
      <c r="P45" s="337"/>
      <c r="Q45" s="337"/>
    </row>
    <row r="46" spans="2:18" ht="164.25" hidden="1" customHeight="1" x14ac:dyDescent="0.2">
      <c r="B46" s="320"/>
      <c r="C46" s="320"/>
      <c r="D46" s="320"/>
      <c r="E46" s="320"/>
      <c r="F46" s="320"/>
      <c r="G46" s="1449"/>
      <c r="H46" s="1450"/>
      <c r="I46" s="1451"/>
      <c r="J46" s="1451"/>
      <c r="K46" s="1451"/>
      <c r="L46" s="1451"/>
      <c r="M46" s="337"/>
      <c r="N46" s="337"/>
      <c r="O46" s="337"/>
      <c r="P46" s="337"/>
      <c r="Q46" s="337"/>
    </row>
    <row r="47" spans="2:18" ht="164.25" hidden="1" customHeight="1" x14ac:dyDescent="0.2">
      <c r="B47" s="320"/>
      <c r="C47" s="320"/>
      <c r="D47" s="320"/>
      <c r="E47" s="320"/>
      <c r="F47" s="320"/>
      <c r="G47" s="1449"/>
      <c r="H47" s="1450"/>
      <c r="I47" s="1451"/>
      <c r="J47" s="1451"/>
      <c r="K47" s="1451"/>
      <c r="L47" s="1451"/>
      <c r="M47" s="337"/>
      <c r="N47" s="337"/>
      <c r="O47" s="337"/>
      <c r="P47" s="337"/>
      <c r="Q47" s="337"/>
    </row>
  </sheetData>
  <sheetProtection algorithmName="SHA-512" hashValue="8oSspfSNoJb519zwEUww3kmIdgCEtJ5uHd9USBA/HNiJXnsHAq+5CNMObd0Elfvq4VSCukixy2no/MW1Fxthrw==" saltValue="6mJE0WWmg2Zld62MuXZpWA==" spinCount="100000" sheet="1" objects="1" scenarios="1"/>
  <mergeCells count="53">
    <mergeCell ref="K22:Q22"/>
    <mergeCell ref="B2:Q2"/>
    <mergeCell ref="G47:H47"/>
    <mergeCell ref="I47:J47"/>
    <mergeCell ref="K47:L47"/>
    <mergeCell ref="G45:H45"/>
    <mergeCell ref="I45:J45"/>
    <mergeCell ref="K45:L45"/>
    <mergeCell ref="G46:H46"/>
    <mergeCell ref="I46:J46"/>
    <mergeCell ref="K46:L46"/>
    <mergeCell ref="G44:H44"/>
    <mergeCell ref="I44:J44"/>
    <mergeCell ref="K44:L44"/>
    <mergeCell ref="D29:Q29"/>
    <mergeCell ref="D30:Q30"/>
    <mergeCell ref="D31:Q31"/>
    <mergeCell ref="C40:Q40"/>
    <mergeCell ref="C41:Q41"/>
    <mergeCell ref="E37:Q37"/>
    <mergeCell ref="E38:Q38"/>
    <mergeCell ref="E39:Q39"/>
    <mergeCell ref="D32:Q32"/>
    <mergeCell ref="D33:Q33"/>
    <mergeCell ref="D34:Q34"/>
    <mergeCell ref="D35:Q35"/>
    <mergeCell ref="D36:Q36"/>
    <mergeCell ref="D10:Q10"/>
    <mergeCell ref="B3:Q3"/>
    <mergeCell ref="C4:Q4"/>
    <mergeCell ref="D9:Q9"/>
    <mergeCell ref="B42:Q42"/>
    <mergeCell ref="F14:Q14"/>
    <mergeCell ref="F15:Q15"/>
    <mergeCell ref="C16:Q16"/>
    <mergeCell ref="C17:Q17"/>
    <mergeCell ref="C18:Q18"/>
    <mergeCell ref="B23:Q23"/>
    <mergeCell ref="C28:Q28"/>
    <mergeCell ref="D25:Q25"/>
    <mergeCell ref="D26:Q26"/>
    <mergeCell ref="B21:Q21"/>
    <mergeCell ref="D27:Q27"/>
    <mergeCell ref="C8:Q8"/>
    <mergeCell ref="C7:Q7"/>
    <mergeCell ref="C6:Q6"/>
    <mergeCell ref="C5:Q5"/>
    <mergeCell ref="K1:Q1"/>
    <mergeCell ref="D20:Q20"/>
    <mergeCell ref="D19:Q19"/>
    <mergeCell ref="F13:Q13"/>
    <mergeCell ref="E12:Q12"/>
    <mergeCell ref="E11:Q11"/>
  </mergeCells>
  <printOptions horizontalCentered="1"/>
  <pageMargins left="0" right="0" top="0.25" bottom="0.4" header="0.25" footer="0.1"/>
  <pageSetup scale="70" pageOrder="overThenDown" orientation="portrait" r:id="rId1"/>
  <headerFooter alignWithMargins="0">
    <oddFooter>&amp;L&amp;"Times New Roman,Regular"&amp;8&amp;D&amp;R&amp;"Times New Roman,Regular"&amp;8 Title I, Part A 
Individual Application</oddFooter>
  </headerFooter>
  <rowBreaks count="1" manualBreakCount="1">
    <brk id="21" min="1" max="1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3"/>
  <dimension ref="A1:J1882"/>
  <sheetViews>
    <sheetView topLeftCell="A1839" zoomScale="120" zoomScaleNormal="120" workbookViewId="0">
      <selection activeCell="C1853" sqref="A2:C1853"/>
    </sheetView>
  </sheetViews>
  <sheetFormatPr defaultColWidth="0" defaultRowHeight="12.75" zeroHeight="1" x14ac:dyDescent="0.2"/>
  <cols>
    <col min="1" max="1" width="4.42578125" style="21" bestFit="1" customWidth="1"/>
    <col min="2" max="2" width="33.5703125" style="21" customWidth="1"/>
    <col min="3" max="3" width="8.85546875" style="22" customWidth="1"/>
    <col min="4" max="4" width="2" style="16" customWidth="1"/>
    <col min="5" max="5" width="6" style="16" customWidth="1"/>
    <col min="6" max="16384" width="2" style="16" hidden="1"/>
  </cols>
  <sheetData>
    <row r="1" spans="1:5" x14ac:dyDescent="0.2">
      <c r="A1" s="19" t="s">
        <v>1070</v>
      </c>
      <c r="B1" s="19" t="s">
        <v>1766</v>
      </c>
      <c r="C1" s="20" t="s">
        <v>1071</v>
      </c>
      <c r="E1" s="171">
        <f>SUBTOTAL(3,B2:B5006)</f>
        <v>1852</v>
      </c>
    </row>
    <row r="2" spans="1:5" x14ac:dyDescent="0.2">
      <c r="A2" s="19">
        <v>1</v>
      </c>
      <c r="B2" s="19" t="s">
        <v>326</v>
      </c>
      <c r="C2" s="20" t="s">
        <v>386</v>
      </c>
    </row>
    <row r="3" spans="1:5" x14ac:dyDescent="0.2">
      <c r="A3" s="19">
        <v>1</v>
      </c>
      <c r="B3" s="19" t="s">
        <v>255</v>
      </c>
      <c r="C3" s="20" t="s">
        <v>387</v>
      </c>
    </row>
    <row r="4" spans="1:5" x14ac:dyDescent="0.2">
      <c r="A4" s="19">
        <v>1</v>
      </c>
      <c r="B4" s="19" t="s">
        <v>1526</v>
      </c>
      <c r="C4" s="20" t="s">
        <v>388</v>
      </c>
    </row>
    <row r="5" spans="1:5" x14ac:dyDescent="0.2">
      <c r="A5" s="19">
        <v>1</v>
      </c>
      <c r="B5" s="19" t="s">
        <v>327</v>
      </c>
      <c r="C5" s="20" t="s">
        <v>386</v>
      </c>
    </row>
    <row r="6" spans="1:5" x14ac:dyDescent="0.2">
      <c r="A6" s="19">
        <v>1</v>
      </c>
      <c r="B6" s="19" t="s">
        <v>256</v>
      </c>
      <c r="C6" s="20" t="s">
        <v>389</v>
      </c>
    </row>
    <row r="7" spans="1:5" x14ac:dyDescent="0.2">
      <c r="A7" s="19">
        <v>1</v>
      </c>
      <c r="B7" s="19" t="s">
        <v>93</v>
      </c>
      <c r="C7" s="20" t="s">
        <v>386</v>
      </c>
    </row>
    <row r="8" spans="1:5" x14ac:dyDescent="0.2">
      <c r="A8" s="19">
        <v>1</v>
      </c>
      <c r="B8" s="19" t="s">
        <v>328</v>
      </c>
      <c r="C8" s="20" t="s">
        <v>386</v>
      </c>
    </row>
    <row r="9" spans="1:5" x14ac:dyDescent="0.2">
      <c r="A9" s="19">
        <v>1</v>
      </c>
      <c r="B9" s="19" t="s">
        <v>94</v>
      </c>
      <c r="C9" s="20" t="s">
        <v>387</v>
      </c>
    </row>
    <row r="10" spans="1:5" x14ac:dyDescent="0.2">
      <c r="A10" s="19">
        <v>1</v>
      </c>
      <c r="B10" s="19" t="s">
        <v>95</v>
      </c>
      <c r="C10" s="20" t="s">
        <v>388</v>
      </c>
    </row>
    <row r="11" spans="1:5" ht="12" customHeight="1" x14ac:dyDescent="0.2">
      <c r="A11" s="19">
        <v>1</v>
      </c>
      <c r="B11" s="19" t="s">
        <v>96</v>
      </c>
      <c r="C11" s="20" t="s">
        <v>386</v>
      </c>
    </row>
    <row r="12" spans="1:5" x14ac:dyDescent="0.2">
      <c r="A12" s="19">
        <v>1</v>
      </c>
      <c r="B12" s="19" t="s">
        <v>878</v>
      </c>
      <c r="C12" s="20" t="s">
        <v>390</v>
      </c>
    </row>
    <row r="13" spans="1:5" x14ac:dyDescent="0.2">
      <c r="A13" s="19">
        <v>2</v>
      </c>
      <c r="B13" s="19" t="s">
        <v>879</v>
      </c>
      <c r="C13" s="20" t="s">
        <v>386</v>
      </c>
    </row>
    <row r="14" spans="1:5" x14ac:dyDescent="0.2">
      <c r="A14" s="19">
        <v>2</v>
      </c>
      <c r="B14" s="19" t="s">
        <v>1172</v>
      </c>
      <c r="C14" s="20" t="s">
        <v>388</v>
      </c>
    </row>
    <row r="15" spans="1:5" x14ac:dyDescent="0.2">
      <c r="A15" s="19">
        <v>2</v>
      </c>
      <c r="B15" s="19" t="s">
        <v>97</v>
      </c>
      <c r="C15" s="20" t="s">
        <v>387</v>
      </c>
    </row>
    <row r="16" spans="1:5" x14ac:dyDescent="0.2">
      <c r="A16" s="19">
        <v>2</v>
      </c>
      <c r="B16" s="19" t="s">
        <v>880</v>
      </c>
      <c r="C16" s="20" t="s">
        <v>386</v>
      </c>
    </row>
    <row r="17" spans="1:3" x14ac:dyDescent="0.2">
      <c r="A17" s="19">
        <v>2</v>
      </c>
      <c r="B17" s="19" t="s">
        <v>881</v>
      </c>
      <c r="C17" s="20" t="s">
        <v>386</v>
      </c>
    </row>
    <row r="18" spans="1:3" x14ac:dyDescent="0.2">
      <c r="A18" s="19">
        <v>2</v>
      </c>
      <c r="B18" s="19" t="s">
        <v>882</v>
      </c>
      <c r="C18" s="20" t="s">
        <v>386</v>
      </c>
    </row>
    <row r="19" spans="1:3" x14ac:dyDescent="0.2">
      <c r="A19" s="19">
        <v>2</v>
      </c>
      <c r="B19" s="19" t="s">
        <v>883</v>
      </c>
      <c r="C19" s="20" t="s">
        <v>721</v>
      </c>
    </row>
    <row r="20" spans="1:3" x14ac:dyDescent="0.2">
      <c r="A20" s="19">
        <v>2</v>
      </c>
      <c r="B20" s="19" t="s">
        <v>497</v>
      </c>
      <c r="C20" s="20" t="s">
        <v>386</v>
      </c>
    </row>
    <row r="21" spans="1:3" x14ac:dyDescent="0.2">
      <c r="A21" s="19">
        <v>2</v>
      </c>
      <c r="B21" s="19" t="s">
        <v>2661</v>
      </c>
      <c r="C21" s="20" t="s">
        <v>721</v>
      </c>
    </row>
    <row r="22" spans="1:3" x14ac:dyDescent="0.2">
      <c r="A22" s="19">
        <v>2</v>
      </c>
      <c r="B22" s="19" t="s">
        <v>98</v>
      </c>
      <c r="C22" s="20" t="s">
        <v>388</v>
      </c>
    </row>
    <row r="23" spans="1:3" x14ac:dyDescent="0.2">
      <c r="A23" s="19">
        <v>2</v>
      </c>
      <c r="B23" s="19" t="s">
        <v>99</v>
      </c>
      <c r="C23" s="20" t="s">
        <v>388</v>
      </c>
    </row>
    <row r="24" spans="1:3" x14ac:dyDescent="0.2">
      <c r="A24" s="19">
        <v>2</v>
      </c>
      <c r="B24" s="19" t="s">
        <v>100</v>
      </c>
      <c r="C24" s="20" t="s">
        <v>388</v>
      </c>
    </row>
    <row r="25" spans="1:3" x14ac:dyDescent="0.2">
      <c r="A25" s="19">
        <v>2</v>
      </c>
      <c r="B25" s="19" t="s">
        <v>101</v>
      </c>
      <c r="C25" s="20" t="s">
        <v>388</v>
      </c>
    </row>
    <row r="26" spans="1:3" x14ac:dyDescent="0.2">
      <c r="A26" s="19">
        <v>2</v>
      </c>
      <c r="B26" s="19" t="s">
        <v>498</v>
      </c>
      <c r="C26" s="20" t="s">
        <v>386</v>
      </c>
    </row>
    <row r="27" spans="1:3" x14ac:dyDescent="0.2">
      <c r="A27" s="19">
        <v>2</v>
      </c>
      <c r="B27" s="19" t="s">
        <v>102</v>
      </c>
      <c r="C27" s="20" t="s">
        <v>387</v>
      </c>
    </row>
    <row r="28" spans="1:3" x14ac:dyDescent="0.2">
      <c r="A28" s="19">
        <v>2</v>
      </c>
      <c r="B28" s="19" t="s">
        <v>103</v>
      </c>
      <c r="C28" s="20" t="s">
        <v>388</v>
      </c>
    </row>
    <row r="29" spans="1:3" x14ac:dyDescent="0.2">
      <c r="A29" s="19">
        <v>2</v>
      </c>
      <c r="B29" s="19" t="s">
        <v>104</v>
      </c>
      <c r="C29" s="20" t="s">
        <v>387</v>
      </c>
    </row>
    <row r="30" spans="1:3" x14ac:dyDescent="0.2">
      <c r="A30" s="19">
        <v>2</v>
      </c>
      <c r="B30" s="19" t="s">
        <v>499</v>
      </c>
      <c r="C30" s="20" t="s">
        <v>386</v>
      </c>
    </row>
    <row r="31" spans="1:3" x14ac:dyDescent="0.2">
      <c r="A31" s="19">
        <v>2</v>
      </c>
      <c r="B31" s="19" t="s">
        <v>500</v>
      </c>
      <c r="C31" s="20" t="s">
        <v>386</v>
      </c>
    </row>
    <row r="32" spans="1:3" x14ac:dyDescent="0.2">
      <c r="A32" s="19">
        <v>2</v>
      </c>
      <c r="B32" s="19" t="s">
        <v>501</v>
      </c>
      <c r="C32" s="20" t="s">
        <v>386</v>
      </c>
    </row>
    <row r="33" spans="1:3" x14ac:dyDescent="0.2">
      <c r="A33" s="19">
        <v>2</v>
      </c>
      <c r="B33" s="19" t="s">
        <v>502</v>
      </c>
      <c r="C33" s="20" t="s">
        <v>386</v>
      </c>
    </row>
    <row r="34" spans="1:3" x14ac:dyDescent="0.2">
      <c r="A34" s="19">
        <v>2</v>
      </c>
      <c r="B34" s="19" t="s">
        <v>503</v>
      </c>
      <c r="C34" s="20" t="s">
        <v>721</v>
      </c>
    </row>
    <row r="35" spans="1:3" x14ac:dyDescent="0.2">
      <c r="A35" s="19">
        <v>2</v>
      </c>
      <c r="B35" s="19" t="s">
        <v>504</v>
      </c>
      <c r="C35" s="20" t="s">
        <v>386</v>
      </c>
    </row>
    <row r="36" spans="1:3" x14ac:dyDescent="0.2">
      <c r="A36" s="19">
        <v>2</v>
      </c>
      <c r="B36" s="19" t="s">
        <v>105</v>
      </c>
      <c r="C36" s="20" t="s">
        <v>387</v>
      </c>
    </row>
    <row r="37" spans="1:3" ht="12" customHeight="1" x14ac:dyDescent="0.2">
      <c r="A37" s="19">
        <v>2</v>
      </c>
      <c r="B37" s="19" t="s">
        <v>505</v>
      </c>
      <c r="C37" s="20" t="s">
        <v>386</v>
      </c>
    </row>
    <row r="38" spans="1:3" x14ac:dyDescent="0.2">
      <c r="A38" s="19">
        <v>3</v>
      </c>
      <c r="B38" s="19" t="s">
        <v>1527</v>
      </c>
      <c r="C38" s="20" t="s">
        <v>387</v>
      </c>
    </row>
    <row r="39" spans="1:3" x14ac:dyDescent="0.2">
      <c r="A39" s="19">
        <v>3</v>
      </c>
      <c r="B39" s="19" t="s">
        <v>506</v>
      </c>
      <c r="C39" s="20" t="s">
        <v>386</v>
      </c>
    </row>
    <row r="40" spans="1:3" x14ac:dyDescent="0.2">
      <c r="A40" s="19">
        <v>3</v>
      </c>
      <c r="B40" s="19" t="s">
        <v>2662</v>
      </c>
      <c r="C40" s="20" t="s">
        <v>388</v>
      </c>
    </row>
    <row r="41" spans="1:3" x14ac:dyDescent="0.2">
      <c r="A41" s="19">
        <v>3</v>
      </c>
      <c r="B41" s="19" t="s">
        <v>2663</v>
      </c>
      <c r="C41" s="20" t="s">
        <v>386</v>
      </c>
    </row>
    <row r="42" spans="1:3" x14ac:dyDescent="0.2">
      <c r="A42" s="19">
        <v>3</v>
      </c>
      <c r="B42" s="19" t="s">
        <v>1509</v>
      </c>
      <c r="C42" s="20" t="s">
        <v>1505</v>
      </c>
    </row>
    <row r="43" spans="1:3" x14ac:dyDescent="0.2">
      <c r="A43" s="19">
        <v>3</v>
      </c>
      <c r="B43" s="19" t="s">
        <v>507</v>
      </c>
      <c r="C43" s="20" t="s">
        <v>386</v>
      </c>
    </row>
    <row r="44" spans="1:3" x14ac:dyDescent="0.2">
      <c r="A44" s="19">
        <v>3</v>
      </c>
      <c r="B44" s="19" t="s">
        <v>508</v>
      </c>
      <c r="C44" s="20" t="s">
        <v>386</v>
      </c>
    </row>
    <row r="45" spans="1:3" x14ac:dyDescent="0.2">
      <c r="A45" s="19">
        <v>4</v>
      </c>
      <c r="B45" s="19" t="s">
        <v>509</v>
      </c>
      <c r="C45" s="20" t="s">
        <v>139</v>
      </c>
    </row>
    <row r="46" spans="1:3" x14ac:dyDescent="0.2">
      <c r="A46" s="19">
        <v>4</v>
      </c>
      <c r="B46" s="19" t="s">
        <v>106</v>
      </c>
      <c r="C46" s="20" t="s">
        <v>387</v>
      </c>
    </row>
    <row r="47" spans="1:3" x14ac:dyDescent="0.2">
      <c r="A47" s="19">
        <v>4</v>
      </c>
      <c r="B47" s="19" t="s">
        <v>107</v>
      </c>
      <c r="C47" s="20" t="s">
        <v>708</v>
      </c>
    </row>
    <row r="48" spans="1:3" x14ac:dyDescent="0.2">
      <c r="A48" s="19">
        <v>5</v>
      </c>
      <c r="B48" s="19" t="s">
        <v>510</v>
      </c>
      <c r="C48" s="20" t="s">
        <v>386</v>
      </c>
    </row>
    <row r="49" spans="1:3" x14ac:dyDescent="0.2">
      <c r="A49" s="19">
        <v>5</v>
      </c>
      <c r="B49" s="19" t="s">
        <v>108</v>
      </c>
      <c r="C49" s="20" t="s">
        <v>387</v>
      </c>
    </row>
    <row r="50" spans="1:3" x14ac:dyDescent="0.2">
      <c r="A50" s="19">
        <v>5</v>
      </c>
      <c r="B50" s="19" t="s">
        <v>511</v>
      </c>
      <c r="C50" s="20" t="s">
        <v>386</v>
      </c>
    </row>
    <row r="51" spans="1:3" x14ac:dyDescent="0.2">
      <c r="A51" s="19">
        <v>5</v>
      </c>
      <c r="B51" s="19" t="s">
        <v>361</v>
      </c>
      <c r="C51" s="20" t="s">
        <v>388</v>
      </c>
    </row>
    <row r="52" spans="1:3" x14ac:dyDescent="0.2">
      <c r="A52" s="19">
        <v>5</v>
      </c>
      <c r="B52" s="19" t="s">
        <v>362</v>
      </c>
      <c r="C52" s="20" t="s">
        <v>386</v>
      </c>
    </row>
    <row r="53" spans="1:3" x14ac:dyDescent="0.2">
      <c r="A53" s="19">
        <v>5</v>
      </c>
      <c r="B53" s="19" t="s">
        <v>1019</v>
      </c>
      <c r="C53" s="20" t="s">
        <v>386</v>
      </c>
    </row>
    <row r="54" spans="1:3" x14ac:dyDescent="0.2">
      <c r="A54" s="19">
        <v>5</v>
      </c>
      <c r="B54" s="19" t="s">
        <v>894</v>
      </c>
      <c r="C54" s="20" t="s">
        <v>386</v>
      </c>
    </row>
    <row r="55" spans="1:3" x14ac:dyDescent="0.2">
      <c r="A55" s="19">
        <v>5</v>
      </c>
      <c r="B55" s="19" t="s">
        <v>578</v>
      </c>
      <c r="C55" s="20" t="s">
        <v>388</v>
      </c>
    </row>
    <row r="56" spans="1:3" x14ac:dyDescent="0.2">
      <c r="A56" s="19">
        <v>5</v>
      </c>
      <c r="B56" s="19" t="s">
        <v>895</v>
      </c>
      <c r="C56" s="20" t="s">
        <v>386</v>
      </c>
    </row>
    <row r="57" spans="1:3" x14ac:dyDescent="0.2">
      <c r="A57" s="19">
        <v>6</v>
      </c>
      <c r="B57" s="19" t="s">
        <v>579</v>
      </c>
      <c r="C57" s="20" t="s">
        <v>387</v>
      </c>
    </row>
    <row r="58" spans="1:3" x14ac:dyDescent="0.2">
      <c r="A58" s="19">
        <v>6</v>
      </c>
      <c r="B58" s="19" t="s">
        <v>896</v>
      </c>
      <c r="C58" s="20" t="s">
        <v>1124</v>
      </c>
    </row>
    <row r="59" spans="1:3" x14ac:dyDescent="0.2">
      <c r="A59" s="19">
        <v>6</v>
      </c>
      <c r="B59" s="19" t="s">
        <v>580</v>
      </c>
      <c r="C59" s="20" t="s">
        <v>388</v>
      </c>
    </row>
    <row r="60" spans="1:3" x14ac:dyDescent="0.2">
      <c r="A60" s="19">
        <v>6</v>
      </c>
      <c r="B60" s="19" t="s">
        <v>581</v>
      </c>
      <c r="C60" s="20" t="s">
        <v>1125</v>
      </c>
    </row>
    <row r="61" spans="1:3" x14ac:dyDescent="0.2">
      <c r="A61" s="19">
        <v>7</v>
      </c>
      <c r="B61" s="19" t="s">
        <v>897</v>
      </c>
      <c r="C61" s="20" t="s">
        <v>386</v>
      </c>
    </row>
    <row r="62" spans="1:3" x14ac:dyDescent="0.2">
      <c r="A62" s="19">
        <v>7</v>
      </c>
      <c r="B62" s="19" t="s">
        <v>2013</v>
      </c>
      <c r="C62" s="20" t="s">
        <v>387</v>
      </c>
    </row>
    <row r="63" spans="1:3" x14ac:dyDescent="0.2">
      <c r="A63" s="19">
        <v>7</v>
      </c>
      <c r="B63" s="19" t="s">
        <v>582</v>
      </c>
      <c r="C63" s="20" t="s">
        <v>386</v>
      </c>
    </row>
    <row r="64" spans="1:3" x14ac:dyDescent="0.2">
      <c r="A64" s="19">
        <v>7</v>
      </c>
      <c r="B64" s="19" t="s">
        <v>583</v>
      </c>
      <c r="C64" s="20" t="s">
        <v>386</v>
      </c>
    </row>
    <row r="65" spans="1:3" x14ac:dyDescent="0.2">
      <c r="A65" s="19">
        <v>7</v>
      </c>
      <c r="B65" s="19" t="s">
        <v>898</v>
      </c>
      <c r="C65" s="20" t="s">
        <v>386</v>
      </c>
    </row>
    <row r="66" spans="1:3" x14ac:dyDescent="0.2">
      <c r="A66" s="19">
        <v>7</v>
      </c>
      <c r="B66" s="19" t="s">
        <v>899</v>
      </c>
      <c r="C66" s="20" t="s">
        <v>386</v>
      </c>
    </row>
    <row r="67" spans="1:3" x14ac:dyDescent="0.2">
      <c r="A67" s="19">
        <v>7</v>
      </c>
      <c r="B67" s="19" t="s">
        <v>900</v>
      </c>
      <c r="C67" s="20" t="s">
        <v>386</v>
      </c>
    </row>
    <row r="68" spans="1:3" x14ac:dyDescent="0.2">
      <c r="A68" s="19">
        <v>7</v>
      </c>
      <c r="B68" s="19" t="s">
        <v>901</v>
      </c>
      <c r="C68" s="20" t="s">
        <v>386</v>
      </c>
    </row>
    <row r="69" spans="1:3" x14ac:dyDescent="0.2">
      <c r="A69" s="19">
        <v>7</v>
      </c>
      <c r="B69" s="19" t="s">
        <v>902</v>
      </c>
      <c r="C69" s="20" t="s">
        <v>386</v>
      </c>
    </row>
    <row r="70" spans="1:3" x14ac:dyDescent="0.2">
      <c r="A70" s="19">
        <v>7</v>
      </c>
      <c r="B70" s="19" t="s">
        <v>1173</v>
      </c>
      <c r="C70" s="20" t="s">
        <v>386</v>
      </c>
    </row>
    <row r="71" spans="1:3" x14ac:dyDescent="0.2">
      <c r="A71" s="19">
        <v>7</v>
      </c>
      <c r="B71" s="19" t="s">
        <v>2003</v>
      </c>
      <c r="C71" s="20" t="s">
        <v>386</v>
      </c>
    </row>
    <row r="72" spans="1:3" x14ac:dyDescent="0.2">
      <c r="A72" s="19">
        <v>7</v>
      </c>
      <c r="B72" s="19" t="s">
        <v>2550</v>
      </c>
      <c r="C72" s="20" t="s">
        <v>386</v>
      </c>
    </row>
    <row r="73" spans="1:3" x14ac:dyDescent="0.2">
      <c r="A73" s="19">
        <v>7</v>
      </c>
      <c r="B73" s="19" t="s">
        <v>903</v>
      </c>
      <c r="C73" s="20" t="s">
        <v>386</v>
      </c>
    </row>
    <row r="74" spans="1:3" x14ac:dyDescent="0.2">
      <c r="A74" s="19">
        <v>7</v>
      </c>
      <c r="B74" s="19" t="s">
        <v>904</v>
      </c>
      <c r="C74" s="20" t="s">
        <v>386</v>
      </c>
    </row>
    <row r="75" spans="1:3" x14ac:dyDescent="0.2">
      <c r="A75" s="19">
        <v>7</v>
      </c>
      <c r="B75" s="19" t="s">
        <v>584</v>
      </c>
      <c r="C75" s="20" t="s">
        <v>388</v>
      </c>
    </row>
    <row r="76" spans="1:3" x14ac:dyDescent="0.2">
      <c r="A76" s="19">
        <v>7</v>
      </c>
      <c r="B76" s="19" t="s">
        <v>905</v>
      </c>
      <c r="C76" s="20" t="s">
        <v>386</v>
      </c>
    </row>
    <row r="77" spans="1:3" x14ac:dyDescent="0.2">
      <c r="A77" s="19">
        <v>7</v>
      </c>
      <c r="B77" s="19" t="s">
        <v>906</v>
      </c>
      <c r="C77" s="20" t="s">
        <v>386</v>
      </c>
    </row>
    <row r="78" spans="1:3" x14ac:dyDescent="0.2">
      <c r="A78" s="19">
        <v>7</v>
      </c>
      <c r="B78" s="19" t="s">
        <v>907</v>
      </c>
      <c r="C78" s="20" t="s">
        <v>386</v>
      </c>
    </row>
    <row r="79" spans="1:3" x14ac:dyDescent="0.2">
      <c r="A79" s="19">
        <v>7</v>
      </c>
      <c r="B79" s="19" t="s">
        <v>585</v>
      </c>
      <c r="C79" s="20" t="s">
        <v>388</v>
      </c>
    </row>
    <row r="80" spans="1:3" x14ac:dyDescent="0.2">
      <c r="A80" s="19">
        <v>7</v>
      </c>
      <c r="B80" s="19" t="s">
        <v>586</v>
      </c>
      <c r="C80" s="20" t="s">
        <v>388</v>
      </c>
    </row>
    <row r="81" spans="1:3" x14ac:dyDescent="0.2">
      <c r="A81" s="19">
        <v>7</v>
      </c>
      <c r="B81" s="19" t="s">
        <v>908</v>
      </c>
      <c r="C81" s="20" t="s">
        <v>386</v>
      </c>
    </row>
    <row r="82" spans="1:3" x14ac:dyDescent="0.2">
      <c r="A82" s="19">
        <v>7</v>
      </c>
      <c r="B82" s="19" t="s">
        <v>909</v>
      </c>
      <c r="C82" s="20" t="s">
        <v>386</v>
      </c>
    </row>
    <row r="83" spans="1:3" x14ac:dyDescent="0.2">
      <c r="A83" s="19">
        <v>7</v>
      </c>
      <c r="B83" s="19" t="s">
        <v>910</v>
      </c>
      <c r="C83" s="20" t="s">
        <v>721</v>
      </c>
    </row>
    <row r="84" spans="1:3" x14ac:dyDescent="0.2">
      <c r="A84" s="19">
        <v>7</v>
      </c>
      <c r="B84" s="19" t="s">
        <v>911</v>
      </c>
      <c r="C84" s="20" t="s">
        <v>386</v>
      </c>
    </row>
    <row r="85" spans="1:3" x14ac:dyDescent="0.2">
      <c r="A85" s="19">
        <v>7</v>
      </c>
      <c r="B85" s="19" t="s">
        <v>912</v>
      </c>
      <c r="C85" s="20" t="s">
        <v>386</v>
      </c>
    </row>
    <row r="86" spans="1:3" x14ac:dyDescent="0.2">
      <c r="A86" s="19">
        <v>7</v>
      </c>
      <c r="B86" s="19" t="s">
        <v>587</v>
      </c>
      <c r="C86" s="20" t="s">
        <v>388</v>
      </c>
    </row>
    <row r="87" spans="1:3" x14ac:dyDescent="0.2">
      <c r="A87" s="19">
        <v>7</v>
      </c>
      <c r="B87" s="19" t="s">
        <v>913</v>
      </c>
      <c r="C87" s="20" t="s">
        <v>386</v>
      </c>
    </row>
    <row r="88" spans="1:3" x14ac:dyDescent="0.2">
      <c r="A88" s="19">
        <v>7</v>
      </c>
      <c r="B88" s="19" t="s">
        <v>914</v>
      </c>
      <c r="C88" s="20" t="s">
        <v>386</v>
      </c>
    </row>
    <row r="89" spans="1:3" x14ac:dyDescent="0.2">
      <c r="A89" s="19">
        <v>7</v>
      </c>
      <c r="B89" s="19" t="s">
        <v>588</v>
      </c>
      <c r="C89" s="20" t="s">
        <v>387</v>
      </c>
    </row>
    <row r="90" spans="1:3" x14ac:dyDescent="0.2">
      <c r="A90" s="19">
        <v>7</v>
      </c>
      <c r="B90" s="19" t="s">
        <v>915</v>
      </c>
      <c r="C90" s="20" t="s">
        <v>387</v>
      </c>
    </row>
    <row r="91" spans="1:3" x14ac:dyDescent="0.2">
      <c r="A91" s="19">
        <v>7</v>
      </c>
      <c r="B91" s="19" t="s">
        <v>589</v>
      </c>
      <c r="C91" s="20" t="s">
        <v>388</v>
      </c>
    </row>
    <row r="92" spans="1:3" x14ac:dyDescent="0.2">
      <c r="A92" s="19">
        <v>7</v>
      </c>
      <c r="B92" s="19" t="s">
        <v>590</v>
      </c>
      <c r="C92" s="20" t="s">
        <v>387</v>
      </c>
    </row>
    <row r="93" spans="1:3" x14ac:dyDescent="0.2">
      <c r="A93" s="19">
        <v>8</v>
      </c>
      <c r="B93" s="19" t="s">
        <v>591</v>
      </c>
      <c r="C93" s="20" t="s">
        <v>388</v>
      </c>
    </row>
    <row r="94" spans="1:3" x14ac:dyDescent="0.2">
      <c r="A94" s="19">
        <v>8</v>
      </c>
      <c r="B94" s="19" t="s">
        <v>592</v>
      </c>
      <c r="C94" s="20" t="s">
        <v>387</v>
      </c>
    </row>
    <row r="95" spans="1:3" x14ac:dyDescent="0.2">
      <c r="A95" s="19">
        <v>8</v>
      </c>
      <c r="B95" s="19" t="s">
        <v>916</v>
      </c>
      <c r="C95" s="20" t="s">
        <v>386</v>
      </c>
    </row>
    <row r="96" spans="1:3" x14ac:dyDescent="0.2">
      <c r="A96" s="19">
        <v>8</v>
      </c>
      <c r="B96" s="19" t="s">
        <v>917</v>
      </c>
      <c r="C96" s="20" t="s">
        <v>386</v>
      </c>
    </row>
    <row r="97" spans="1:3" x14ac:dyDescent="0.2">
      <c r="A97" s="19">
        <v>8</v>
      </c>
      <c r="B97" s="19" t="s">
        <v>918</v>
      </c>
      <c r="C97" s="20" t="s">
        <v>386</v>
      </c>
    </row>
    <row r="98" spans="1:3" x14ac:dyDescent="0.2">
      <c r="A98" s="19">
        <v>8</v>
      </c>
      <c r="B98" s="19" t="s">
        <v>919</v>
      </c>
      <c r="C98" s="20" t="s">
        <v>386</v>
      </c>
    </row>
    <row r="99" spans="1:3" x14ac:dyDescent="0.2">
      <c r="A99" s="19">
        <v>8</v>
      </c>
      <c r="B99" s="19" t="s">
        <v>920</v>
      </c>
      <c r="C99" s="20" t="s">
        <v>387</v>
      </c>
    </row>
    <row r="100" spans="1:3" x14ac:dyDescent="0.2">
      <c r="A100" s="19">
        <v>8</v>
      </c>
      <c r="B100" s="19" t="s">
        <v>921</v>
      </c>
      <c r="C100" s="20" t="s">
        <v>386</v>
      </c>
    </row>
    <row r="101" spans="1:3" x14ac:dyDescent="0.2">
      <c r="A101" s="19">
        <v>8</v>
      </c>
      <c r="B101" s="19" t="s">
        <v>922</v>
      </c>
      <c r="C101" s="20" t="s">
        <v>386</v>
      </c>
    </row>
    <row r="102" spans="1:3" x14ac:dyDescent="0.2">
      <c r="A102" s="19">
        <v>8</v>
      </c>
      <c r="B102" s="19" t="s">
        <v>923</v>
      </c>
      <c r="C102" s="20" t="s">
        <v>386</v>
      </c>
    </row>
    <row r="103" spans="1:3" x14ac:dyDescent="0.2">
      <c r="A103" s="19">
        <v>8</v>
      </c>
      <c r="B103" s="19" t="s">
        <v>340</v>
      </c>
      <c r="C103" s="20" t="s">
        <v>387</v>
      </c>
    </row>
    <row r="104" spans="1:3" x14ac:dyDescent="0.2">
      <c r="A104" s="19">
        <v>8</v>
      </c>
      <c r="B104" s="19" t="s">
        <v>341</v>
      </c>
      <c r="C104" s="20" t="s">
        <v>388</v>
      </c>
    </row>
    <row r="105" spans="1:3" x14ac:dyDescent="0.2">
      <c r="A105" s="19">
        <v>8</v>
      </c>
      <c r="B105" s="19" t="s">
        <v>924</v>
      </c>
      <c r="C105" s="20" t="s">
        <v>386</v>
      </c>
    </row>
    <row r="106" spans="1:3" x14ac:dyDescent="0.2">
      <c r="A106" s="19">
        <v>8</v>
      </c>
      <c r="B106" s="19" t="s">
        <v>342</v>
      </c>
      <c r="C106" s="20" t="s">
        <v>387</v>
      </c>
    </row>
    <row r="107" spans="1:3" x14ac:dyDescent="0.2">
      <c r="A107" s="19">
        <v>8</v>
      </c>
      <c r="B107" s="19" t="s">
        <v>343</v>
      </c>
      <c r="C107" s="20" t="s">
        <v>388</v>
      </c>
    </row>
    <row r="108" spans="1:3" x14ac:dyDescent="0.2">
      <c r="A108" s="19">
        <v>8</v>
      </c>
      <c r="B108" s="19" t="s">
        <v>925</v>
      </c>
      <c r="C108" s="20" t="s">
        <v>386</v>
      </c>
    </row>
    <row r="109" spans="1:3" x14ac:dyDescent="0.2">
      <c r="A109" s="19">
        <v>8</v>
      </c>
      <c r="B109" s="19" t="s">
        <v>344</v>
      </c>
      <c r="C109" s="20" t="s">
        <v>387</v>
      </c>
    </row>
    <row r="110" spans="1:3" x14ac:dyDescent="0.2">
      <c r="A110" s="19">
        <v>8</v>
      </c>
      <c r="B110" s="19" t="s">
        <v>345</v>
      </c>
      <c r="C110" s="20" t="s">
        <v>388</v>
      </c>
    </row>
    <row r="111" spans="1:3" x14ac:dyDescent="0.2">
      <c r="A111" s="19">
        <v>9</v>
      </c>
      <c r="B111" s="19" t="s">
        <v>346</v>
      </c>
      <c r="C111" s="20" t="s">
        <v>140</v>
      </c>
    </row>
    <row r="112" spans="1:3" x14ac:dyDescent="0.2">
      <c r="A112" s="19">
        <v>9</v>
      </c>
      <c r="B112" s="19" t="s">
        <v>926</v>
      </c>
      <c r="C112" s="20" t="s">
        <v>974</v>
      </c>
    </row>
    <row r="113" spans="1:3" x14ac:dyDescent="0.2">
      <c r="A113" s="19">
        <v>9</v>
      </c>
      <c r="B113" s="19" t="s">
        <v>927</v>
      </c>
      <c r="C113" s="20" t="s">
        <v>974</v>
      </c>
    </row>
    <row r="114" spans="1:3" x14ac:dyDescent="0.2">
      <c r="A114" s="19">
        <v>10</v>
      </c>
      <c r="B114" s="19" t="s">
        <v>928</v>
      </c>
      <c r="C114" s="20" t="s">
        <v>952</v>
      </c>
    </row>
    <row r="115" spans="1:3" x14ac:dyDescent="0.2">
      <c r="A115" s="19">
        <v>10</v>
      </c>
      <c r="B115" s="19" t="s">
        <v>347</v>
      </c>
      <c r="C115" s="20" t="s">
        <v>1315</v>
      </c>
    </row>
    <row r="116" spans="1:3" x14ac:dyDescent="0.2">
      <c r="A116" s="19">
        <v>10</v>
      </c>
      <c r="B116" s="19" t="s">
        <v>929</v>
      </c>
      <c r="C116" s="20" t="s">
        <v>386</v>
      </c>
    </row>
    <row r="117" spans="1:3" x14ac:dyDescent="0.2">
      <c r="A117" s="19">
        <v>10</v>
      </c>
      <c r="B117" s="19" t="s">
        <v>930</v>
      </c>
      <c r="C117" s="20" t="s">
        <v>721</v>
      </c>
    </row>
    <row r="118" spans="1:3" x14ac:dyDescent="0.2">
      <c r="A118" s="19">
        <v>10</v>
      </c>
      <c r="B118" s="19" t="s">
        <v>1284</v>
      </c>
      <c r="C118" s="20" t="s">
        <v>721</v>
      </c>
    </row>
    <row r="119" spans="1:3" x14ac:dyDescent="0.2">
      <c r="A119" s="19">
        <v>10</v>
      </c>
      <c r="B119" s="19" t="s">
        <v>348</v>
      </c>
      <c r="C119" s="20" t="s">
        <v>388</v>
      </c>
    </row>
    <row r="120" spans="1:3" x14ac:dyDescent="0.2">
      <c r="A120" s="19">
        <v>10</v>
      </c>
      <c r="B120" s="19" t="s">
        <v>1285</v>
      </c>
      <c r="C120" s="20" t="s">
        <v>386</v>
      </c>
    </row>
    <row r="121" spans="1:3" x14ac:dyDescent="0.2">
      <c r="A121" s="19">
        <v>10</v>
      </c>
      <c r="B121" s="19" t="s">
        <v>1286</v>
      </c>
      <c r="C121" s="20" t="s">
        <v>386</v>
      </c>
    </row>
    <row r="122" spans="1:3" x14ac:dyDescent="0.2">
      <c r="A122" s="19">
        <v>10</v>
      </c>
      <c r="B122" s="19" t="s">
        <v>349</v>
      </c>
      <c r="C122" s="20" t="s">
        <v>387</v>
      </c>
    </row>
    <row r="123" spans="1:3" x14ac:dyDescent="0.2">
      <c r="A123" s="19">
        <v>10</v>
      </c>
      <c r="B123" s="19" t="s">
        <v>350</v>
      </c>
      <c r="C123" s="20" t="s">
        <v>387</v>
      </c>
    </row>
    <row r="124" spans="1:3" x14ac:dyDescent="0.2">
      <c r="A124" s="19">
        <v>10</v>
      </c>
      <c r="B124" s="19" t="s">
        <v>257</v>
      </c>
      <c r="C124" s="20" t="s">
        <v>388</v>
      </c>
    </row>
    <row r="125" spans="1:3" x14ac:dyDescent="0.2">
      <c r="A125" s="19">
        <v>10</v>
      </c>
      <c r="B125" s="19" t="s">
        <v>1287</v>
      </c>
      <c r="C125" s="20" t="s">
        <v>386</v>
      </c>
    </row>
    <row r="126" spans="1:3" x14ac:dyDescent="0.2">
      <c r="A126" s="19">
        <v>10</v>
      </c>
      <c r="B126" s="19" t="s">
        <v>1288</v>
      </c>
      <c r="C126" s="20" t="s">
        <v>386</v>
      </c>
    </row>
    <row r="127" spans="1:3" x14ac:dyDescent="0.2">
      <c r="A127" s="19">
        <v>10</v>
      </c>
      <c r="B127" s="19" t="s">
        <v>1289</v>
      </c>
      <c r="C127" s="20" t="s">
        <v>386</v>
      </c>
    </row>
    <row r="128" spans="1:3" x14ac:dyDescent="0.2">
      <c r="A128" s="19">
        <v>10</v>
      </c>
      <c r="B128" s="19" t="s">
        <v>1290</v>
      </c>
      <c r="C128" s="20" t="s">
        <v>386</v>
      </c>
    </row>
    <row r="129" spans="1:3" x14ac:dyDescent="0.2">
      <c r="A129" s="19">
        <v>10</v>
      </c>
      <c r="B129" s="19" t="s">
        <v>180</v>
      </c>
      <c r="C129" s="20" t="s">
        <v>387</v>
      </c>
    </row>
    <row r="130" spans="1:3" x14ac:dyDescent="0.2">
      <c r="A130" s="19">
        <v>10</v>
      </c>
      <c r="B130" s="19" t="s">
        <v>181</v>
      </c>
      <c r="C130" s="20" t="s">
        <v>388</v>
      </c>
    </row>
    <row r="131" spans="1:3" x14ac:dyDescent="0.2">
      <c r="A131" s="19">
        <v>10</v>
      </c>
      <c r="B131" s="19" t="s">
        <v>1291</v>
      </c>
      <c r="C131" s="20" t="s">
        <v>386</v>
      </c>
    </row>
    <row r="132" spans="1:3" x14ac:dyDescent="0.2">
      <c r="A132" s="19">
        <v>10</v>
      </c>
      <c r="B132" s="19" t="s">
        <v>1292</v>
      </c>
      <c r="C132" s="20" t="s">
        <v>386</v>
      </c>
    </row>
    <row r="133" spans="1:3" x14ac:dyDescent="0.2">
      <c r="A133" s="19">
        <v>11</v>
      </c>
      <c r="B133" s="19" t="s">
        <v>2014</v>
      </c>
      <c r="C133" s="20" t="s">
        <v>721</v>
      </c>
    </row>
    <row r="134" spans="1:3" x14ac:dyDescent="0.2">
      <c r="A134" s="19">
        <v>11</v>
      </c>
      <c r="B134" s="19" t="s">
        <v>2015</v>
      </c>
      <c r="C134" s="20" t="s">
        <v>389</v>
      </c>
    </row>
    <row r="135" spans="1:3" x14ac:dyDescent="0.2">
      <c r="A135" s="19">
        <v>12</v>
      </c>
      <c r="B135" s="19" t="s">
        <v>1293</v>
      </c>
      <c r="C135" s="20" t="s">
        <v>386</v>
      </c>
    </row>
    <row r="136" spans="1:3" x14ac:dyDescent="0.2">
      <c r="A136" s="19">
        <v>12</v>
      </c>
      <c r="B136" s="19" t="s">
        <v>1294</v>
      </c>
      <c r="C136" s="20" t="s">
        <v>386</v>
      </c>
    </row>
    <row r="137" spans="1:3" x14ac:dyDescent="0.2">
      <c r="A137" s="19">
        <v>12</v>
      </c>
      <c r="B137" s="19" t="s">
        <v>6</v>
      </c>
      <c r="C137" s="20" t="s">
        <v>388</v>
      </c>
    </row>
    <row r="138" spans="1:3" x14ac:dyDescent="0.2">
      <c r="A138" s="19">
        <v>12</v>
      </c>
      <c r="B138" s="19" t="s">
        <v>1295</v>
      </c>
      <c r="C138" s="20" t="s">
        <v>721</v>
      </c>
    </row>
    <row r="139" spans="1:3" x14ac:dyDescent="0.2">
      <c r="A139" s="19">
        <v>12</v>
      </c>
      <c r="B139" s="19" t="s">
        <v>1296</v>
      </c>
      <c r="C139" s="20" t="s">
        <v>386</v>
      </c>
    </row>
    <row r="140" spans="1:3" x14ac:dyDescent="0.2">
      <c r="A140" s="19">
        <v>12</v>
      </c>
      <c r="B140" s="19" t="s">
        <v>1297</v>
      </c>
      <c r="C140" s="20" t="s">
        <v>386</v>
      </c>
    </row>
    <row r="141" spans="1:3" x14ac:dyDescent="0.2">
      <c r="A141" s="19">
        <v>12</v>
      </c>
      <c r="B141" s="19" t="s">
        <v>1298</v>
      </c>
      <c r="C141" s="20" t="s">
        <v>386</v>
      </c>
    </row>
    <row r="142" spans="1:3" x14ac:dyDescent="0.2">
      <c r="A142" s="19">
        <v>12</v>
      </c>
      <c r="B142" s="19" t="s">
        <v>7</v>
      </c>
      <c r="C142" s="20" t="s">
        <v>387</v>
      </c>
    </row>
    <row r="143" spans="1:3" x14ac:dyDescent="0.2">
      <c r="A143" s="19">
        <v>12</v>
      </c>
      <c r="B143" s="19" t="s">
        <v>8</v>
      </c>
      <c r="C143" s="20" t="s">
        <v>387</v>
      </c>
    </row>
    <row r="144" spans="1:3" x14ac:dyDescent="0.2">
      <c r="A144" s="19">
        <v>12</v>
      </c>
      <c r="B144" s="19" t="s">
        <v>9</v>
      </c>
      <c r="C144" s="20" t="s">
        <v>388</v>
      </c>
    </row>
    <row r="145" spans="1:3" x14ac:dyDescent="0.2">
      <c r="A145" s="19">
        <v>12</v>
      </c>
      <c r="B145" s="19" t="s">
        <v>1299</v>
      </c>
      <c r="C145" s="20" t="s">
        <v>386</v>
      </c>
    </row>
    <row r="146" spans="1:3" x14ac:dyDescent="0.2">
      <c r="A146" s="19">
        <v>13</v>
      </c>
      <c r="B146" s="19" t="s">
        <v>10</v>
      </c>
      <c r="C146" s="20" t="s">
        <v>387</v>
      </c>
    </row>
    <row r="147" spans="1:3" x14ac:dyDescent="0.2">
      <c r="A147" s="19">
        <v>13</v>
      </c>
      <c r="B147" s="19" t="s">
        <v>11</v>
      </c>
      <c r="C147" s="20" t="s">
        <v>1314</v>
      </c>
    </row>
    <row r="148" spans="1:3" x14ac:dyDescent="0.2">
      <c r="A148" s="19">
        <v>13</v>
      </c>
      <c r="B148" s="19" t="s">
        <v>1300</v>
      </c>
      <c r="C148" s="20" t="s">
        <v>1316</v>
      </c>
    </row>
    <row r="149" spans="1:3" x14ac:dyDescent="0.2">
      <c r="A149" s="19">
        <v>13</v>
      </c>
      <c r="B149" s="19" t="s">
        <v>554</v>
      </c>
      <c r="C149" s="20" t="s">
        <v>1316</v>
      </c>
    </row>
    <row r="150" spans="1:3" x14ac:dyDescent="0.2">
      <c r="A150" s="19">
        <v>13</v>
      </c>
      <c r="B150" s="19" t="s">
        <v>555</v>
      </c>
      <c r="C150" s="20" t="s">
        <v>1316</v>
      </c>
    </row>
    <row r="151" spans="1:3" x14ac:dyDescent="0.2">
      <c r="A151" s="19">
        <v>14</v>
      </c>
      <c r="B151" s="19" t="s">
        <v>1528</v>
      </c>
      <c r="C151" s="20" t="s">
        <v>974</v>
      </c>
    </row>
    <row r="152" spans="1:3" x14ac:dyDescent="0.2">
      <c r="A152" s="19">
        <v>14</v>
      </c>
      <c r="B152" s="19" t="s">
        <v>12</v>
      </c>
      <c r="C152" s="20" t="s">
        <v>140</v>
      </c>
    </row>
    <row r="153" spans="1:3" x14ac:dyDescent="0.2">
      <c r="A153" s="19">
        <v>14</v>
      </c>
      <c r="B153" s="19" t="s">
        <v>13</v>
      </c>
      <c r="C153" s="20" t="s">
        <v>387</v>
      </c>
    </row>
    <row r="154" spans="1:3" x14ac:dyDescent="0.2">
      <c r="A154" s="19">
        <v>14</v>
      </c>
      <c r="B154" s="19" t="s">
        <v>1529</v>
      </c>
      <c r="C154" s="20" t="s">
        <v>974</v>
      </c>
    </row>
    <row r="155" spans="1:3" x14ac:dyDescent="0.2">
      <c r="A155" s="19">
        <v>14</v>
      </c>
      <c r="B155" s="19" t="s">
        <v>14</v>
      </c>
      <c r="C155" s="20" t="s">
        <v>140</v>
      </c>
    </row>
    <row r="156" spans="1:3" x14ac:dyDescent="0.2">
      <c r="A156" s="19">
        <v>14</v>
      </c>
      <c r="B156" s="19" t="s">
        <v>556</v>
      </c>
      <c r="C156" s="20" t="s">
        <v>975</v>
      </c>
    </row>
    <row r="157" spans="1:3" x14ac:dyDescent="0.2">
      <c r="A157" s="19">
        <v>14</v>
      </c>
      <c r="B157" s="19" t="s">
        <v>1063</v>
      </c>
      <c r="C157" s="20" t="s">
        <v>974</v>
      </c>
    </row>
    <row r="158" spans="1:3" x14ac:dyDescent="0.2">
      <c r="A158" s="19">
        <v>14</v>
      </c>
      <c r="B158" s="19" t="s">
        <v>15</v>
      </c>
      <c r="C158" s="20" t="s">
        <v>140</v>
      </c>
    </row>
    <row r="159" spans="1:3" x14ac:dyDescent="0.2">
      <c r="A159" s="19">
        <v>15</v>
      </c>
      <c r="B159" s="19" t="s">
        <v>2016</v>
      </c>
      <c r="C159" s="20" t="s">
        <v>1124</v>
      </c>
    </row>
    <row r="160" spans="1:3" x14ac:dyDescent="0.2">
      <c r="A160" s="19">
        <v>15</v>
      </c>
      <c r="B160" s="19" t="s">
        <v>16</v>
      </c>
      <c r="C160" s="20" t="s">
        <v>387</v>
      </c>
    </row>
    <row r="161" spans="1:3" x14ac:dyDescent="0.2">
      <c r="A161" s="19">
        <v>15</v>
      </c>
      <c r="B161" s="19" t="s">
        <v>1064</v>
      </c>
      <c r="C161" s="20" t="s">
        <v>388</v>
      </c>
    </row>
    <row r="162" spans="1:3" x14ac:dyDescent="0.2">
      <c r="A162" s="19">
        <v>15</v>
      </c>
      <c r="B162" s="19" t="s">
        <v>2017</v>
      </c>
      <c r="C162" s="20" t="s">
        <v>421</v>
      </c>
    </row>
    <row r="163" spans="1:3" x14ac:dyDescent="0.2">
      <c r="A163" s="19">
        <v>15</v>
      </c>
      <c r="B163" s="19" t="s">
        <v>2018</v>
      </c>
      <c r="C163" s="20" t="s">
        <v>420</v>
      </c>
    </row>
    <row r="164" spans="1:3" x14ac:dyDescent="0.2">
      <c r="A164" s="19">
        <v>16</v>
      </c>
      <c r="B164" s="19" t="s">
        <v>1065</v>
      </c>
      <c r="C164" s="20" t="s">
        <v>386</v>
      </c>
    </row>
    <row r="165" spans="1:3" x14ac:dyDescent="0.2">
      <c r="A165" s="19">
        <v>16</v>
      </c>
      <c r="B165" s="19" t="s">
        <v>17</v>
      </c>
      <c r="C165" s="20" t="s">
        <v>389</v>
      </c>
    </row>
    <row r="166" spans="1:3" x14ac:dyDescent="0.2">
      <c r="A166" s="19">
        <v>16</v>
      </c>
      <c r="B166" s="19" t="s">
        <v>1066</v>
      </c>
      <c r="C166" s="20" t="s">
        <v>386</v>
      </c>
    </row>
    <row r="167" spans="1:3" x14ac:dyDescent="0.2">
      <c r="A167" s="19">
        <v>16</v>
      </c>
      <c r="B167" s="19" t="s">
        <v>18</v>
      </c>
      <c r="C167" s="20" t="s">
        <v>387</v>
      </c>
    </row>
    <row r="168" spans="1:3" x14ac:dyDescent="0.2">
      <c r="A168" s="19">
        <v>16</v>
      </c>
      <c r="B168" s="19" t="s">
        <v>19</v>
      </c>
      <c r="C168" s="20" t="s">
        <v>388</v>
      </c>
    </row>
    <row r="169" spans="1:3" x14ac:dyDescent="0.2">
      <c r="A169" s="19">
        <v>16</v>
      </c>
      <c r="B169" s="19" t="s">
        <v>1067</v>
      </c>
      <c r="C169" s="20" t="s">
        <v>386</v>
      </c>
    </row>
    <row r="170" spans="1:3" x14ac:dyDescent="0.2">
      <c r="A170" s="19">
        <v>16</v>
      </c>
      <c r="B170" s="19" t="s">
        <v>352</v>
      </c>
      <c r="C170" s="20" t="s">
        <v>386</v>
      </c>
    </row>
    <row r="171" spans="1:3" x14ac:dyDescent="0.2">
      <c r="A171" s="19">
        <v>16</v>
      </c>
      <c r="B171" s="19" t="s">
        <v>353</v>
      </c>
      <c r="C171" s="20" t="s">
        <v>386</v>
      </c>
    </row>
    <row r="172" spans="1:3" x14ac:dyDescent="0.2">
      <c r="A172" s="19">
        <v>16</v>
      </c>
      <c r="B172" s="19" t="s">
        <v>20</v>
      </c>
      <c r="C172" s="20" t="s">
        <v>387</v>
      </c>
    </row>
    <row r="173" spans="1:3" x14ac:dyDescent="0.2">
      <c r="A173" s="19">
        <v>16</v>
      </c>
      <c r="B173" s="19" t="s">
        <v>1174</v>
      </c>
      <c r="C173" s="20" t="s">
        <v>388</v>
      </c>
    </row>
    <row r="174" spans="1:3" x14ac:dyDescent="0.2">
      <c r="A174" s="19">
        <v>16</v>
      </c>
      <c r="B174" s="19" t="s">
        <v>354</v>
      </c>
      <c r="C174" s="20" t="s">
        <v>386</v>
      </c>
    </row>
    <row r="175" spans="1:3" x14ac:dyDescent="0.2">
      <c r="A175" s="19">
        <v>16</v>
      </c>
      <c r="B175" s="19" t="s">
        <v>21</v>
      </c>
      <c r="C175" s="20" t="s">
        <v>389</v>
      </c>
    </row>
    <row r="176" spans="1:3" x14ac:dyDescent="0.2">
      <c r="A176" s="19">
        <v>16</v>
      </c>
      <c r="B176" s="19" t="s">
        <v>355</v>
      </c>
      <c r="C176" s="20" t="s">
        <v>386</v>
      </c>
    </row>
    <row r="177" spans="1:3" x14ac:dyDescent="0.2">
      <c r="A177" s="19">
        <v>17</v>
      </c>
      <c r="B177" s="19" t="s">
        <v>356</v>
      </c>
      <c r="C177" s="20" t="s">
        <v>386</v>
      </c>
    </row>
    <row r="178" spans="1:3" x14ac:dyDescent="0.2">
      <c r="A178" s="19">
        <v>17</v>
      </c>
      <c r="B178" s="19" t="s">
        <v>1106</v>
      </c>
      <c r="C178" s="20" t="s">
        <v>387</v>
      </c>
    </row>
    <row r="179" spans="1:3" x14ac:dyDescent="0.2">
      <c r="A179" s="19">
        <v>17</v>
      </c>
      <c r="B179" s="19" t="s">
        <v>1107</v>
      </c>
      <c r="C179" s="20" t="s">
        <v>388</v>
      </c>
    </row>
    <row r="180" spans="1:3" x14ac:dyDescent="0.2">
      <c r="A180" s="19">
        <v>17</v>
      </c>
      <c r="B180" s="19" t="s">
        <v>1175</v>
      </c>
      <c r="C180" s="20" t="s">
        <v>386</v>
      </c>
    </row>
    <row r="181" spans="1:3" x14ac:dyDescent="0.2">
      <c r="A181" s="19">
        <v>17</v>
      </c>
      <c r="B181" s="19" t="s">
        <v>1176</v>
      </c>
      <c r="C181" s="20" t="s">
        <v>386</v>
      </c>
    </row>
    <row r="182" spans="1:3" x14ac:dyDescent="0.2">
      <c r="A182" s="19">
        <v>18</v>
      </c>
      <c r="B182" s="19" t="s">
        <v>1530</v>
      </c>
      <c r="C182" s="20" t="s">
        <v>387</v>
      </c>
    </row>
    <row r="183" spans="1:3" x14ac:dyDescent="0.2">
      <c r="A183" s="19">
        <v>18</v>
      </c>
      <c r="B183" s="19" t="s">
        <v>1861</v>
      </c>
      <c r="C183" s="20" t="s">
        <v>388</v>
      </c>
    </row>
    <row r="184" spans="1:3" x14ac:dyDescent="0.2">
      <c r="A184" s="19">
        <v>18</v>
      </c>
      <c r="B184" s="19" t="s">
        <v>1531</v>
      </c>
      <c r="C184" s="20" t="s">
        <v>386</v>
      </c>
    </row>
    <row r="185" spans="1:3" x14ac:dyDescent="0.2">
      <c r="A185" s="19">
        <v>18</v>
      </c>
      <c r="B185" s="19" t="s">
        <v>1767</v>
      </c>
      <c r="C185" s="20" t="s">
        <v>386</v>
      </c>
    </row>
    <row r="186" spans="1:3" x14ac:dyDescent="0.2">
      <c r="A186" s="19">
        <v>18</v>
      </c>
      <c r="B186" s="19" t="s">
        <v>1768</v>
      </c>
      <c r="C186" s="20" t="s">
        <v>386</v>
      </c>
    </row>
    <row r="187" spans="1:3" x14ac:dyDescent="0.2">
      <c r="A187" s="19">
        <v>18</v>
      </c>
      <c r="B187" s="19" t="s">
        <v>1769</v>
      </c>
      <c r="C187" s="20" t="s">
        <v>386</v>
      </c>
    </row>
    <row r="188" spans="1:3" x14ac:dyDescent="0.2">
      <c r="A188" s="19">
        <v>18</v>
      </c>
      <c r="B188" s="19" t="s">
        <v>1770</v>
      </c>
      <c r="C188" s="20" t="s">
        <v>386</v>
      </c>
    </row>
    <row r="189" spans="1:3" x14ac:dyDescent="0.2">
      <c r="A189" s="19">
        <v>18</v>
      </c>
      <c r="B189" s="19" t="s">
        <v>357</v>
      </c>
      <c r="C189" s="20" t="s">
        <v>386</v>
      </c>
    </row>
    <row r="190" spans="1:3" x14ac:dyDescent="0.2">
      <c r="A190" s="19">
        <v>18</v>
      </c>
      <c r="B190" s="19" t="s">
        <v>2019</v>
      </c>
      <c r="C190" s="20" t="s">
        <v>974</v>
      </c>
    </row>
    <row r="191" spans="1:3" x14ac:dyDescent="0.2">
      <c r="A191" s="19">
        <v>19</v>
      </c>
      <c r="B191" s="19" t="s">
        <v>358</v>
      </c>
      <c r="C191" s="20" t="s">
        <v>1316</v>
      </c>
    </row>
    <row r="192" spans="1:3" x14ac:dyDescent="0.2">
      <c r="A192" s="19">
        <v>19</v>
      </c>
      <c r="B192" s="19" t="s">
        <v>359</v>
      </c>
      <c r="C192" s="20" t="s">
        <v>1051</v>
      </c>
    </row>
    <row r="193" spans="1:3" x14ac:dyDescent="0.2">
      <c r="A193" s="19">
        <v>20</v>
      </c>
      <c r="B193" s="19" t="s">
        <v>1127</v>
      </c>
      <c r="C193" s="20" t="s">
        <v>386</v>
      </c>
    </row>
    <row r="194" spans="1:3" x14ac:dyDescent="0.2">
      <c r="A194" s="19">
        <v>20</v>
      </c>
      <c r="B194" s="19" t="s">
        <v>1032</v>
      </c>
      <c r="C194" s="20" t="s">
        <v>388</v>
      </c>
    </row>
    <row r="195" spans="1:3" x14ac:dyDescent="0.2">
      <c r="A195" s="19">
        <v>20</v>
      </c>
      <c r="B195" s="19" t="s">
        <v>1128</v>
      </c>
      <c r="C195" s="20" t="s">
        <v>386</v>
      </c>
    </row>
    <row r="196" spans="1:3" x14ac:dyDescent="0.2">
      <c r="A196" s="19">
        <v>20</v>
      </c>
      <c r="B196" s="19" t="s">
        <v>1129</v>
      </c>
      <c r="C196" s="20" t="s">
        <v>386</v>
      </c>
    </row>
    <row r="197" spans="1:3" x14ac:dyDescent="0.2">
      <c r="A197" s="19">
        <v>20</v>
      </c>
      <c r="B197" s="19" t="s">
        <v>1130</v>
      </c>
      <c r="C197" s="20" t="s">
        <v>387</v>
      </c>
    </row>
    <row r="198" spans="1:3" x14ac:dyDescent="0.2">
      <c r="A198" s="19">
        <v>21</v>
      </c>
      <c r="B198" s="19" t="s">
        <v>1131</v>
      </c>
      <c r="C198" s="20" t="s">
        <v>386</v>
      </c>
    </row>
    <row r="199" spans="1:3" x14ac:dyDescent="0.2">
      <c r="A199" s="19">
        <v>21</v>
      </c>
      <c r="B199" s="19" t="s">
        <v>1132</v>
      </c>
      <c r="C199" s="20" t="s">
        <v>386</v>
      </c>
    </row>
    <row r="200" spans="1:3" x14ac:dyDescent="0.2">
      <c r="A200" s="19">
        <v>21</v>
      </c>
      <c r="B200" s="19" t="s">
        <v>129</v>
      </c>
      <c r="C200" s="20" t="s">
        <v>388</v>
      </c>
    </row>
    <row r="201" spans="1:3" x14ac:dyDescent="0.2">
      <c r="A201" s="19">
        <v>21</v>
      </c>
      <c r="B201" s="19" t="s">
        <v>1133</v>
      </c>
      <c r="C201" s="20" t="s">
        <v>386</v>
      </c>
    </row>
    <row r="202" spans="1:3" x14ac:dyDescent="0.2">
      <c r="A202" s="19">
        <v>21</v>
      </c>
      <c r="B202" s="19" t="s">
        <v>1134</v>
      </c>
      <c r="C202" s="20" t="s">
        <v>386</v>
      </c>
    </row>
    <row r="203" spans="1:3" x14ac:dyDescent="0.2">
      <c r="A203" s="19">
        <v>21</v>
      </c>
      <c r="B203" s="19" t="s">
        <v>1135</v>
      </c>
      <c r="C203" s="20" t="s">
        <v>386</v>
      </c>
    </row>
    <row r="204" spans="1:3" x14ac:dyDescent="0.2">
      <c r="A204" s="19">
        <v>21</v>
      </c>
      <c r="B204" s="19" t="s">
        <v>1136</v>
      </c>
      <c r="C204" s="20" t="s">
        <v>386</v>
      </c>
    </row>
    <row r="205" spans="1:3" x14ac:dyDescent="0.2">
      <c r="A205" s="19">
        <v>21</v>
      </c>
      <c r="B205" s="19" t="s">
        <v>1137</v>
      </c>
      <c r="C205" s="20" t="s">
        <v>386</v>
      </c>
    </row>
    <row r="206" spans="1:3" x14ac:dyDescent="0.2">
      <c r="A206" s="19">
        <v>21</v>
      </c>
      <c r="B206" s="19" t="s">
        <v>1138</v>
      </c>
      <c r="C206" s="20" t="s">
        <v>386</v>
      </c>
    </row>
    <row r="207" spans="1:3" x14ac:dyDescent="0.2">
      <c r="A207" s="19">
        <v>21</v>
      </c>
      <c r="B207" s="19" t="s">
        <v>1139</v>
      </c>
      <c r="C207" s="20" t="s">
        <v>386</v>
      </c>
    </row>
    <row r="208" spans="1:3" x14ac:dyDescent="0.2">
      <c r="A208" s="19">
        <v>21</v>
      </c>
      <c r="B208" s="19" t="s">
        <v>2020</v>
      </c>
      <c r="C208" s="20" t="s">
        <v>387</v>
      </c>
    </row>
    <row r="209" spans="1:3" x14ac:dyDescent="0.2">
      <c r="A209" s="19">
        <v>21</v>
      </c>
      <c r="B209" s="19" t="s">
        <v>130</v>
      </c>
      <c r="C209" s="20" t="s">
        <v>388</v>
      </c>
    </row>
    <row r="210" spans="1:3" x14ac:dyDescent="0.2">
      <c r="A210" s="19">
        <v>21</v>
      </c>
      <c r="B210" s="19" t="s">
        <v>2621</v>
      </c>
      <c r="C210" s="20" t="s">
        <v>421</v>
      </c>
    </row>
    <row r="211" spans="1:3" x14ac:dyDescent="0.2">
      <c r="A211" s="19">
        <v>21</v>
      </c>
      <c r="B211" s="241" t="s">
        <v>1140</v>
      </c>
      <c r="C211" s="21" t="s">
        <v>386</v>
      </c>
    </row>
    <row r="212" spans="1:3" x14ac:dyDescent="0.2">
      <c r="A212" s="19">
        <v>21</v>
      </c>
      <c r="B212" s="19" t="s">
        <v>523</v>
      </c>
      <c r="C212" s="20" t="s">
        <v>387</v>
      </c>
    </row>
    <row r="213" spans="1:3" x14ac:dyDescent="0.2">
      <c r="A213" s="19">
        <v>21</v>
      </c>
      <c r="B213" s="19" t="s">
        <v>524</v>
      </c>
      <c r="C213" s="20" t="s">
        <v>387</v>
      </c>
    </row>
    <row r="214" spans="1:3" x14ac:dyDescent="0.2">
      <c r="A214" s="19">
        <v>21</v>
      </c>
      <c r="B214" s="19" t="s">
        <v>838</v>
      </c>
      <c r="C214" s="20" t="s">
        <v>386</v>
      </c>
    </row>
    <row r="215" spans="1:3" x14ac:dyDescent="0.2">
      <c r="A215" s="19">
        <v>21</v>
      </c>
      <c r="B215" s="19" t="s">
        <v>839</v>
      </c>
      <c r="C215" s="20" t="s">
        <v>386</v>
      </c>
    </row>
    <row r="216" spans="1:3" x14ac:dyDescent="0.2">
      <c r="A216" s="19">
        <v>21</v>
      </c>
      <c r="B216" s="19" t="s">
        <v>125</v>
      </c>
      <c r="C216" s="20" t="s">
        <v>388</v>
      </c>
    </row>
    <row r="217" spans="1:3" x14ac:dyDescent="0.2">
      <c r="A217" s="19">
        <v>21</v>
      </c>
      <c r="B217" s="19" t="s">
        <v>1532</v>
      </c>
      <c r="C217" s="20" t="s">
        <v>386</v>
      </c>
    </row>
    <row r="218" spans="1:3" x14ac:dyDescent="0.2">
      <c r="A218" s="19">
        <v>21</v>
      </c>
      <c r="B218" s="19" t="s">
        <v>840</v>
      </c>
      <c r="C218" s="20" t="s">
        <v>386</v>
      </c>
    </row>
    <row r="219" spans="1:3" x14ac:dyDescent="0.2">
      <c r="A219" s="19">
        <v>21</v>
      </c>
      <c r="B219" s="19" t="s">
        <v>841</v>
      </c>
      <c r="C219" s="20" t="s">
        <v>386</v>
      </c>
    </row>
    <row r="220" spans="1:3" x14ac:dyDescent="0.2">
      <c r="A220" s="19">
        <v>21</v>
      </c>
      <c r="B220" s="19" t="s">
        <v>842</v>
      </c>
      <c r="C220" s="20" t="s">
        <v>386</v>
      </c>
    </row>
    <row r="221" spans="1:3" x14ac:dyDescent="0.2">
      <c r="A221" s="19">
        <v>21</v>
      </c>
      <c r="B221" s="19" t="s">
        <v>843</v>
      </c>
      <c r="C221" s="20" t="s">
        <v>386</v>
      </c>
    </row>
    <row r="222" spans="1:3" x14ac:dyDescent="0.2">
      <c r="A222" s="19">
        <v>21</v>
      </c>
      <c r="B222" s="19" t="s">
        <v>525</v>
      </c>
      <c r="C222" s="20" t="s">
        <v>388</v>
      </c>
    </row>
    <row r="223" spans="1:3" x14ac:dyDescent="0.2">
      <c r="A223" s="19">
        <v>21</v>
      </c>
      <c r="B223" s="19" t="s">
        <v>844</v>
      </c>
      <c r="C223" s="20" t="s">
        <v>386</v>
      </c>
    </row>
    <row r="224" spans="1:3" x14ac:dyDescent="0.2">
      <c r="A224" s="19">
        <v>21</v>
      </c>
      <c r="B224" s="19" t="s">
        <v>1298</v>
      </c>
      <c r="C224" s="20" t="s">
        <v>386</v>
      </c>
    </row>
    <row r="225" spans="1:3" x14ac:dyDescent="0.2">
      <c r="A225" s="19">
        <v>21</v>
      </c>
      <c r="B225" s="19" t="s">
        <v>845</v>
      </c>
      <c r="C225" s="20" t="s">
        <v>386</v>
      </c>
    </row>
    <row r="226" spans="1:3" x14ac:dyDescent="0.2">
      <c r="A226" s="19">
        <v>21</v>
      </c>
      <c r="B226" s="19" t="s">
        <v>846</v>
      </c>
      <c r="C226" s="20" t="s">
        <v>386</v>
      </c>
    </row>
    <row r="227" spans="1:3" x14ac:dyDescent="0.2">
      <c r="A227" s="19">
        <v>21</v>
      </c>
      <c r="B227" s="19" t="s">
        <v>847</v>
      </c>
      <c r="C227" s="20" t="s">
        <v>386</v>
      </c>
    </row>
    <row r="228" spans="1:3" x14ac:dyDescent="0.2">
      <c r="A228" s="19">
        <v>21</v>
      </c>
      <c r="B228" s="19" t="s">
        <v>848</v>
      </c>
      <c r="C228" s="20" t="s">
        <v>386</v>
      </c>
    </row>
    <row r="229" spans="1:3" x14ac:dyDescent="0.2">
      <c r="A229" s="19">
        <v>21</v>
      </c>
      <c r="B229" s="19" t="s">
        <v>849</v>
      </c>
      <c r="C229" s="20" t="s">
        <v>386</v>
      </c>
    </row>
    <row r="230" spans="1:3" x14ac:dyDescent="0.2">
      <c r="A230" s="19">
        <v>21</v>
      </c>
      <c r="B230" s="19" t="s">
        <v>850</v>
      </c>
      <c r="C230" s="20" t="s">
        <v>386</v>
      </c>
    </row>
    <row r="231" spans="1:3" x14ac:dyDescent="0.2">
      <c r="A231" s="19">
        <v>21</v>
      </c>
      <c r="B231" s="19" t="s">
        <v>7</v>
      </c>
      <c r="C231" s="20" t="s">
        <v>387</v>
      </c>
    </row>
    <row r="232" spans="1:3" x14ac:dyDescent="0.2">
      <c r="A232" s="19">
        <v>21</v>
      </c>
      <c r="B232" s="19" t="s">
        <v>1033</v>
      </c>
      <c r="C232" s="20" t="s">
        <v>387</v>
      </c>
    </row>
    <row r="233" spans="1:3" x14ac:dyDescent="0.2">
      <c r="A233" s="19">
        <v>21</v>
      </c>
      <c r="B233" s="19" t="s">
        <v>1034</v>
      </c>
      <c r="C233" s="20" t="s">
        <v>387</v>
      </c>
    </row>
    <row r="234" spans="1:3" x14ac:dyDescent="0.2">
      <c r="A234" s="19">
        <v>21</v>
      </c>
      <c r="B234" s="19" t="s">
        <v>1035</v>
      </c>
      <c r="C234" s="20" t="s">
        <v>388</v>
      </c>
    </row>
    <row r="235" spans="1:3" x14ac:dyDescent="0.2">
      <c r="A235" s="19">
        <v>21</v>
      </c>
      <c r="B235" s="19" t="s">
        <v>851</v>
      </c>
      <c r="C235" s="20" t="s">
        <v>386</v>
      </c>
    </row>
    <row r="236" spans="1:3" x14ac:dyDescent="0.2">
      <c r="A236" s="19">
        <v>21</v>
      </c>
      <c r="B236" s="19" t="s">
        <v>852</v>
      </c>
      <c r="C236" s="20" t="s">
        <v>386</v>
      </c>
    </row>
    <row r="237" spans="1:3" x14ac:dyDescent="0.2">
      <c r="A237" s="19">
        <v>21</v>
      </c>
      <c r="B237" s="19" t="s">
        <v>1036</v>
      </c>
      <c r="C237" s="20" t="s">
        <v>387</v>
      </c>
    </row>
    <row r="238" spans="1:3" x14ac:dyDescent="0.2">
      <c r="A238" s="19">
        <v>21</v>
      </c>
      <c r="B238" s="19" t="s">
        <v>1037</v>
      </c>
      <c r="C238" s="20" t="s">
        <v>388</v>
      </c>
    </row>
    <row r="239" spans="1:3" x14ac:dyDescent="0.2">
      <c r="A239" s="19">
        <v>21</v>
      </c>
      <c r="B239" s="19" t="s">
        <v>1038</v>
      </c>
      <c r="C239" s="20" t="s">
        <v>387</v>
      </c>
    </row>
    <row r="240" spans="1:3" x14ac:dyDescent="0.2">
      <c r="A240" s="19">
        <v>21</v>
      </c>
      <c r="B240" s="19" t="s">
        <v>1039</v>
      </c>
      <c r="C240" s="20" t="s">
        <v>387</v>
      </c>
    </row>
    <row r="241" spans="1:3" x14ac:dyDescent="0.2">
      <c r="A241" s="19">
        <v>21</v>
      </c>
      <c r="B241" s="19" t="s">
        <v>1040</v>
      </c>
      <c r="C241" s="20" t="s">
        <v>388</v>
      </c>
    </row>
    <row r="242" spans="1:3" x14ac:dyDescent="0.2">
      <c r="A242" s="19">
        <v>21</v>
      </c>
      <c r="B242" s="19" t="s">
        <v>1041</v>
      </c>
      <c r="C242" s="20" t="s">
        <v>387</v>
      </c>
    </row>
    <row r="243" spans="1:3" x14ac:dyDescent="0.2">
      <c r="A243" s="19">
        <v>21</v>
      </c>
      <c r="B243" s="19" t="s">
        <v>2623</v>
      </c>
      <c r="C243" s="20" t="s">
        <v>721</v>
      </c>
    </row>
    <row r="244" spans="1:3" x14ac:dyDescent="0.2">
      <c r="A244" s="19">
        <v>21</v>
      </c>
      <c r="B244" s="19" t="s">
        <v>853</v>
      </c>
      <c r="C244" s="20" t="s">
        <v>386</v>
      </c>
    </row>
    <row r="245" spans="1:3" x14ac:dyDescent="0.2">
      <c r="A245" s="19">
        <v>21</v>
      </c>
      <c r="B245" s="19" t="s">
        <v>2622</v>
      </c>
      <c r="C245" s="20" t="s">
        <v>721</v>
      </c>
    </row>
    <row r="246" spans="1:3" x14ac:dyDescent="0.2">
      <c r="A246" s="19">
        <v>21</v>
      </c>
      <c r="B246" s="19" t="s">
        <v>854</v>
      </c>
      <c r="C246" s="20" t="s">
        <v>386</v>
      </c>
    </row>
    <row r="247" spans="1:3" x14ac:dyDescent="0.2">
      <c r="A247" s="19">
        <v>21</v>
      </c>
      <c r="B247" s="19" t="s">
        <v>1042</v>
      </c>
      <c r="C247" s="20" t="s">
        <v>388</v>
      </c>
    </row>
    <row r="248" spans="1:3" x14ac:dyDescent="0.2">
      <c r="A248" s="19">
        <v>21</v>
      </c>
      <c r="B248" s="19" t="s">
        <v>855</v>
      </c>
      <c r="C248" s="20" t="s">
        <v>386</v>
      </c>
    </row>
    <row r="249" spans="1:3" x14ac:dyDescent="0.2">
      <c r="A249" s="19">
        <v>21</v>
      </c>
      <c r="B249" s="19" t="s">
        <v>856</v>
      </c>
      <c r="C249" s="20" t="s">
        <v>386</v>
      </c>
    </row>
    <row r="250" spans="1:3" x14ac:dyDescent="0.2">
      <c r="A250" s="19">
        <v>21</v>
      </c>
      <c r="B250" s="19" t="s">
        <v>1043</v>
      </c>
      <c r="C250" s="20" t="s">
        <v>388</v>
      </c>
    </row>
    <row r="251" spans="1:3" x14ac:dyDescent="0.2">
      <c r="A251" s="19">
        <v>21</v>
      </c>
      <c r="B251" s="19" t="s">
        <v>857</v>
      </c>
      <c r="C251" s="20" t="s">
        <v>386</v>
      </c>
    </row>
    <row r="252" spans="1:3" x14ac:dyDescent="0.2">
      <c r="A252" s="19">
        <v>21</v>
      </c>
      <c r="B252" s="19" t="s">
        <v>1044</v>
      </c>
      <c r="C252" s="20" t="s">
        <v>388</v>
      </c>
    </row>
    <row r="253" spans="1:3" x14ac:dyDescent="0.2">
      <c r="A253" s="19">
        <v>21</v>
      </c>
      <c r="B253" s="19" t="s">
        <v>858</v>
      </c>
      <c r="C253" s="20" t="s">
        <v>386</v>
      </c>
    </row>
    <row r="254" spans="1:3" x14ac:dyDescent="0.2">
      <c r="A254" s="19">
        <v>21</v>
      </c>
      <c r="B254" s="19" t="s">
        <v>1082</v>
      </c>
      <c r="C254" s="20" t="s">
        <v>386</v>
      </c>
    </row>
    <row r="255" spans="1:3" x14ac:dyDescent="0.2">
      <c r="A255" s="19">
        <v>21</v>
      </c>
      <c r="B255" s="19" t="s">
        <v>1045</v>
      </c>
      <c r="C255" s="20" t="s">
        <v>388</v>
      </c>
    </row>
    <row r="256" spans="1:3" x14ac:dyDescent="0.2">
      <c r="A256" s="19">
        <v>21</v>
      </c>
      <c r="B256" s="19" t="s">
        <v>1083</v>
      </c>
      <c r="C256" s="20" t="s">
        <v>386</v>
      </c>
    </row>
    <row r="257" spans="1:3" x14ac:dyDescent="0.2">
      <c r="A257" s="19">
        <v>21</v>
      </c>
      <c r="B257" s="19" t="s">
        <v>1046</v>
      </c>
      <c r="C257" s="20" t="s">
        <v>387</v>
      </c>
    </row>
    <row r="258" spans="1:3" x14ac:dyDescent="0.2">
      <c r="A258" s="19">
        <v>21</v>
      </c>
      <c r="B258" s="19" t="s">
        <v>126</v>
      </c>
      <c r="C258" s="20" t="s">
        <v>388</v>
      </c>
    </row>
    <row r="259" spans="1:3" x14ac:dyDescent="0.2">
      <c r="A259" s="19">
        <v>21</v>
      </c>
      <c r="B259" s="19" t="s">
        <v>182</v>
      </c>
      <c r="C259" s="20" t="s">
        <v>386</v>
      </c>
    </row>
    <row r="260" spans="1:3" x14ac:dyDescent="0.2">
      <c r="A260" s="19">
        <v>21</v>
      </c>
      <c r="B260" s="19" t="s">
        <v>1533</v>
      </c>
      <c r="C260" s="20" t="s">
        <v>386</v>
      </c>
    </row>
    <row r="261" spans="1:3" x14ac:dyDescent="0.2">
      <c r="A261" s="19">
        <v>21</v>
      </c>
      <c r="B261" s="19" t="s">
        <v>183</v>
      </c>
      <c r="C261" s="20" t="s">
        <v>386</v>
      </c>
    </row>
    <row r="262" spans="1:3" x14ac:dyDescent="0.2">
      <c r="A262" s="19">
        <v>22</v>
      </c>
      <c r="B262" s="19" t="s">
        <v>184</v>
      </c>
      <c r="C262" s="20" t="s">
        <v>386</v>
      </c>
    </row>
    <row r="263" spans="1:3" x14ac:dyDescent="0.2">
      <c r="A263" s="19">
        <v>22</v>
      </c>
      <c r="B263" s="19" t="s">
        <v>483</v>
      </c>
      <c r="C263" s="20" t="s">
        <v>387</v>
      </c>
    </row>
    <row r="264" spans="1:3" x14ac:dyDescent="0.2">
      <c r="A264" s="19">
        <v>22</v>
      </c>
      <c r="B264" s="19" t="s">
        <v>185</v>
      </c>
      <c r="C264" s="20" t="s">
        <v>386</v>
      </c>
    </row>
    <row r="265" spans="1:3" x14ac:dyDescent="0.2">
      <c r="A265" s="19">
        <v>22</v>
      </c>
      <c r="B265" s="19" t="s">
        <v>484</v>
      </c>
      <c r="C265" s="20" t="s">
        <v>388</v>
      </c>
    </row>
    <row r="266" spans="1:3" x14ac:dyDescent="0.2">
      <c r="A266" s="19">
        <v>23</v>
      </c>
      <c r="B266" s="19" t="s">
        <v>485</v>
      </c>
      <c r="C266" s="20" t="s">
        <v>389</v>
      </c>
    </row>
    <row r="267" spans="1:3" x14ac:dyDescent="0.2">
      <c r="A267" s="19">
        <v>23</v>
      </c>
      <c r="B267" s="19" t="s">
        <v>1534</v>
      </c>
      <c r="C267" s="20" t="s">
        <v>386</v>
      </c>
    </row>
    <row r="268" spans="1:3" x14ac:dyDescent="0.2">
      <c r="A268" s="19">
        <v>24</v>
      </c>
      <c r="B268" s="19" t="s">
        <v>186</v>
      </c>
      <c r="C268" s="20" t="s">
        <v>386</v>
      </c>
    </row>
    <row r="269" spans="1:3" x14ac:dyDescent="0.2">
      <c r="A269" s="19">
        <v>24</v>
      </c>
      <c r="B269" s="19" t="s">
        <v>486</v>
      </c>
      <c r="C269" s="20" t="s">
        <v>387</v>
      </c>
    </row>
    <row r="270" spans="1:3" x14ac:dyDescent="0.2">
      <c r="A270" s="19">
        <v>24</v>
      </c>
      <c r="B270" s="19" t="s">
        <v>487</v>
      </c>
      <c r="C270" s="20" t="s">
        <v>388</v>
      </c>
    </row>
    <row r="271" spans="1:3" x14ac:dyDescent="0.2">
      <c r="A271" s="19">
        <v>24</v>
      </c>
      <c r="B271" s="19" t="s">
        <v>127</v>
      </c>
      <c r="C271" s="20" t="s">
        <v>387</v>
      </c>
    </row>
    <row r="272" spans="1:3" x14ac:dyDescent="0.2">
      <c r="A272" s="19">
        <v>24</v>
      </c>
      <c r="B272" s="19" t="s">
        <v>187</v>
      </c>
      <c r="C272" s="20" t="s">
        <v>386</v>
      </c>
    </row>
    <row r="273" spans="1:3" x14ac:dyDescent="0.2">
      <c r="A273" s="19">
        <v>24</v>
      </c>
      <c r="B273" s="19" t="s">
        <v>188</v>
      </c>
      <c r="C273" s="20" t="s">
        <v>386</v>
      </c>
    </row>
    <row r="274" spans="1:3" x14ac:dyDescent="0.2">
      <c r="A274" s="19">
        <v>24</v>
      </c>
      <c r="B274" s="19" t="s">
        <v>488</v>
      </c>
      <c r="C274" s="20" t="s">
        <v>388</v>
      </c>
    </row>
    <row r="275" spans="1:3" x14ac:dyDescent="0.2">
      <c r="A275" s="19">
        <v>24</v>
      </c>
      <c r="B275" s="19" t="s">
        <v>189</v>
      </c>
      <c r="C275" s="20" t="s">
        <v>421</v>
      </c>
    </row>
    <row r="276" spans="1:3" x14ac:dyDescent="0.2">
      <c r="A276" s="19">
        <v>24</v>
      </c>
      <c r="B276" s="19" t="s">
        <v>190</v>
      </c>
      <c r="C276" s="20" t="s">
        <v>386</v>
      </c>
    </row>
    <row r="277" spans="1:3" x14ac:dyDescent="0.2">
      <c r="A277" s="19">
        <v>24</v>
      </c>
      <c r="B277" s="19" t="s">
        <v>191</v>
      </c>
      <c r="C277" s="20" t="s">
        <v>386</v>
      </c>
    </row>
    <row r="278" spans="1:3" x14ac:dyDescent="0.2">
      <c r="A278" s="19">
        <v>24</v>
      </c>
      <c r="B278" s="19" t="s">
        <v>128</v>
      </c>
      <c r="C278" s="20" t="s">
        <v>386</v>
      </c>
    </row>
    <row r="279" spans="1:3" x14ac:dyDescent="0.2">
      <c r="A279" s="19">
        <v>25</v>
      </c>
      <c r="B279" s="19" t="s">
        <v>192</v>
      </c>
      <c r="C279" s="20" t="s">
        <v>139</v>
      </c>
    </row>
    <row r="280" spans="1:3" x14ac:dyDescent="0.2">
      <c r="A280" s="19">
        <v>25</v>
      </c>
      <c r="B280" s="19" t="s">
        <v>489</v>
      </c>
      <c r="C280" s="20" t="s">
        <v>387</v>
      </c>
    </row>
    <row r="281" spans="1:3" x14ac:dyDescent="0.2">
      <c r="A281" s="19">
        <v>25</v>
      </c>
      <c r="B281" s="19" t="s">
        <v>490</v>
      </c>
      <c r="C281" s="20" t="s">
        <v>708</v>
      </c>
    </row>
    <row r="282" spans="1:3" x14ac:dyDescent="0.2">
      <c r="A282" s="19">
        <v>26</v>
      </c>
      <c r="B282" s="19" t="s">
        <v>2664</v>
      </c>
      <c r="C282" s="20" t="s">
        <v>139</v>
      </c>
    </row>
    <row r="283" spans="1:3" x14ac:dyDescent="0.2">
      <c r="A283" s="19">
        <v>26</v>
      </c>
      <c r="B283" s="19" t="s">
        <v>2021</v>
      </c>
      <c r="C283" s="20" t="s">
        <v>387</v>
      </c>
    </row>
    <row r="284" spans="1:3" x14ac:dyDescent="0.2">
      <c r="A284" s="19">
        <v>26</v>
      </c>
      <c r="B284" s="19" t="s">
        <v>2022</v>
      </c>
      <c r="C284" s="20" t="s">
        <v>708</v>
      </c>
    </row>
    <row r="285" spans="1:3" x14ac:dyDescent="0.2">
      <c r="A285" s="19">
        <v>27</v>
      </c>
      <c r="B285" s="19" t="s">
        <v>2023</v>
      </c>
      <c r="C285" s="20" t="s">
        <v>387</v>
      </c>
    </row>
    <row r="286" spans="1:3" x14ac:dyDescent="0.2">
      <c r="A286" s="19">
        <v>27</v>
      </c>
      <c r="B286" s="19" t="s">
        <v>2024</v>
      </c>
      <c r="C286" s="20" t="s">
        <v>388</v>
      </c>
    </row>
    <row r="287" spans="1:3" x14ac:dyDescent="0.2">
      <c r="A287" s="19">
        <v>27</v>
      </c>
      <c r="B287" s="19" t="s">
        <v>193</v>
      </c>
      <c r="C287" s="20" t="s">
        <v>721</v>
      </c>
    </row>
    <row r="288" spans="1:3" x14ac:dyDescent="0.2">
      <c r="A288" s="19">
        <v>27</v>
      </c>
      <c r="B288" s="19" t="s">
        <v>194</v>
      </c>
      <c r="C288" s="20" t="s">
        <v>721</v>
      </c>
    </row>
    <row r="289" spans="1:3" x14ac:dyDescent="0.2">
      <c r="A289" s="19">
        <v>27</v>
      </c>
      <c r="B289" s="19" t="s">
        <v>195</v>
      </c>
      <c r="C289" s="20" t="s">
        <v>721</v>
      </c>
    </row>
    <row r="290" spans="1:3" x14ac:dyDescent="0.2">
      <c r="A290" s="19">
        <v>27</v>
      </c>
      <c r="B290" s="19" t="s">
        <v>196</v>
      </c>
      <c r="C290" s="20" t="s">
        <v>721</v>
      </c>
    </row>
    <row r="291" spans="1:3" x14ac:dyDescent="0.2">
      <c r="A291" s="19">
        <v>27</v>
      </c>
      <c r="B291" s="19" t="s">
        <v>197</v>
      </c>
      <c r="C291" s="20" t="s">
        <v>721</v>
      </c>
    </row>
    <row r="292" spans="1:3" x14ac:dyDescent="0.2">
      <c r="A292" s="19">
        <v>28</v>
      </c>
      <c r="B292" s="19" t="s">
        <v>491</v>
      </c>
      <c r="C292" s="20" t="s">
        <v>140</v>
      </c>
    </row>
    <row r="293" spans="1:3" x14ac:dyDescent="0.2">
      <c r="A293" s="19">
        <v>28</v>
      </c>
      <c r="B293" s="19" t="s">
        <v>2665</v>
      </c>
      <c r="C293" s="20" t="s">
        <v>708</v>
      </c>
    </row>
    <row r="294" spans="1:3" x14ac:dyDescent="0.2">
      <c r="A294" s="19">
        <v>28</v>
      </c>
      <c r="B294" s="19" t="s">
        <v>2025</v>
      </c>
      <c r="C294" s="20" t="s">
        <v>139</v>
      </c>
    </row>
    <row r="295" spans="1:3" x14ac:dyDescent="0.2">
      <c r="A295" s="19">
        <v>29</v>
      </c>
      <c r="B295" s="19" t="s">
        <v>1535</v>
      </c>
      <c r="C295" s="20" t="s">
        <v>1316</v>
      </c>
    </row>
    <row r="296" spans="1:3" x14ac:dyDescent="0.2">
      <c r="A296" s="19">
        <v>29</v>
      </c>
      <c r="B296" s="19" t="s">
        <v>1536</v>
      </c>
      <c r="C296" s="20" t="s">
        <v>387</v>
      </c>
    </row>
    <row r="297" spans="1:3" x14ac:dyDescent="0.2">
      <c r="A297" s="19">
        <v>29</v>
      </c>
      <c r="B297" s="19" t="s">
        <v>1537</v>
      </c>
      <c r="C297" s="20" t="s">
        <v>386</v>
      </c>
    </row>
    <row r="298" spans="1:3" x14ac:dyDescent="0.2">
      <c r="A298" s="19">
        <v>29</v>
      </c>
      <c r="B298" s="19" t="s">
        <v>1538</v>
      </c>
      <c r="C298" s="20" t="s">
        <v>1316</v>
      </c>
    </row>
    <row r="299" spans="1:3" x14ac:dyDescent="0.2">
      <c r="A299" s="19">
        <v>29</v>
      </c>
      <c r="B299" s="19" t="s">
        <v>198</v>
      </c>
      <c r="C299" s="20" t="s">
        <v>1316</v>
      </c>
    </row>
    <row r="300" spans="1:3" x14ac:dyDescent="0.2">
      <c r="A300" s="19">
        <v>29</v>
      </c>
      <c r="B300" s="19" t="s">
        <v>1539</v>
      </c>
      <c r="C300" s="20" t="s">
        <v>1125</v>
      </c>
    </row>
    <row r="301" spans="1:3" x14ac:dyDescent="0.2">
      <c r="A301" s="19">
        <v>29</v>
      </c>
      <c r="B301" s="19" t="s">
        <v>2026</v>
      </c>
      <c r="C301" s="20" t="s">
        <v>1124</v>
      </c>
    </row>
    <row r="302" spans="1:3" x14ac:dyDescent="0.2">
      <c r="A302" s="19">
        <v>29</v>
      </c>
      <c r="B302" s="19" t="s">
        <v>1540</v>
      </c>
      <c r="C302" s="20" t="s">
        <v>386</v>
      </c>
    </row>
    <row r="303" spans="1:3" x14ac:dyDescent="0.2">
      <c r="A303" s="19">
        <v>29</v>
      </c>
      <c r="B303" s="19" t="s">
        <v>1541</v>
      </c>
      <c r="C303" s="20" t="s">
        <v>1316</v>
      </c>
    </row>
    <row r="304" spans="1:3" x14ac:dyDescent="0.2">
      <c r="A304" s="19">
        <v>29</v>
      </c>
      <c r="B304" s="19" t="s">
        <v>1542</v>
      </c>
      <c r="C304" s="20" t="s">
        <v>386</v>
      </c>
    </row>
    <row r="305" spans="1:3" x14ac:dyDescent="0.2">
      <c r="A305" s="19">
        <v>29</v>
      </c>
      <c r="B305" s="19" t="s">
        <v>1543</v>
      </c>
      <c r="C305" s="20" t="s">
        <v>1316</v>
      </c>
    </row>
    <row r="306" spans="1:3" x14ac:dyDescent="0.2">
      <c r="A306" s="19">
        <v>29</v>
      </c>
      <c r="B306" s="19" t="s">
        <v>1544</v>
      </c>
      <c r="C306" s="20" t="s">
        <v>386</v>
      </c>
    </row>
    <row r="307" spans="1:3" x14ac:dyDescent="0.2">
      <c r="A307" s="19">
        <v>29</v>
      </c>
      <c r="B307" s="19" t="s">
        <v>1545</v>
      </c>
      <c r="C307" s="20" t="s">
        <v>386</v>
      </c>
    </row>
    <row r="308" spans="1:3" x14ac:dyDescent="0.2">
      <c r="A308" s="19">
        <v>29</v>
      </c>
      <c r="B308" s="19" t="s">
        <v>1546</v>
      </c>
      <c r="C308" s="20" t="s">
        <v>1316</v>
      </c>
    </row>
    <row r="309" spans="1:3" x14ac:dyDescent="0.2">
      <c r="A309" s="19">
        <v>29</v>
      </c>
      <c r="B309" s="19" t="s">
        <v>2027</v>
      </c>
      <c r="C309" s="20" t="s">
        <v>1051</v>
      </c>
    </row>
    <row r="310" spans="1:3" x14ac:dyDescent="0.2">
      <c r="A310" s="19">
        <v>29</v>
      </c>
      <c r="B310" s="19" t="s">
        <v>1547</v>
      </c>
      <c r="C310" s="20" t="s">
        <v>1316</v>
      </c>
    </row>
    <row r="311" spans="1:3" x14ac:dyDescent="0.2">
      <c r="A311" s="19">
        <v>29</v>
      </c>
      <c r="B311" s="19" t="s">
        <v>2028</v>
      </c>
      <c r="C311" s="20" t="s">
        <v>421</v>
      </c>
    </row>
    <row r="312" spans="1:3" x14ac:dyDescent="0.2">
      <c r="A312" s="19">
        <v>29</v>
      </c>
      <c r="B312" s="19" t="s">
        <v>1548</v>
      </c>
      <c r="C312" s="20" t="s">
        <v>1316</v>
      </c>
    </row>
    <row r="313" spans="1:3" x14ac:dyDescent="0.2">
      <c r="A313" s="19">
        <v>29</v>
      </c>
      <c r="B313" s="19" t="s">
        <v>1549</v>
      </c>
      <c r="C313" s="20" t="s">
        <v>1316</v>
      </c>
    </row>
    <row r="314" spans="1:3" x14ac:dyDescent="0.2">
      <c r="A314" s="19">
        <v>29</v>
      </c>
      <c r="B314" s="19" t="s">
        <v>199</v>
      </c>
      <c r="C314" s="20" t="s">
        <v>1316</v>
      </c>
    </row>
    <row r="315" spans="1:3" x14ac:dyDescent="0.2">
      <c r="A315" s="19">
        <v>29</v>
      </c>
      <c r="B315" s="19" t="s">
        <v>1550</v>
      </c>
      <c r="C315" s="20" t="s">
        <v>1316</v>
      </c>
    </row>
    <row r="316" spans="1:3" x14ac:dyDescent="0.2">
      <c r="A316" s="19">
        <v>29</v>
      </c>
      <c r="B316" s="19" t="s">
        <v>1551</v>
      </c>
      <c r="C316" s="20" t="s">
        <v>1316</v>
      </c>
    </row>
    <row r="317" spans="1:3" x14ac:dyDescent="0.2">
      <c r="A317" s="19">
        <v>29</v>
      </c>
      <c r="B317" s="19" t="s">
        <v>1552</v>
      </c>
      <c r="C317" s="20" t="s">
        <v>1316</v>
      </c>
    </row>
    <row r="318" spans="1:3" x14ac:dyDescent="0.2">
      <c r="A318" s="19">
        <v>29</v>
      </c>
      <c r="B318" s="19" t="s">
        <v>1553</v>
      </c>
      <c r="C318" s="20" t="s">
        <v>1314</v>
      </c>
    </row>
    <row r="319" spans="1:3" x14ac:dyDescent="0.2">
      <c r="A319" s="19">
        <v>29</v>
      </c>
      <c r="B319" s="19" t="s">
        <v>1554</v>
      </c>
      <c r="C319" s="20" t="s">
        <v>1316</v>
      </c>
    </row>
    <row r="320" spans="1:3" x14ac:dyDescent="0.2">
      <c r="A320" s="19">
        <v>29</v>
      </c>
      <c r="B320" s="19" t="s">
        <v>1555</v>
      </c>
      <c r="C320" s="20" t="s">
        <v>1316</v>
      </c>
    </row>
    <row r="321" spans="1:3" x14ac:dyDescent="0.2">
      <c r="A321" s="19">
        <v>29</v>
      </c>
      <c r="B321" s="19" t="s">
        <v>1556</v>
      </c>
      <c r="C321" s="20" t="s">
        <v>387</v>
      </c>
    </row>
    <row r="322" spans="1:3" x14ac:dyDescent="0.2">
      <c r="A322" s="19">
        <v>29</v>
      </c>
      <c r="B322" s="19" t="s">
        <v>1557</v>
      </c>
      <c r="C322" s="20" t="s">
        <v>387</v>
      </c>
    </row>
    <row r="323" spans="1:3" x14ac:dyDescent="0.2">
      <c r="A323" s="19">
        <v>29</v>
      </c>
      <c r="B323" s="19" t="s">
        <v>1558</v>
      </c>
      <c r="C323" s="20" t="s">
        <v>1316</v>
      </c>
    </row>
    <row r="324" spans="1:3" x14ac:dyDescent="0.2">
      <c r="A324" s="19">
        <v>29</v>
      </c>
      <c r="B324" s="19" t="s">
        <v>1559</v>
      </c>
      <c r="C324" s="20" t="s">
        <v>1316</v>
      </c>
    </row>
    <row r="325" spans="1:3" x14ac:dyDescent="0.2">
      <c r="A325" s="19">
        <v>29</v>
      </c>
      <c r="B325" s="19" t="s">
        <v>1560</v>
      </c>
      <c r="C325" s="20" t="s">
        <v>1316</v>
      </c>
    </row>
    <row r="326" spans="1:3" x14ac:dyDescent="0.2">
      <c r="A326" s="19">
        <v>29</v>
      </c>
      <c r="B326" s="19" t="s">
        <v>1561</v>
      </c>
      <c r="C326" s="20" t="s">
        <v>1316</v>
      </c>
    </row>
    <row r="327" spans="1:3" x14ac:dyDescent="0.2">
      <c r="A327" s="19">
        <v>29</v>
      </c>
      <c r="B327" s="19" t="s">
        <v>1562</v>
      </c>
      <c r="C327" s="20" t="s">
        <v>1316</v>
      </c>
    </row>
    <row r="328" spans="1:3" x14ac:dyDescent="0.2">
      <c r="A328" s="19">
        <v>29</v>
      </c>
      <c r="B328" s="19" t="s">
        <v>1563</v>
      </c>
      <c r="C328" s="20" t="s">
        <v>1316</v>
      </c>
    </row>
    <row r="329" spans="1:3" x14ac:dyDescent="0.2">
      <c r="A329" s="19">
        <v>29</v>
      </c>
      <c r="B329" s="19" t="s">
        <v>1564</v>
      </c>
      <c r="C329" s="20" t="s">
        <v>386</v>
      </c>
    </row>
    <row r="330" spans="1:3" x14ac:dyDescent="0.2">
      <c r="A330" s="19">
        <v>29</v>
      </c>
      <c r="B330" s="19" t="s">
        <v>1565</v>
      </c>
      <c r="C330" s="20" t="s">
        <v>1316</v>
      </c>
    </row>
    <row r="331" spans="1:3" x14ac:dyDescent="0.2">
      <c r="A331" s="19">
        <v>29</v>
      </c>
      <c r="B331" s="19" t="s">
        <v>1566</v>
      </c>
      <c r="C331" s="20" t="s">
        <v>1314</v>
      </c>
    </row>
    <row r="332" spans="1:3" x14ac:dyDescent="0.2">
      <c r="A332" s="19">
        <v>29</v>
      </c>
      <c r="B332" s="19" t="s">
        <v>838</v>
      </c>
      <c r="C332" s="20" t="s">
        <v>1316</v>
      </c>
    </row>
    <row r="333" spans="1:3" x14ac:dyDescent="0.2">
      <c r="A333" s="19">
        <v>29</v>
      </c>
      <c r="B333" s="19" t="s">
        <v>1567</v>
      </c>
      <c r="C333" s="20" t="s">
        <v>1316</v>
      </c>
    </row>
    <row r="334" spans="1:3" x14ac:dyDescent="0.2">
      <c r="A334" s="19">
        <v>29</v>
      </c>
      <c r="B334" s="19" t="s">
        <v>200</v>
      </c>
      <c r="C334" s="20" t="s">
        <v>1316</v>
      </c>
    </row>
    <row r="335" spans="1:3" x14ac:dyDescent="0.2">
      <c r="A335" s="19">
        <v>29</v>
      </c>
      <c r="B335" s="19" t="s">
        <v>1568</v>
      </c>
      <c r="C335" s="20" t="s">
        <v>1316</v>
      </c>
    </row>
    <row r="336" spans="1:3" x14ac:dyDescent="0.2">
      <c r="A336" s="19">
        <v>29</v>
      </c>
      <c r="B336" s="19" t="s">
        <v>1569</v>
      </c>
      <c r="C336" s="20" t="s">
        <v>1316</v>
      </c>
    </row>
    <row r="337" spans="1:3" x14ac:dyDescent="0.2">
      <c r="A337" s="19">
        <v>29</v>
      </c>
      <c r="B337" s="19" t="s">
        <v>201</v>
      </c>
      <c r="C337" s="20" t="s">
        <v>1316</v>
      </c>
    </row>
    <row r="338" spans="1:3" x14ac:dyDescent="0.2">
      <c r="A338" s="19">
        <v>29</v>
      </c>
      <c r="B338" s="19" t="s">
        <v>1570</v>
      </c>
      <c r="C338" s="20" t="s">
        <v>1316</v>
      </c>
    </row>
    <row r="339" spans="1:3" x14ac:dyDescent="0.2">
      <c r="A339" s="19">
        <v>29</v>
      </c>
      <c r="B339" s="19" t="s">
        <v>1571</v>
      </c>
      <c r="C339" s="20" t="s">
        <v>1316</v>
      </c>
    </row>
    <row r="340" spans="1:3" x14ac:dyDescent="0.2">
      <c r="A340" s="19">
        <v>29</v>
      </c>
      <c r="B340" s="19" t="s">
        <v>1771</v>
      </c>
      <c r="C340" s="20" t="s">
        <v>421</v>
      </c>
    </row>
    <row r="341" spans="1:3" x14ac:dyDescent="0.2">
      <c r="A341" s="19">
        <v>29</v>
      </c>
      <c r="B341" s="19" t="s">
        <v>1572</v>
      </c>
      <c r="C341" s="20" t="s">
        <v>1316</v>
      </c>
    </row>
    <row r="342" spans="1:3" x14ac:dyDescent="0.2">
      <c r="A342" s="19">
        <v>29</v>
      </c>
      <c r="B342" s="19" t="s">
        <v>1573</v>
      </c>
      <c r="C342" s="20" t="s">
        <v>387</v>
      </c>
    </row>
    <row r="343" spans="1:3" x14ac:dyDescent="0.2">
      <c r="A343" s="19">
        <v>29</v>
      </c>
      <c r="B343" s="19" t="s">
        <v>1852</v>
      </c>
      <c r="C343" s="20" t="s">
        <v>387</v>
      </c>
    </row>
    <row r="344" spans="1:3" x14ac:dyDescent="0.2">
      <c r="A344" s="19">
        <v>29</v>
      </c>
      <c r="B344" s="19" t="s">
        <v>1574</v>
      </c>
      <c r="C344" s="20" t="s">
        <v>387</v>
      </c>
    </row>
    <row r="345" spans="1:3" x14ac:dyDescent="0.2">
      <c r="A345" s="19">
        <v>29</v>
      </c>
      <c r="B345" s="19" t="s">
        <v>1575</v>
      </c>
      <c r="C345" s="20" t="s">
        <v>1316</v>
      </c>
    </row>
    <row r="346" spans="1:3" x14ac:dyDescent="0.2">
      <c r="A346" s="19">
        <v>29</v>
      </c>
      <c r="B346" s="19" t="s">
        <v>1576</v>
      </c>
      <c r="C346" s="20" t="s">
        <v>1316</v>
      </c>
    </row>
    <row r="347" spans="1:3" x14ac:dyDescent="0.2">
      <c r="A347" s="19">
        <v>29</v>
      </c>
      <c r="B347" s="19" t="s">
        <v>53</v>
      </c>
      <c r="C347" s="20" t="s">
        <v>1316</v>
      </c>
    </row>
    <row r="348" spans="1:3" x14ac:dyDescent="0.2">
      <c r="A348" s="19">
        <v>29</v>
      </c>
      <c r="B348" s="19" t="s">
        <v>1577</v>
      </c>
      <c r="C348" s="20" t="s">
        <v>387</v>
      </c>
    </row>
    <row r="349" spans="1:3" x14ac:dyDescent="0.2">
      <c r="A349" s="19">
        <v>29</v>
      </c>
      <c r="B349" s="19" t="s">
        <v>1578</v>
      </c>
      <c r="C349" s="20" t="s">
        <v>1316</v>
      </c>
    </row>
    <row r="350" spans="1:3" x14ac:dyDescent="0.2">
      <c r="A350" s="19">
        <v>29</v>
      </c>
      <c r="B350" s="19" t="s">
        <v>1579</v>
      </c>
      <c r="C350" s="20" t="s">
        <v>1316</v>
      </c>
    </row>
    <row r="351" spans="1:3" x14ac:dyDescent="0.2">
      <c r="A351" s="19">
        <v>29</v>
      </c>
      <c r="B351" s="19" t="s">
        <v>1580</v>
      </c>
      <c r="C351" s="20" t="s">
        <v>1316</v>
      </c>
    </row>
    <row r="352" spans="1:3" x14ac:dyDescent="0.2">
      <c r="A352" s="19">
        <v>29</v>
      </c>
      <c r="B352" s="19" t="s">
        <v>1581</v>
      </c>
      <c r="C352" s="20" t="s">
        <v>1316</v>
      </c>
    </row>
    <row r="353" spans="1:3" x14ac:dyDescent="0.2">
      <c r="A353" s="19">
        <v>29</v>
      </c>
      <c r="B353" s="19" t="s">
        <v>1582</v>
      </c>
      <c r="C353" s="20" t="s">
        <v>1316</v>
      </c>
    </row>
    <row r="354" spans="1:3" x14ac:dyDescent="0.2">
      <c r="A354" s="19">
        <v>29</v>
      </c>
      <c r="B354" s="19" t="s">
        <v>1583</v>
      </c>
      <c r="C354" s="20" t="s">
        <v>718</v>
      </c>
    </row>
    <row r="355" spans="1:3" x14ac:dyDescent="0.2">
      <c r="A355" s="19">
        <v>29</v>
      </c>
      <c r="B355" s="19" t="s">
        <v>2029</v>
      </c>
      <c r="C355" s="20" t="s">
        <v>1245</v>
      </c>
    </row>
    <row r="356" spans="1:3" x14ac:dyDescent="0.2">
      <c r="A356" s="19">
        <v>29</v>
      </c>
      <c r="B356" s="19" t="s">
        <v>1584</v>
      </c>
      <c r="C356" s="20" t="s">
        <v>1316</v>
      </c>
    </row>
    <row r="357" spans="1:3" x14ac:dyDescent="0.2">
      <c r="A357" s="19">
        <v>29</v>
      </c>
      <c r="B357" s="19" t="s">
        <v>1585</v>
      </c>
      <c r="C357" s="20" t="s">
        <v>1316</v>
      </c>
    </row>
    <row r="358" spans="1:3" x14ac:dyDescent="0.2">
      <c r="A358" s="19">
        <v>29</v>
      </c>
      <c r="B358" s="19" t="s">
        <v>1586</v>
      </c>
      <c r="C358" s="20" t="s">
        <v>1316</v>
      </c>
    </row>
    <row r="359" spans="1:3" x14ac:dyDescent="0.2">
      <c r="A359" s="19">
        <v>29</v>
      </c>
      <c r="B359" s="19" t="s">
        <v>1587</v>
      </c>
      <c r="C359" s="20" t="s">
        <v>1314</v>
      </c>
    </row>
    <row r="360" spans="1:3" x14ac:dyDescent="0.2">
      <c r="A360" s="19">
        <v>29</v>
      </c>
      <c r="B360" s="19" t="s">
        <v>1588</v>
      </c>
      <c r="C360" s="20" t="s">
        <v>1316</v>
      </c>
    </row>
    <row r="361" spans="1:3" x14ac:dyDescent="0.2">
      <c r="A361" s="19">
        <v>29</v>
      </c>
      <c r="B361" s="19" t="s">
        <v>1589</v>
      </c>
      <c r="C361" s="20" t="s">
        <v>1314</v>
      </c>
    </row>
    <row r="362" spans="1:3" x14ac:dyDescent="0.2">
      <c r="A362" s="19">
        <v>29</v>
      </c>
      <c r="B362" s="19" t="s">
        <v>1590</v>
      </c>
      <c r="C362" s="20" t="s">
        <v>1316</v>
      </c>
    </row>
    <row r="363" spans="1:3" x14ac:dyDescent="0.2">
      <c r="A363" s="19">
        <v>29</v>
      </c>
      <c r="B363" s="19" t="s">
        <v>1591</v>
      </c>
      <c r="C363" s="20" t="s">
        <v>388</v>
      </c>
    </row>
    <row r="364" spans="1:3" x14ac:dyDescent="0.2">
      <c r="A364" s="19">
        <v>29</v>
      </c>
      <c r="B364" s="19" t="s">
        <v>1592</v>
      </c>
      <c r="C364" s="20" t="s">
        <v>386</v>
      </c>
    </row>
    <row r="365" spans="1:3" x14ac:dyDescent="0.2">
      <c r="A365" s="19">
        <v>29</v>
      </c>
      <c r="B365" s="19" t="s">
        <v>1593</v>
      </c>
      <c r="C365" s="20" t="s">
        <v>1316</v>
      </c>
    </row>
    <row r="366" spans="1:3" x14ac:dyDescent="0.2">
      <c r="A366" s="19">
        <v>29</v>
      </c>
      <c r="B366" s="19" t="s">
        <v>1594</v>
      </c>
      <c r="C366" s="20" t="s">
        <v>1316</v>
      </c>
    </row>
    <row r="367" spans="1:3" x14ac:dyDescent="0.2">
      <c r="A367" s="19">
        <v>29</v>
      </c>
      <c r="B367" s="19" t="s">
        <v>1595</v>
      </c>
      <c r="C367" s="20" t="s">
        <v>1316</v>
      </c>
    </row>
    <row r="368" spans="1:3" x14ac:dyDescent="0.2">
      <c r="A368" s="19">
        <v>29</v>
      </c>
      <c r="B368" s="19" t="s">
        <v>1596</v>
      </c>
      <c r="C368" s="20" t="s">
        <v>1316</v>
      </c>
    </row>
    <row r="369" spans="1:3" x14ac:dyDescent="0.2">
      <c r="A369" s="19">
        <v>29</v>
      </c>
      <c r="B369" s="19" t="s">
        <v>1597</v>
      </c>
      <c r="C369" s="20" t="s">
        <v>1316</v>
      </c>
    </row>
    <row r="370" spans="1:3" x14ac:dyDescent="0.2">
      <c r="A370" s="19">
        <v>29</v>
      </c>
      <c r="B370" s="19" t="s">
        <v>1598</v>
      </c>
      <c r="C370" s="20" t="s">
        <v>1316</v>
      </c>
    </row>
    <row r="371" spans="1:3" x14ac:dyDescent="0.2">
      <c r="A371" s="19">
        <v>29</v>
      </c>
      <c r="B371" s="19" t="s">
        <v>1599</v>
      </c>
      <c r="C371" s="20" t="s">
        <v>1316</v>
      </c>
    </row>
    <row r="372" spans="1:3" x14ac:dyDescent="0.2">
      <c r="A372" s="19">
        <v>29</v>
      </c>
      <c r="B372" s="19" t="s">
        <v>1600</v>
      </c>
      <c r="C372" s="20" t="s">
        <v>1316</v>
      </c>
    </row>
    <row r="373" spans="1:3" x14ac:dyDescent="0.2">
      <c r="A373" s="19">
        <v>29</v>
      </c>
      <c r="B373" s="19" t="s">
        <v>1601</v>
      </c>
      <c r="C373" s="20" t="s">
        <v>1316</v>
      </c>
    </row>
    <row r="374" spans="1:3" x14ac:dyDescent="0.2">
      <c r="A374" s="19">
        <v>29</v>
      </c>
      <c r="B374" s="19" t="s">
        <v>2562</v>
      </c>
      <c r="C374" s="20" t="s">
        <v>387</v>
      </c>
    </row>
    <row r="375" spans="1:3" x14ac:dyDescent="0.2">
      <c r="A375" s="19">
        <v>29</v>
      </c>
      <c r="B375" s="19" t="s">
        <v>2563</v>
      </c>
      <c r="C375" s="20" t="s">
        <v>1314</v>
      </c>
    </row>
    <row r="376" spans="1:3" x14ac:dyDescent="0.2">
      <c r="A376" s="19">
        <v>29</v>
      </c>
      <c r="B376" s="19" t="s">
        <v>1602</v>
      </c>
      <c r="C376" s="20" t="s">
        <v>1316</v>
      </c>
    </row>
    <row r="377" spans="1:3" x14ac:dyDescent="0.2">
      <c r="A377" s="19">
        <v>29</v>
      </c>
      <c r="B377" s="19" t="s">
        <v>1603</v>
      </c>
      <c r="C377" s="20" t="s">
        <v>387</v>
      </c>
    </row>
    <row r="378" spans="1:3" x14ac:dyDescent="0.2">
      <c r="A378" s="19">
        <v>29</v>
      </c>
      <c r="B378" s="19" t="s">
        <v>1604</v>
      </c>
      <c r="C378" s="20" t="s">
        <v>1314</v>
      </c>
    </row>
    <row r="379" spans="1:3" x14ac:dyDescent="0.2">
      <c r="A379" s="19">
        <v>29</v>
      </c>
      <c r="B379" s="19" t="s">
        <v>1605</v>
      </c>
      <c r="C379" s="20" t="s">
        <v>1316</v>
      </c>
    </row>
    <row r="380" spans="1:3" x14ac:dyDescent="0.2">
      <c r="A380" s="19">
        <v>29</v>
      </c>
      <c r="B380" s="19" t="s">
        <v>1606</v>
      </c>
      <c r="C380" s="20" t="s">
        <v>388</v>
      </c>
    </row>
    <row r="381" spans="1:3" x14ac:dyDescent="0.2">
      <c r="A381" s="19">
        <v>29</v>
      </c>
      <c r="B381" s="19" t="s">
        <v>1607</v>
      </c>
      <c r="C381" s="20" t="s">
        <v>1314</v>
      </c>
    </row>
    <row r="382" spans="1:3" x14ac:dyDescent="0.2">
      <c r="A382" s="19">
        <v>29</v>
      </c>
      <c r="B382" s="19" t="s">
        <v>1608</v>
      </c>
      <c r="C382" s="20" t="s">
        <v>1316</v>
      </c>
    </row>
    <row r="383" spans="1:3" x14ac:dyDescent="0.2">
      <c r="A383" s="19">
        <v>29</v>
      </c>
      <c r="B383" s="19" t="s">
        <v>417</v>
      </c>
      <c r="C383" s="20" t="s">
        <v>1316</v>
      </c>
    </row>
    <row r="384" spans="1:3" x14ac:dyDescent="0.2">
      <c r="A384" s="19">
        <v>29</v>
      </c>
      <c r="B384" s="19" t="s">
        <v>1609</v>
      </c>
      <c r="C384" s="20" t="s">
        <v>1316</v>
      </c>
    </row>
    <row r="385" spans="1:3" x14ac:dyDescent="0.2">
      <c r="A385" s="19">
        <v>29</v>
      </c>
      <c r="B385" s="19" t="s">
        <v>1610</v>
      </c>
      <c r="C385" s="20" t="s">
        <v>1316</v>
      </c>
    </row>
    <row r="386" spans="1:3" x14ac:dyDescent="0.2">
      <c r="A386" s="19">
        <v>29</v>
      </c>
      <c r="B386" s="19" t="s">
        <v>1611</v>
      </c>
      <c r="C386" s="20" t="s">
        <v>1314</v>
      </c>
    </row>
    <row r="387" spans="1:3" x14ac:dyDescent="0.2">
      <c r="A387" s="19">
        <v>29</v>
      </c>
      <c r="B387" s="19" t="s">
        <v>1612</v>
      </c>
      <c r="C387" s="20" t="s">
        <v>1316</v>
      </c>
    </row>
    <row r="388" spans="1:3" x14ac:dyDescent="0.2">
      <c r="A388" s="19">
        <v>29</v>
      </c>
      <c r="B388" s="19" t="s">
        <v>1613</v>
      </c>
      <c r="C388" s="20" t="s">
        <v>1314</v>
      </c>
    </row>
    <row r="389" spans="1:3" x14ac:dyDescent="0.2">
      <c r="A389" s="19">
        <v>29</v>
      </c>
      <c r="B389" s="19" t="s">
        <v>2567</v>
      </c>
      <c r="C389" s="20" t="s">
        <v>1314</v>
      </c>
    </row>
    <row r="390" spans="1:3" x14ac:dyDescent="0.2">
      <c r="A390" s="19">
        <v>29</v>
      </c>
      <c r="B390" s="19" t="s">
        <v>2030</v>
      </c>
      <c r="C390" s="20" t="s">
        <v>387</v>
      </c>
    </row>
    <row r="391" spans="1:3" x14ac:dyDescent="0.2">
      <c r="A391" s="19">
        <v>29</v>
      </c>
      <c r="B391" s="19" t="s">
        <v>1614</v>
      </c>
      <c r="C391" s="20" t="s">
        <v>1316</v>
      </c>
    </row>
    <row r="392" spans="1:3" x14ac:dyDescent="0.2">
      <c r="A392" s="19">
        <v>29</v>
      </c>
      <c r="B392" s="19" t="s">
        <v>1615</v>
      </c>
      <c r="C392" s="20" t="s">
        <v>1316</v>
      </c>
    </row>
    <row r="393" spans="1:3" x14ac:dyDescent="0.2">
      <c r="A393" s="19">
        <v>29</v>
      </c>
      <c r="B393" s="19" t="s">
        <v>2031</v>
      </c>
      <c r="C393" s="20" t="s">
        <v>669</v>
      </c>
    </row>
    <row r="394" spans="1:3" x14ac:dyDescent="0.2">
      <c r="A394" s="19">
        <v>29</v>
      </c>
      <c r="B394" s="19" t="s">
        <v>1616</v>
      </c>
      <c r="C394" s="20" t="s">
        <v>1314</v>
      </c>
    </row>
    <row r="395" spans="1:3" x14ac:dyDescent="0.2">
      <c r="A395" s="19">
        <v>29</v>
      </c>
      <c r="B395" s="19" t="s">
        <v>691</v>
      </c>
      <c r="C395" s="20" t="s">
        <v>669</v>
      </c>
    </row>
    <row r="396" spans="1:3" x14ac:dyDescent="0.2">
      <c r="A396" s="19">
        <v>29</v>
      </c>
      <c r="B396" s="19" t="s">
        <v>1617</v>
      </c>
      <c r="C396" s="20" t="s">
        <v>1314</v>
      </c>
    </row>
    <row r="397" spans="1:3" x14ac:dyDescent="0.2">
      <c r="A397" s="19">
        <v>29</v>
      </c>
      <c r="B397" s="19" t="s">
        <v>1618</v>
      </c>
      <c r="C397" s="20" t="s">
        <v>1245</v>
      </c>
    </row>
    <row r="398" spans="1:3" x14ac:dyDescent="0.2">
      <c r="A398" s="19">
        <v>29</v>
      </c>
      <c r="B398" s="19" t="s">
        <v>1619</v>
      </c>
      <c r="C398" s="20" t="s">
        <v>718</v>
      </c>
    </row>
    <row r="399" spans="1:3" x14ac:dyDescent="0.2">
      <c r="A399" s="19">
        <v>29</v>
      </c>
      <c r="B399" s="19" t="s">
        <v>1620</v>
      </c>
      <c r="C399" s="20" t="s">
        <v>1316</v>
      </c>
    </row>
    <row r="400" spans="1:3" x14ac:dyDescent="0.2">
      <c r="A400" s="19">
        <v>29</v>
      </c>
      <c r="B400" s="19" t="s">
        <v>2564</v>
      </c>
      <c r="C400" s="20" t="s">
        <v>387</v>
      </c>
    </row>
    <row r="401" spans="1:3" x14ac:dyDescent="0.2">
      <c r="A401" s="19">
        <v>29</v>
      </c>
      <c r="B401" s="19" t="s">
        <v>2565</v>
      </c>
      <c r="C401" s="20" t="s">
        <v>1314</v>
      </c>
    </row>
    <row r="402" spans="1:3" x14ac:dyDescent="0.2">
      <c r="A402" s="19">
        <v>29</v>
      </c>
      <c r="B402" s="19" t="s">
        <v>1621</v>
      </c>
      <c r="C402" s="20" t="s">
        <v>1316</v>
      </c>
    </row>
    <row r="403" spans="1:3" x14ac:dyDescent="0.2">
      <c r="A403" s="19">
        <v>29</v>
      </c>
      <c r="B403" s="19" t="s">
        <v>1622</v>
      </c>
      <c r="C403" s="20" t="s">
        <v>387</v>
      </c>
    </row>
    <row r="404" spans="1:3" x14ac:dyDescent="0.2">
      <c r="A404" s="19">
        <v>29</v>
      </c>
      <c r="B404" s="19" t="s">
        <v>1623</v>
      </c>
      <c r="C404" s="20" t="s">
        <v>1316</v>
      </c>
    </row>
    <row r="405" spans="1:3" x14ac:dyDescent="0.2">
      <c r="A405" s="19">
        <v>29</v>
      </c>
      <c r="B405" s="19" t="s">
        <v>1624</v>
      </c>
      <c r="C405" s="20" t="s">
        <v>1316</v>
      </c>
    </row>
    <row r="406" spans="1:3" x14ac:dyDescent="0.2">
      <c r="A406" s="19">
        <v>29</v>
      </c>
      <c r="B406" s="19" t="s">
        <v>1625</v>
      </c>
      <c r="C406" s="20" t="s">
        <v>1316</v>
      </c>
    </row>
    <row r="407" spans="1:3" x14ac:dyDescent="0.2">
      <c r="A407" s="19">
        <v>29</v>
      </c>
      <c r="B407" s="19" t="s">
        <v>1626</v>
      </c>
      <c r="C407" s="20" t="s">
        <v>1316</v>
      </c>
    </row>
    <row r="408" spans="1:3" x14ac:dyDescent="0.2">
      <c r="A408" s="19">
        <v>29</v>
      </c>
      <c r="B408" s="19" t="s">
        <v>2566</v>
      </c>
      <c r="C408" s="20" t="s">
        <v>387</v>
      </c>
    </row>
    <row r="409" spans="1:3" x14ac:dyDescent="0.2">
      <c r="A409" s="19">
        <v>29</v>
      </c>
      <c r="B409" s="19" t="s">
        <v>257</v>
      </c>
      <c r="C409" s="20" t="s">
        <v>1314</v>
      </c>
    </row>
    <row r="410" spans="1:3" x14ac:dyDescent="0.2">
      <c r="A410" s="19">
        <v>29</v>
      </c>
      <c r="B410" s="19" t="s">
        <v>1627</v>
      </c>
      <c r="C410" s="20" t="s">
        <v>1316</v>
      </c>
    </row>
    <row r="411" spans="1:3" x14ac:dyDescent="0.2">
      <c r="A411" s="19">
        <v>29</v>
      </c>
      <c r="B411" s="19" t="s">
        <v>1628</v>
      </c>
      <c r="C411" s="20" t="s">
        <v>1316</v>
      </c>
    </row>
    <row r="412" spans="1:3" x14ac:dyDescent="0.2">
      <c r="A412" s="19">
        <v>29</v>
      </c>
      <c r="B412" s="19" t="s">
        <v>1629</v>
      </c>
      <c r="C412" s="20" t="s">
        <v>1314</v>
      </c>
    </row>
    <row r="413" spans="1:3" x14ac:dyDescent="0.2">
      <c r="A413" s="19">
        <v>29</v>
      </c>
      <c r="B413" s="19" t="s">
        <v>1630</v>
      </c>
      <c r="C413" s="20" t="s">
        <v>1316</v>
      </c>
    </row>
    <row r="414" spans="1:3" x14ac:dyDescent="0.2">
      <c r="A414" s="19">
        <v>29</v>
      </c>
      <c r="B414" s="19" t="s">
        <v>1631</v>
      </c>
      <c r="C414" s="20" t="s">
        <v>1316</v>
      </c>
    </row>
    <row r="415" spans="1:3" x14ac:dyDescent="0.2">
      <c r="A415" s="19">
        <v>29</v>
      </c>
      <c r="B415" s="19" t="s">
        <v>1632</v>
      </c>
      <c r="C415" s="20" t="s">
        <v>387</v>
      </c>
    </row>
    <row r="416" spans="1:3" x14ac:dyDescent="0.2">
      <c r="A416" s="19">
        <v>29</v>
      </c>
      <c r="B416" s="19" t="s">
        <v>1633</v>
      </c>
      <c r="C416" s="20" t="s">
        <v>1316</v>
      </c>
    </row>
    <row r="417" spans="1:3" x14ac:dyDescent="0.2">
      <c r="A417" s="19">
        <v>29</v>
      </c>
      <c r="B417" s="19" t="s">
        <v>1634</v>
      </c>
      <c r="C417" s="20" t="s">
        <v>387</v>
      </c>
    </row>
    <row r="418" spans="1:3" x14ac:dyDescent="0.2">
      <c r="A418" s="19">
        <v>29</v>
      </c>
      <c r="B418" s="19" t="s">
        <v>1635</v>
      </c>
      <c r="C418" s="20" t="s">
        <v>1316</v>
      </c>
    </row>
    <row r="419" spans="1:3" x14ac:dyDescent="0.2">
      <c r="A419" s="19">
        <v>29</v>
      </c>
      <c r="B419" s="19" t="s">
        <v>1853</v>
      </c>
      <c r="C419" s="20" t="s">
        <v>386</v>
      </c>
    </row>
    <row r="420" spans="1:3" x14ac:dyDescent="0.2">
      <c r="A420" s="19">
        <v>29</v>
      </c>
      <c r="B420" s="19" t="s">
        <v>1772</v>
      </c>
      <c r="C420" s="20" t="s">
        <v>387</v>
      </c>
    </row>
    <row r="421" spans="1:3" x14ac:dyDescent="0.2">
      <c r="A421" s="19">
        <v>29</v>
      </c>
      <c r="B421" s="19" t="s">
        <v>1773</v>
      </c>
      <c r="C421" s="20" t="s">
        <v>1125</v>
      </c>
    </row>
    <row r="422" spans="1:3" x14ac:dyDescent="0.2">
      <c r="A422" s="19">
        <v>29</v>
      </c>
      <c r="B422" s="19" t="s">
        <v>2728</v>
      </c>
      <c r="C422" s="20" t="s">
        <v>1317</v>
      </c>
    </row>
    <row r="423" spans="1:3" x14ac:dyDescent="0.2">
      <c r="A423" s="19">
        <v>29</v>
      </c>
      <c r="B423" s="19" t="s">
        <v>2568</v>
      </c>
      <c r="C423" s="20" t="s">
        <v>1316</v>
      </c>
    </row>
    <row r="424" spans="1:3" x14ac:dyDescent="0.2">
      <c r="A424" s="19">
        <v>29</v>
      </c>
      <c r="B424" s="19" t="s">
        <v>1636</v>
      </c>
      <c r="C424" s="20" t="s">
        <v>1316</v>
      </c>
    </row>
    <row r="425" spans="1:3" x14ac:dyDescent="0.2">
      <c r="A425" s="19">
        <v>29</v>
      </c>
      <c r="B425" s="19" t="s">
        <v>1637</v>
      </c>
      <c r="C425" s="20" t="s">
        <v>387</v>
      </c>
    </row>
    <row r="426" spans="1:3" x14ac:dyDescent="0.2">
      <c r="A426" s="19">
        <v>29</v>
      </c>
      <c r="B426" s="19" t="s">
        <v>1638</v>
      </c>
      <c r="C426" s="20" t="s">
        <v>1316</v>
      </c>
    </row>
    <row r="427" spans="1:3" x14ac:dyDescent="0.2">
      <c r="A427" s="19">
        <v>29</v>
      </c>
      <c r="B427" s="19" t="s">
        <v>1732</v>
      </c>
      <c r="C427" s="20" t="s">
        <v>387</v>
      </c>
    </row>
    <row r="428" spans="1:3" x14ac:dyDescent="0.2">
      <c r="A428" s="19">
        <v>29</v>
      </c>
      <c r="B428" s="19" t="s">
        <v>1639</v>
      </c>
      <c r="C428" s="20" t="s">
        <v>1316</v>
      </c>
    </row>
    <row r="429" spans="1:3" x14ac:dyDescent="0.2">
      <c r="A429" s="19">
        <v>29</v>
      </c>
      <c r="B429" s="19" t="s">
        <v>1640</v>
      </c>
      <c r="C429" s="20" t="s">
        <v>1316</v>
      </c>
    </row>
    <row r="430" spans="1:3" x14ac:dyDescent="0.2">
      <c r="A430" s="19">
        <v>29</v>
      </c>
      <c r="B430" s="19" t="s">
        <v>1641</v>
      </c>
      <c r="C430" s="20" t="s">
        <v>386</v>
      </c>
    </row>
    <row r="431" spans="1:3" x14ac:dyDescent="0.2">
      <c r="A431" s="19">
        <v>29</v>
      </c>
      <c r="B431" s="19" t="s">
        <v>1642</v>
      </c>
      <c r="C431" s="20" t="s">
        <v>1316</v>
      </c>
    </row>
    <row r="432" spans="1:3" x14ac:dyDescent="0.2">
      <c r="A432" s="19">
        <v>29</v>
      </c>
      <c r="B432" s="19" t="s">
        <v>1643</v>
      </c>
      <c r="C432" s="20" t="s">
        <v>1316</v>
      </c>
    </row>
    <row r="433" spans="1:3" x14ac:dyDescent="0.2">
      <c r="A433" s="19">
        <v>29</v>
      </c>
      <c r="B433" s="19" t="s">
        <v>1644</v>
      </c>
      <c r="C433" s="20" t="s">
        <v>1316</v>
      </c>
    </row>
    <row r="434" spans="1:3" x14ac:dyDescent="0.2">
      <c r="A434" s="19">
        <v>29</v>
      </c>
      <c r="B434" s="19" t="s">
        <v>1645</v>
      </c>
      <c r="C434" s="20" t="s">
        <v>387</v>
      </c>
    </row>
    <row r="435" spans="1:3" x14ac:dyDescent="0.2">
      <c r="A435" s="19">
        <v>29</v>
      </c>
      <c r="B435" s="19" t="s">
        <v>1646</v>
      </c>
      <c r="C435" s="20" t="s">
        <v>1316</v>
      </c>
    </row>
    <row r="436" spans="1:3" x14ac:dyDescent="0.2">
      <c r="A436" s="19">
        <v>29</v>
      </c>
      <c r="B436" s="19" t="s">
        <v>1647</v>
      </c>
      <c r="C436" s="20" t="s">
        <v>1316</v>
      </c>
    </row>
    <row r="437" spans="1:3" x14ac:dyDescent="0.2">
      <c r="A437" s="19">
        <v>29</v>
      </c>
      <c r="B437" s="19" t="s">
        <v>1648</v>
      </c>
      <c r="C437" s="20" t="s">
        <v>386</v>
      </c>
    </row>
    <row r="438" spans="1:3" x14ac:dyDescent="0.2">
      <c r="A438" s="19">
        <v>29</v>
      </c>
      <c r="B438" s="19" t="s">
        <v>2032</v>
      </c>
      <c r="C438" s="20" t="s">
        <v>421</v>
      </c>
    </row>
    <row r="439" spans="1:3" x14ac:dyDescent="0.2">
      <c r="A439" s="19">
        <v>29</v>
      </c>
      <c r="B439" s="19" t="s">
        <v>1649</v>
      </c>
      <c r="C439" s="20" t="s">
        <v>1316</v>
      </c>
    </row>
    <row r="440" spans="1:3" x14ac:dyDescent="0.2">
      <c r="A440" s="19">
        <v>29</v>
      </c>
      <c r="B440" s="19" t="s">
        <v>1650</v>
      </c>
      <c r="C440" s="20" t="s">
        <v>388</v>
      </c>
    </row>
    <row r="441" spans="1:3" x14ac:dyDescent="0.2">
      <c r="A441" s="19">
        <v>29</v>
      </c>
      <c r="B441" s="19" t="s">
        <v>1651</v>
      </c>
      <c r="C441" s="20" t="s">
        <v>1316</v>
      </c>
    </row>
    <row r="442" spans="1:3" x14ac:dyDescent="0.2">
      <c r="A442" s="19">
        <v>29</v>
      </c>
      <c r="B442" s="19" t="s">
        <v>1652</v>
      </c>
      <c r="C442" s="20" t="s">
        <v>1316</v>
      </c>
    </row>
    <row r="443" spans="1:3" x14ac:dyDescent="0.2">
      <c r="A443" s="19">
        <v>29</v>
      </c>
      <c r="B443" s="19" t="s">
        <v>854</v>
      </c>
      <c r="C443" s="20" t="s">
        <v>1316</v>
      </c>
    </row>
    <row r="444" spans="1:3" x14ac:dyDescent="0.2">
      <c r="A444" s="19">
        <v>29</v>
      </c>
      <c r="B444" s="19" t="s">
        <v>1653</v>
      </c>
      <c r="C444" s="20" t="s">
        <v>1316</v>
      </c>
    </row>
    <row r="445" spans="1:3" x14ac:dyDescent="0.2">
      <c r="A445" s="19">
        <v>29</v>
      </c>
      <c r="B445" s="19" t="s">
        <v>54</v>
      </c>
      <c r="C445" s="20" t="s">
        <v>1316</v>
      </c>
    </row>
    <row r="446" spans="1:3" x14ac:dyDescent="0.2">
      <c r="A446" s="19">
        <v>29</v>
      </c>
      <c r="B446" s="19" t="s">
        <v>1654</v>
      </c>
      <c r="C446" s="20" t="s">
        <v>1051</v>
      </c>
    </row>
    <row r="447" spans="1:3" x14ac:dyDescent="0.2">
      <c r="A447" s="19">
        <v>29</v>
      </c>
      <c r="B447" s="19" t="s">
        <v>1655</v>
      </c>
      <c r="C447" s="20" t="s">
        <v>1314</v>
      </c>
    </row>
    <row r="448" spans="1:3" x14ac:dyDescent="0.2">
      <c r="A448" s="19">
        <v>29</v>
      </c>
      <c r="B448" s="19" t="s">
        <v>1656</v>
      </c>
      <c r="C448" s="20" t="s">
        <v>1316</v>
      </c>
    </row>
    <row r="449" spans="1:3" x14ac:dyDescent="0.2">
      <c r="A449" s="19">
        <v>29</v>
      </c>
      <c r="B449" s="19" t="s">
        <v>447</v>
      </c>
      <c r="C449" s="20" t="s">
        <v>1316</v>
      </c>
    </row>
    <row r="450" spans="1:3" x14ac:dyDescent="0.2">
      <c r="A450" s="19">
        <v>29</v>
      </c>
      <c r="B450" s="19" t="s">
        <v>1657</v>
      </c>
      <c r="C450" s="20" t="s">
        <v>1314</v>
      </c>
    </row>
    <row r="451" spans="1:3" x14ac:dyDescent="0.2">
      <c r="A451" s="19">
        <v>29</v>
      </c>
      <c r="B451" s="19" t="s">
        <v>1658</v>
      </c>
      <c r="C451" s="20" t="s">
        <v>1316</v>
      </c>
    </row>
    <row r="452" spans="1:3" x14ac:dyDescent="0.2">
      <c r="A452" s="19">
        <v>29</v>
      </c>
      <c r="B452" s="19" t="s">
        <v>1659</v>
      </c>
      <c r="C452" s="20" t="s">
        <v>1316</v>
      </c>
    </row>
    <row r="453" spans="1:3" x14ac:dyDescent="0.2">
      <c r="A453" s="19">
        <v>29</v>
      </c>
      <c r="B453" s="19" t="s">
        <v>1660</v>
      </c>
      <c r="C453" s="20" t="s">
        <v>1316</v>
      </c>
    </row>
    <row r="454" spans="1:3" x14ac:dyDescent="0.2">
      <c r="A454" s="19">
        <v>29</v>
      </c>
      <c r="B454" s="19" t="s">
        <v>1661</v>
      </c>
      <c r="C454" s="20" t="s">
        <v>1316</v>
      </c>
    </row>
    <row r="455" spans="1:3" x14ac:dyDescent="0.2">
      <c r="A455" s="19">
        <v>29</v>
      </c>
      <c r="B455" s="19" t="s">
        <v>1662</v>
      </c>
      <c r="C455" s="20" t="s">
        <v>1316</v>
      </c>
    </row>
    <row r="456" spans="1:3" x14ac:dyDescent="0.2">
      <c r="A456" s="19">
        <v>29</v>
      </c>
      <c r="B456" s="19" t="s">
        <v>1663</v>
      </c>
      <c r="C456" s="20" t="s">
        <v>386</v>
      </c>
    </row>
    <row r="457" spans="1:3" x14ac:dyDescent="0.2">
      <c r="A457" s="19">
        <v>29</v>
      </c>
      <c r="B457" s="19" t="s">
        <v>1854</v>
      </c>
      <c r="C457" s="20" t="s">
        <v>387</v>
      </c>
    </row>
    <row r="458" spans="1:3" x14ac:dyDescent="0.2">
      <c r="A458" s="19">
        <v>29</v>
      </c>
      <c r="B458" s="19" t="s">
        <v>1855</v>
      </c>
      <c r="C458" s="20" t="s">
        <v>1314</v>
      </c>
    </row>
    <row r="459" spans="1:3" x14ac:dyDescent="0.2">
      <c r="A459" s="19">
        <v>29</v>
      </c>
      <c r="B459" s="19" t="s">
        <v>1664</v>
      </c>
      <c r="C459" s="20" t="s">
        <v>387</v>
      </c>
    </row>
    <row r="460" spans="1:3" x14ac:dyDescent="0.2">
      <c r="A460" s="19">
        <v>29</v>
      </c>
      <c r="B460" s="19" t="s">
        <v>1665</v>
      </c>
      <c r="C460" s="20" t="s">
        <v>1316</v>
      </c>
    </row>
    <row r="461" spans="1:3" x14ac:dyDescent="0.2">
      <c r="A461" s="19">
        <v>29</v>
      </c>
      <c r="B461" s="19" t="s">
        <v>1666</v>
      </c>
      <c r="C461" s="20" t="s">
        <v>1316</v>
      </c>
    </row>
    <row r="462" spans="1:3" x14ac:dyDescent="0.2">
      <c r="A462" s="19">
        <v>29</v>
      </c>
      <c r="B462" s="19" t="s">
        <v>1667</v>
      </c>
      <c r="C462" s="20" t="s">
        <v>1316</v>
      </c>
    </row>
    <row r="463" spans="1:3" x14ac:dyDescent="0.2">
      <c r="A463" s="19">
        <v>29</v>
      </c>
      <c r="B463" s="19" t="s">
        <v>1668</v>
      </c>
      <c r="C463" s="20" t="s">
        <v>1314</v>
      </c>
    </row>
    <row r="464" spans="1:3" x14ac:dyDescent="0.2">
      <c r="A464" s="19">
        <v>29</v>
      </c>
      <c r="B464" s="19" t="s">
        <v>1669</v>
      </c>
      <c r="C464" s="20" t="s">
        <v>1316</v>
      </c>
    </row>
    <row r="465" spans="1:3" x14ac:dyDescent="0.2">
      <c r="A465" s="19">
        <v>29</v>
      </c>
      <c r="B465" s="19" t="s">
        <v>1670</v>
      </c>
      <c r="C465" s="20" t="s">
        <v>1316</v>
      </c>
    </row>
    <row r="466" spans="1:3" x14ac:dyDescent="0.2">
      <c r="A466" s="19">
        <v>29</v>
      </c>
      <c r="B466" s="19" t="s">
        <v>1671</v>
      </c>
      <c r="C466" s="20" t="s">
        <v>1316</v>
      </c>
    </row>
    <row r="467" spans="1:3" x14ac:dyDescent="0.2">
      <c r="A467" s="19">
        <v>29</v>
      </c>
      <c r="B467" s="19" t="s">
        <v>1672</v>
      </c>
      <c r="C467" s="20" t="s">
        <v>1316</v>
      </c>
    </row>
    <row r="468" spans="1:3" x14ac:dyDescent="0.2">
      <c r="A468" s="19">
        <v>29</v>
      </c>
      <c r="B468" s="19" t="s">
        <v>1673</v>
      </c>
      <c r="C468" s="20" t="s">
        <v>387</v>
      </c>
    </row>
    <row r="469" spans="1:3" x14ac:dyDescent="0.2">
      <c r="A469" s="19">
        <v>29</v>
      </c>
      <c r="B469" s="19" t="s">
        <v>1674</v>
      </c>
      <c r="C469" s="20" t="s">
        <v>1314</v>
      </c>
    </row>
    <row r="470" spans="1:3" x14ac:dyDescent="0.2">
      <c r="A470" s="19">
        <v>29</v>
      </c>
      <c r="B470" s="19" t="s">
        <v>1675</v>
      </c>
      <c r="C470" s="20" t="s">
        <v>1316</v>
      </c>
    </row>
    <row r="471" spans="1:3" x14ac:dyDescent="0.2">
      <c r="A471" s="19">
        <v>29</v>
      </c>
      <c r="B471" s="19" t="s">
        <v>1676</v>
      </c>
      <c r="C471" s="20" t="s">
        <v>1314</v>
      </c>
    </row>
    <row r="472" spans="1:3" x14ac:dyDescent="0.2">
      <c r="A472" s="19">
        <v>29</v>
      </c>
      <c r="B472" s="19" t="s">
        <v>1677</v>
      </c>
      <c r="C472" s="20" t="s">
        <v>1316</v>
      </c>
    </row>
    <row r="473" spans="1:3" x14ac:dyDescent="0.2">
      <c r="A473" s="19">
        <v>29</v>
      </c>
      <c r="B473" s="19" t="s">
        <v>1678</v>
      </c>
      <c r="C473" s="20" t="s">
        <v>1316</v>
      </c>
    </row>
    <row r="474" spans="1:3" x14ac:dyDescent="0.2">
      <c r="A474" s="19">
        <v>29</v>
      </c>
      <c r="B474" s="19" t="s">
        <v>1679</v>
      </c>
      <c r="C474" s="20" t="s">
        <v>421</v>
      </c>
    </row>
    <row r="475" spans="1:3" x14ac:dyDescent="0.2">
      <c r="A475" s="19">
        <v>29</v>
      </c>
      <c r="B475" s="19" t="s">
        <v>1680</v>
      </c>
      <c r="C475" s="20" t="s">
        <v>1316</v>
      </c>
    </row>
    <row r="476" spans="1:3" x14ac:dyDescent="0.2">
      <c r="A476" s="19">
        <v>29</v>
      </c>
      <c r="B476" s="19" t="s">
        <v>1681</v>
      </c>
      <c r="C476" s="20" t="s">
        <v>1316</v>
      </c>
    </row>
    <row r="477" spans="1:3" x14ac:dyDescent="0.2">
      <c r="A477" s="19">
        <v>29</v>
      </c>
      <c r="B477" s="19" t="s">
        <v>1682</v>
      </c>
      <c r="C477" s="20" t="s">
        <v>1316</v>
      </c>
    </row>
    <row r="478" spans="1:3" x14ac:dyDescent="0.2">
      <c r="A478" s="19">
        <v>29</v>
      </c>
      <c r="B478" s="19" t="s">
        <v>1683</v>
      </c>
      <c r="C478" s="20" t="s">
        <v>1316</v>
      </c>
    </row>
    <row r="479" spans="1:3" x14ac:dyDescent="0.2">
      <c r="A479" s="19">
        <v>29</v>
      </c>
      <c r="B479" s="19" t="s">
        <v>1684</v>
      </c>
      <c r="C479" s="20" t="s">
        <v>1316</v>
      </c>
    </row>
    <row r="480" spans="1:3" x14ac:dyDescent="0.2">
      <c r="A480" s="19">
        <v>29</v>
      </c>
      <c r="B480" s="19" t="s">
        <v>1685</v>
      </c>
      <c r="C480" s="20" t="s">
        <v>387</v>
      </c>
    </row>
    <row r="481" spans="1:3" x14ac:dyDescent="0.2">
      <c r="A481" s="19">
        <v>29</v>
      </c>
      <c r="B481" s="19" t="s">
        <v>1686</v>
      </c>
      <c r="C481" s="20" t="s">
        <v>1316</v>
      </c>
    </row>
    <row r="482" spans="1:3" x14ac:dyDescent="0.2">
      <c r="A482" s="19">
        <v>29</v>
      </c>
      <c r="B482" s="19" t="s">
        <v>1687</v>
      </c>
      <c r="C482" s="20" t="s">
        <v>387</v>
      </c>
    </row>
    <row r="483" spans="1:3" x14ac:dyDescent="0.2">
      <c r="A483" s="19">
        <v>29</v>
      </c>
      <c r="B483" s="19" t="s">
        <v>1688</v>
      </c>
      <c r="C483" s="20" t="s">
        <v>1316</v>
      </c>
    </row>
    <row r="484" spans="1:3" x14ac:dyDescent="0.2">
      <c r="A484" s="19">
        <v>29</v>
      </c>
      <c r="B484" s="19" t="s">
        <v>1689</v>
      </c>
      <c r="C484" s="20" t="s">
        <v>387</v>
      </c>
    </row>
    <row r="485" spans="1:3" x14ac:dyDescent="0.2">
      <c r="A485" s="19">
        <v>29</v>
      </c>
      <c r="B485" s="19" t="s">
        <v>1690</v>
      </c>
      <c r="C485" s="20" t="s">
        <v>1316</v>
      </c>
    </row>
    <row r="486" spans="1:3" x14ac:dyDescent="0.2">
      <c r="A486" s="19">
        <v>29</v>
      </c>
      <c r="B486" s="19" t="s">
        <v>1774</v>
      </c>
      <c r="C486" s="20" t="s">
        <v>1316</v>
      </c>
    </row>
    <row r="487" spans="1:3" x14ac:dyDescent="0.2">
      <c r="A487" s="19">
        <v>29</v>
      </c>
      <c r="B487" s="19" t="s">
        <v>1775</v>
      </c>
      <c r="C487" s="20" t="s">
        <v>386</v>
      </c>
    </row>
    <row r="488" spans="1:3" x14ac:dyDescent="0.2">
      <c r="A488" s="19">
        <v>29</v>
      </c>
      <c r="B488" s="19" t="s">
        <v>448</v>
      </c>
      <c r="C488" s="20" t="s">
        <v>1316</v>
      </c>
    </row>
    <row r="489" spans="1:3" x14ac:dyDescent="0.2">
      <c r="A489" s="19">
        <v>29</v>
      </c>
      <c r="B489" s="19" t="s">
        <v>1776</v>
      </c>
      <c r="C489" s="20" t="s">
        <v>1314</v>
      </c>
    </row>
    <row r="490" spans="1:3" x14ac:dyDescent="0.2">
      <c r="A490" s="19">
        <v>29</v>
      </c>
      <c r="B490" s="19" t="s">
        <v>1777</v>
      </c>
      <c r="C490" s="20" t="s">
        <v>1316</v>
      </c>
    </row>
    <row r="491" spans="1:3" x14ac:dyDescent="0.2">
      <c r="A491" s="19">
        <v>29</v>
      </c>
      <c r="B491" s="19" t="s">
        <v>1778</v>
      </c>
      <c r="C491" s="20" t="s">
        <v>1316</v>
      </c>
    </row>
    <row r="492" spans="1:3" x14ac:dyDescent="0.2">
      <c r="A492" s="19">
        <v>29</v>
      </c>
      <c r="B492" s="19" t="s">
        <v>1779</v>
      </c>
      <c r="C492" s="20" t="s">
        <v>1316</v>
      </c>
    </row>
    <row r="493" spans="1:3" x14ac:dyDescent="0.2">
      <c r="A493" s="19">
        <v>29</v>
      </c>
      <c r="B493" s="19" t="s">
        <v>1780</v>
      </c>
      <c r="C493" s="20" t="s">
        <v>1316</v>
      </c>
    </row>
    <row r="494" spans="1:3" x14ac:dyDescent="0.2">
      <c r="A494" s="19">
        <v>29</v>
      </c>
      <c r="B494" s="19" t="s">
        <v>1781</v>
      </c>
      <c r="C494" s="20" t="s">
        <v>1316</v>
      </c>
    </row>
    <row r="495" spans="1:3" x14ac:dyDescent="0.2">
      <c r="A495" s="19">
        <v>29</v>
      </c>
      <c r="B495" s="19" t="s">
        <v>1691</v>
      </c>
      <c r="C495" s="20" t="s">
        <v>387</v>
      </c>
    </row>
    <row r="496" spans="1:3" x14ac:dyDescent="0.2">
      <c r="A496" s="19">
        <v>30</v>
      </c>
      <c r="B496" s="19" t="s">
        <v>951</v>
      </c>
      <c r="C496" s="20" t="s">
        <v>388</v>
      </c>
    </row>
    <row r="497" spans="1:3" x14ac:dyDescent="0.2">
      <c r="A497" s="19">
        <v>30</v>
      </c>
      <c r="B497" s="19" t="s">
        <v>449</v>
      </c>
      <c r="C497" s="20" t="s">
        <v>386</v>
      </c>
    </row>
    <row r="498" spans="1:3" x14ac:dyDescent="0.2">
      <c r="A498" s="19">
        <v>30</v>
      </c>
      <c r="B498" s="19" t="s">
        <v>450</v>
      </c>
      <c r="C498" s="20" t="s">
        <v>386</v>
      </c>
    </row>
    <row r="499" spans="1:3" x14ac:dyDescent="0.2">
      <c r="A499" s="19">
        <v>30</v>
      </c>
      <c r="B499" s="19" t="s">
        <v>1267</v>
      </c>
      <c r="C499" s="20" t="s">
        <v>388</v>
      </c>
    </row>
    <row r="500" spans="1:3" x14ac:dyDescent="0.2">
      <c r="A500" s="19">
        <v>30</v>
      </c>
      <c r="B500" s="19" t="s">
        <v>451</v>
      </c>
      <c r="C500" s="20" t="s">
        <v>386</v>
      </c>
    </row>
    <row r="501" spans="1:3" x14ac:dyDescent="0.2">
      <c r="A501" s="19">
        <v>30</v>
      </c>
      <c r="B501" s="19" t="s">
        <v>1268</v>
      </c>
      <c r="C501" s="20" t="s">
        <v>387</v>
      </c>
    </row>
    <row r="502" spans="1:3" x14ac:dyDescent="0.2">
      <c r="A502" s="19">
        <v>30</v>
      </c>
      <c r="B502" s="19" t="s">
        <v>452</v>
      </c>
      <c r="C502" s="20" t="s">
        <v>386</v>
      </c>
    </row>
    <row r="503" spans="1:3" x14ac:dyDescent="0.2">
      <c r="A503" s="19">
        <v>30</v>
      </c>
      <c r="B503" s="19" t="s">
        <v>733</v>
      </c>
      <c r="C503" s="20" t="s">
        <v>386</v>
      </c>
    </row>
    <row r="504" spans="1:3" x14ac:dyDescent="0.2">
      <c r="A504" s="19">
        <v>30</v>
      </c>
      <c r="B504" s="19" t="s">
        <v>453</v>
      </c>
      <c r="C504" s="20" t="s">
        <v>386</v>
      </c>
    </row>
    <row r="505" spans="1:3" x14ac:dyDescent="0.2">
      <c r="A505" s="19">
        <v>30</v>
      </c>
      <c r="B505" s="19" t="s">
        <v>454</v>
      </c>
      <c r="C505" s="20" t="s">
        <v>386</v>
      </c>
    </row>
    <row r="506" spans="1:3" x14ac:dyDescent="0.2">
      <c r="A506" s="19">
        <v>30</v>
      </c>
      <c r="B506" s="19" t="s">
        <v>734</v>
      </c>
      <c r="C506" s="20" t="s">
        <v>387</v>
      </c>
    </row>
    <row r="507" spans="1:3" x14ac:dyDescent="0.2">
      <c r="A507" s="19">
        <v>30</v>
      </c>
      <c r="B507" s="19" t="s">
        <v>350</v>
      </c>
      <c r="C507" s="20" t="s">
        <v>387</v>
      </c>
    </row>
    <row r="508" spans="1:3" x14ac:dyDescent="0.2">
      <c r="A508" s="19">
        <v>30</v>
      </c>
      <c r="B508" s="19" t="s">
        <v>455</v>
      </c>
      <c r="C508" s="20" t="s">
        <v>386</v>
      </c>
    </row>
    <row r="509" spans="1:3" x14ac:dyDescent="0.2">
      <c r="A509" s="19">
        <v>30</v>
      </c>
      <c r="B509" s="19" t="s">
        <v>1269</v>
      </c>
      <c r="C509" s="20" t="s">
        <v>388</v>
      </c>
    </row>
    <row r="510" spans="1:3" x14ac:dyDescent="0.2">
      <c r="A510" s="19">
        <v>30</v>
      </c>
      <c r="B510" s="19" t="s">
        <v>456</v>
      </c>
      <c r="C510" s="20" t="s">
        <v>386</v>
      </c>
    </row>
    <row r="511" spans="1:3" x14ac:dyDescent="0.2">
      <c r="A511" s="19">
        <v>30</v>
      </c>
      <c r="B511" s="19" t="s">
        <v>1222</v>
      </c>
      <c r="C511" s="20" t="s">
        <v>386</v>
      </c>
    </row>
    <row r="512" spans="1:3" x14ac:dyDescent="0.2">
      <c r="A512" s="19">
        <v>30</v>
      </c>
      <c r="B512" s="19" t="s">
        <v>1223</v>
      </c>
      <c r="C512" s="20" t="s">
        <v>388</v>
      </c>
    </row>
    <row r="513" spans="1:3" x14ac:dyDescent="0.2">
      <c r="A513" s="19">
        <v>30</v>
      </c>
      <c r="B513" s="19" t="s">
        <v>1224</v>
      </c>
      <c r="C513" s="20" t="s">
        <v>386</v>
      </c>
    </row>
    <row r="514" spans="1:3" x14ac:dyDescent="0.2">
      <c r="A514" s="19">
        <v>30</v>
      </c>
      <c r="B514" s="19" t="s">
        <v>1270</v>
      </c>
      <c r="C514" s="20" t="s">
        <v>388</v>
      </c>
    </row>
    <row r="515" spans="1:3" x14ac:dyDescent="0.2">
      <c r="A515" s="19">
        <v>31</v>
      </c>
      <c r="B515" s="19" t="s">
        <v>1225</v>
      </c>
      <c r="C515" s="20" t="s">
        <v>974</v>
      </c>
    </row>
    <row r="516" spans="1:3" x14ac:dyDescent="0.2">
      <c r="A516" s="19">
        <v>31</v>
      </c>
      <c r="B516" s="19" t="s">
        <v>1271</v>
      </c>
      <c r="C516" s="20" t="s">
        <v>140</v>
      </c>
    </row>
    <row r="517" spans="1:3" x14ac:dyDescent="0.2">
      <c r="A517" s="19">
        <v>31</v>
      </c>
      <c r="B517" s="19" t="s">
        <v>1226</v>
      </c>
      <c r="C517" s="20" t="s">
        <v>974</v>
      </c>
    </row>
    <row r="518" spans="1:3" x14ac:dyDescent="0.2">
      <c r="A518" s="19">
        <v>31</v>
      </c>
      <c r="B518" s="19" t="s">
        <v>1227</v>
      </c>
      <c r="C518" s="20" t="s">
        <v>141</v>
      </c>
    </row>
    <row r="519" spans="1:3" x14ac:dyDescent="0.2">
      <c r="A519" s="19">
        <v>31</v>
      </c>
      <c r="B519" s="19" t="s">
        <v>1228</v>
      </c>
      <c r="C519" s="20" t="s">
        <v>974</v>
      </c>
    </row>
    <row r="520" spans="1:3" x14ac:dyDescent="0.2">
      <c r="A520" s="19">
        <v>32</v>
      </c>
      <c r="B520" s="19" t="s">
        <v>1856</v>
      </c>
      <c r="C520" s="20" t="s">
        <v>1857</v>
      </c>
    </row>
    <row r="521" spans="1:3" x14ac:dyDescent="0.2">
      <c r="A521" s="19">
        <v>32</v>
      </c>
      <c r="B521" s="19" t="s">
        <v>362</v>
      </c>
      <c r="C521" s="20" t="s">
        <v>1862</v>
      </c>
    </row>
    <row r="522" spans="1:3" x14ac:dyDescent="0.2">
      <c r="A522" s="19">
        <v>32</v>
      </c>
      <c r="B522" s="19" t="s">
        <v>1272</v>
      </c>
      <c r="C522" s="20" t="s">
        <v>140</v>
      </c>
    </row>
    <row r="523" spans="1:3" x14ac:dyDescent="0.2">
      <c r="A523" s="19">
        <v>32</v>
      </c>
      <c r="B523" s="19" t="s">
        <v>1273</v>
      </c>
      <c r="C523" s="20" t="s">
        <v>565</v>
      </c>
    </row>
    <row r="524" spans="1:3" x14ac:dyDescent="0.2">
      <c r="A524" s="19">
        <v>32</v>
      </c>
      <c r="B524" s="19" t="s">
        <v>1863</v>
      </c>
      <c r="C524" s="20" t="s">
        <v>637</v>
      </c>
    </row>
    <row r="525" spans="1:3" x14ac:dyDescent="0.2">
      <c r="A525" s="19">
        <v>33</v>
      </c>
      <c r="B525" s="19" t="s">
        <v>1229</v>
      </c>
      <c r="C525" s="20" t="s">
        <v>953</v>
      </c>
    </row>
    <row r="526" spans="1:3" x14ac:dyDescent="0.2">
      <c r="A526" s="19">
        <v>33</v>
      </c>
      <c r="B526" s="19" t="s">
        <v>1230</v>
      </c>
      <c r="C526" s="20" t="s">
        <v>1314</v>
      </c>
    </row>
    <row r="527" spans="1:3" x14ac:dyDescent="0.2">
      <c r="A527" s="19">
        <v>33</v>
      </c>
      <c r="B527" s="19" t="s">
        <v>1231</v>
      </c>
      <c r="C527" s="20" t="s">
        <v>386</v>
      </c>
    </row>
    <row r="528" spans="1:3" x14ac:dyDescent="0.2">
      <c r="A528" s="19">
        <v>33</v>
      </c>
      <c r="B528" s="19" t="s">
        <v>1232</v>
      </c>
      <c r="C528" s="20" t="s">
        <v>386</v>
      </c>
    </row>
    <row r="529" spans="1:3" x14ac:dyDescent="0.2">
      <c r="A529" s="19">
        <v>33</v>
      </c>
      <c r="B529" s="19" t="s">
        <v>1233</v>
      </c>
      <c r="C529" s="20" t="s">
        <v>386</v>
      </c>
    </row>
    <row r="530" spans="1:3" x14ac:dyDescent="0.2">
      <c r="A530" s="19">
        <v>33</v>
      </c>
      <c r="B530" s="19" t="s">
        <v>1234</v>
      </c>
      <c r="C530" s="20" t="s">
        <v>386</v>
      </c>
    </row>
    <row r="531" spans="1:3" x14ac:dyDescent="0.2">
      <c r="A531" s="19">
        <v>33</v>
      </c>
      <c r="B531" s="19" t="s">
        <v>1235</v>
      </c>
      <c r="C531" s="20" t="s">
        <v>386</v>
      </c>
    </row>
    <row r="532" spans="1:3" x14ac:dyDescent="0.2">
      <c r="A532" s="19">
        <v>33</v>
      </c>
      <c r="B532" s="19" t="s">
        <v>1274</v>
      </c>
      <c r="C532" s="20" t="s">
        <v>387</v>
      </c>
    </row>
    <row r="533" spans="1:3" x14ac:dyDescent="0.2">
      <c r="A533" s="19">
        <v>33</v>
      </c>
      <c r="B533" s="19" t="s">
        <v>1864</v>
      </c>
      <c r="C533" s="20" t="s">
        <v>251</v>
      </c>
    </row>
    <row r="534" spans="1:3" x14ac:dyDescent="0.2">
      <c r="A534" s="19">
        <v>33</v>
      </c>
      <c r="B534" s="19" t="s">
        <v>1236</v>
      </c>
      <c r="C534" s="20" t="s">
        <v>386</v>
      </c>
    </row>
    <row r="535" spans="1:3" x14ac:dyDescent="0.2">
      <c r="A535" s="19">
        <v>33</v>
      </c>
      <c r="B535" s="19" t="s">
        <v>1237</v>
      </c>
      <c r="C535" s="20" t="s">
        <v>386</v>
      </c>
    </row>
    <row r="536" spans="1:3" x14ac:dyDescent="0.2">
      <c r="A536" s="19">
        <v>33</v>
      </c>
      <c r="B536" s="19" t="s">
        <v>1238</v>
      </c>
      <c r="C536" s="20" t="s">
        <v>386</v>
      </c>
    </row>
    <row r="537" spans="1:3" x14ac:dyDescent="0.2">
      <c r="A537" s="19">
        <v>33</v>
      </c>
      <c r="B537" s="19" t="s">
        <v>1239</v>
      </c>
      <c r="C537" s="20" t="s">
        <v>386</v>
      </c>
    </row>
    <row r="538" spans="1:3" x14ac:dyDescent="0.2">
      <c r="A538" s="19">
        <v>33</v>
      </c>
      <c r="B538" s="19" t="s">
        <v>1240</v>
      </c>
      <c r="C538" s="20" t="s">
        <v>386</v>
      </c>
    </row>
    <row r="539" spans="1:3" x14ac:dyDescent="0.2">
      <c r="A539" s="19">
        <v>33</v>
      </c>
      <c r="B539" s="19" t="s">
        <v>1782</v>
      </c>
      <c r="C539" s="20" t="s">
        <v>386</v>
      </c>
    </row>
    <row r="540" spans="1:3" x14ac:dyDescent="0.2">
      <c r="A540" s="19">
        <v>34</v>
      </c>
      <c r="B540" s="19" t="s">
        <v>1275</v>
      </c>
      <c r="C540" s="20" t="s">
        <v>388</v>
      </c>
    </row>
    <row r="541" spans="1:3" x14ac:dyDescent="0.2">
      <c r="A541" s="19">
        <v>34</v>
      </c>
      <c r="B541" s="19" t="s">
        <v>1241</v>
      </c>
      <c r="C541" s="20" t="s">
        <v>721</v>
      </c>
    </row>
    <row r="542" spans="1:3" x14ac:dyDescent="0.2">
      <c r="A542" s="19">
        <v>34</v>
      </c>
      <c r="B542" s="19" t="s">
        <v>1242</v>
      </c>
      <c r="C542" s="20" t="s">
        <v>721</v>
      </c>
    </row>
    <row r="543" spans="1:3" x14ac:dyDescent="0.2">
      <c r="A543" s="19">
        <v>34</v>
      </c>
      <c r="B543" s="19" t="s">
        <v>1243</v>
      </c>
      <c r="C543" s="20" t="s">
        <v>721</v>
      </c>
    </row>
    <row r="544" spans="1:3" x14ac:dyDescent="0.2">
      <c r="A544" s="19">
        <v>34</v>
      </c>
      <c r="B544" s="19" t="s">
        <v>1276</v>
      </c>
      <c r="C544" s="20" t="s">
        <v>721</v>
      </c>
    </row>
    <row r="545" spans="1:3" x14ac:dyDescent="0.2">
      <c r="A545" s="19">
        <v>34</v>
      </c>
      <c r="B545" s="19" t="s">
        <v>1277</v>
      </c>
      <c r="C545" s="20" t="s">
        <v>388</v>
      </c>
    </row>
    <row r="546" spans="1:3" x14ac:dyDescent="0.2">
      <c r="A546" s="19">
        <v>34</v>
      </c>
      <c r="B546" s="19" t="s">
        <v>1244</v>
      </c>
      <c r="C546" s="20" t="s">
        <v>721</v>
      </c>
    </row>
    <row r="547" spans="1:3" x14ac:dyDescent="0.2">
      <c r="A547" s="19">
        <v>34</v>
      </c>
      <c r="B547" s="19" t="s">
        <v>1692</v>
      </c>
      <c r="C547" s="20" t="s">
        <v>721</v>
      </c>
    </row>
    <row r="548" spans="1:3" x14ac:dyDescent="0.2">
      <c r="A548" s="19">
        <v>34</v>
      </c>
      <c r="B548" s="19" t="s">
        <v>422</v>
      </c>
      <c r="C548" s="20" t="s">
        <v>721</v>
      </c>
    </row>
    <row r="549" spans="1:3" x14ac:dyDescent="0.2">
      <c r="A549" s="19">
        <v>34</v>
      </c>
      <c r="B549" s="19" t="s">
        <v>1278</v>
      </c>
      <c r="C549" s="20" t="s">
        <v>387</v>
      </c>
    </row>
    <row r="550" spans="1:3" x14ac:dyDescent="0.2">
      <c r="A550" s="19">
        <v>34</v>
      </c>
      <c r="B550" s="19" t="s">
        <v>1279</v>
      </c>
      <c r="C550" s="20" t="s">
        <v>388</v>
      </c>
    </row>
    <row r="551" spans="1:3" x14ac:dyDescent="0.2">
      <c r="A551" s="19">
        <v>34</v>
      </c>
      <c r="B551" s="19" t="s">
        <v>2695</v>
      </c>
      <c r="C551" s="20" t="s">
        <v>721</v>
      </c>
    </row>
    <row r="552" spans="1:3" x14ac:dyDescent="0.2">
      <c r="A552" s="19">
        <v>34</v>
      </c>
      <c r="B552" s="19" t="s">
        <v>423</v>
      </c>
      <c r="C552" s="20" t="s">
        <v>721</v>
      </c>
    </row>
    <row r="553" spans="1:3" x14ac:dyDescent="0.2">
      <c r="A553" s="19">
        <v>34</v>
      </c>
      <c r="B553" s="19" t="s">
        <v>1280</v>
      </c>
      <c r="C553" s="20" t="s">
        <v>387</v>
      </c>
    </row>
    <row r="554" spans="1:3" x14ac:dyDescent="0.2">
      <c r="A554" s="19">
        <v>34</v>
      </c>
      <c r="B554" s="19" t="s">
        <v>424</v>
      </c>
      <c r="C554" s="20" t="s">
        <v>721</v>
      </c>
    </row>
    <row r="555" spans="1:3" x14ac:dyDescent="0.2">
      <c r="A555" s="19">
        <v>34</v>
      </c>
      <c r="B555" s="19" t="s">
        <v>425</v>
      </c>
      <c r="C555" s="20" t="s">
        <v>721</v>
      </c>
    </row>
    <row r="556" spans="1:3" x14ac:dyDescent="0.2">
      <c r="A556" s="19">
        <v>34</v>
      </c>
      <c r="B556" s="19" t="s">
        <v>1281</v>
      </c>
      <c r="C556" s="20" t="s">
        <v>388</v>
      </c>
    </row>
    <row r="557" spans="1:3" x14ac:dyDescent="0.2">
      <c r="A557" s="19">
        <v>34</v>
      </c>
      <c r="B557" s="19" t="s">
        <v>1282</v>
      </c>
      <c r="C557" s="20" t="s">
        <v>387</v>
      </c>
    </row>
    <row r="558" spans="1:3" x14ac:dyDescent="0.2">
      <c r="A558" s="19">
        <v>34</v>
      </c>
      <c r="B558" s="19" t="s">
        <v>426</v>
      </c>
      <c r="C558" s="20" t="s">
        <v>721</v>
      </c>
    </row>
    <row r="559" spans="1:3" x14ac:dyDescent="0.2">
      <c r="A559" s="19">
        <v>35</v>
      </c>
      <c r="B559" s="19" t="s">
        <v>1693</v>
      </c>
      <c r="C559" s="20" t="s">
        <v>974</v>
      </c>
    </row>
    <row r="560" spans="1:3" x14ac:dyDescent="0.2">
      <c r="A560" s="19">
        <v>35</v>
      </c>
      <c r="B560" s="19" t="s">
        <v>1283</v>
      </c>
      <c r="C560" s="20" t="s">
        <v>140</v>
      </c>
    </row>
    <row r="561" spans="1:3" x14ac:dyDescent="0.2">
      <c r="A561" s="19">
        <v>35</v>
      </c>
      <c r="B561" s="19" t="s">
        <v>735</v>
      </c>
      <c r="C561" s="20" t="s">
        <v>974</v>
      </c>
    </row>
    <row r="562" spans="1:3" x14ac:dyDescent="0.2">
      <c r="A562" s="19">
        <v>35</v>
      </c>
      <c r="B562" s="19" t="s">
        <v>1694</v>
      </c>
      <c r="C562" s="20" t="s">
        <v>974</v>
      </c>
    </row>
    <row r="563" spans="1:3" x14ac:dyDescent="0.2">
      <c r="A563" s="19">
        <v>35</v>
      </c>
      <c r="B563" s="19" t="s">
        <v>512</v>
      </c>
      <c r="C563" s="20" t="s">
        <v>140</v>
      </c>
    </row>
    <row r="564" spans="1:3" x14ac:dyDescent="0.2">
      <c r="A564" s="19">
        <v>36</v>
      </c>
      <c r="B564" s="19" t="s">
        <v>897</v>
      </c>
      <c r="C564" s="20" t="s">
        <v>386</v>
      </c>
    </row>
    <row r="565" spans="1:3" x14ac:dyDescent="0.2">
      <c r="A565" s="19">
        <v>36</v>
      </c>
      <c r="B565" s="19" t="s">
        <v>427</v>
      </c>
      <c r="C565" s="20" t="s">
        <v>386</v>
      </c>
    </row>
    <row r="566" spans="1:3" x14ac:dyDescent="0.2">
      <c r="A566" s="19">
        <v>36</v>
      </c>
      <c r="B566" s="19" t="s">
        <v>428</v>
      </c>
      <c r="C566" s="20" t="s">
        <v>386</v>
      </c>
    </row>
    <row r="567" spans="1:3" x14ac:dyDescent="0.2">
      <c r="A567" s="19">
        <v>36</v>
      </c>
      <c r="B567" s="19" t="s">
        <v>429</v>
      </c>
      <c r="C567" s="20" t="s">
        <v>386</v>
      </c>
    </row>
    <row r="568" spans="1:3" x14ac:dyDescent="0.2">
      <c r="A568" s="19">
        <v>36</v>
      </c>
      <c r="B568" s="19" t="s">
        <v>513</v>
      </c>
      <c r="C568" s="20" t="s">
        <v>387</v>
      </c>
    </row>
    <row r="569" spans="1:3" x14ac:dyDescent="0.2">
      <c r="A569" s="19">
        <v>36</v>
      </c>
      <c r="B569" s="19" t="s">
        <v>514</v>
      </c>
      <c r="C569" s="20" t="s">
        <v>388</v>
      </c>
    </row>
    <row r="570" spans="1:3" x14ac:dyDescent="0.2">
      <c r="A570" s="19">
        <v>36</v>
      </c>
      <c r="B570" s="19" t="s">
        <v>515</v>
      </c>
      <c r="C570" s="20" t="s">
        <v>388</v>
      </c>
    </row>
    <row r="571" spans="1:3" x14ac:dyDescent="0.2">
      <c r="A571" s="19">
        <v>36</v>
      </c>
      <c r="B571" s="19" t="s">
        <v>430</v>
      </c>
      <c r="C571" s="20" t="s">
        <v>386</v>
      </c>
    </row>
    <row r="572" spans="1:3" x14ac:dyDescent="0.2">
      <c r="A572" s="19">
        <v>37</v>
      </c>
      <c r="B572" s="19" t="s">
        <v>431</v>
      </c>
      <c r="C572" s="20" t="s">
        <v>386</v>
      </c>
    </row>
    <row r="573" spans="1:3" x14ac:dyDescent="0.2">
      <c r="A573" s="19">
        <v>37</v>
      </c>
      <c r="B573" s="19" t="s">
        <v>432</v>
      </c>
      <c r="C573" s="20" t="s">
        <v>386</v>
      </c>
    </row>
    <row r="574" spans="1:3" x14ac:dyDescent="0.2">
      <c r="A574" s="19">
        <v>37</v>
      </c>
      <c r="B574" s="19" t="s">
        <v>516</v>
      </c>
      <c r="C574" s="20" t="s">
        <v>387</v>
      </c>
    </row>
    <row r="575" spans="1:3" x14ac:dyDescent="0.2">
      <c r="A575" s="19">
        <v>37</v>
      </c>
      <c r="B575" s="19" t="s">
        <v>517</v>
      </c>
      <c r="C575" s="20" t="s">
        <v>388</v>
      </c>
    </row>
    <row r="576" spans="1:3" x14ac:dyDescent="0.2">
      <c r="A576" s="19">
        <v>37</v>
      </c>
      <c r="B576" s="19" t="s">
        <v>912</v>
      </c>
      <c r="C576" s="20" t="s">
        <v>386</v>
      </c>
    </row>
    <row r="577" spans="1:3" x14ac:dyDescent="0.2">
      <c r="A577" s="19">
        <v>38</v>
      </c>
      <c r="B577" s="19" t="s">
        <v>53</v>
      </c>
      <c r="C577" s="20" t="s">
        <v>721</v>
      </c>
    </row>
    <row r="578" spans="1:3" x14ac:dyDescent="0.2">
      <c r="A578" s="19">
        <v>38</v>
      </c>
      <c r="B578" s="19" t="s">
        <v>1783</v>
      </c>
      <c r="C578" s="20" t="s">
        <v>974</v>
      </c>
    </row>
    <row r="579" spans="1:3" x14ac:dyDescent="0.2">
      <c r="A579" s="19">
        <v>38</v>
      </c>
      <c r="B579" s="19" t="s">
        <v>518</v>
      </c>
      <c r="C579" s="20" t="s">
        <v>387</v>
      </c>
    </row>
    <row r="580" spans="1:3" x14ac:dyDescent="0.2">
      <c r="A580" s="19">
        <v>38</v>
      </c>
      <c r="B580" s="19" t="s">
        <v>1784</v>
      </c>
      <c r="C580" s="20" t="s">
        <v>974</v>
      </c>
    </row>
    <row r="581" spans="1:3" x14ac:dyDescent="0.2">
      <c r="A581" s="19">
        <v>38</v>
      </c>
      <c r="B581" s="19" t="s">
        <v>433</v>
      </c>
      <c r="C581" s="20" t="s">
        <v>721</v>
      </c>
    </row>
    <row r="582" spans="1:3" x14ac:dyDescent="0.2">
      <c r="A582" s="19">
        <v>38</v>
      </c>
      <c r="B582" s="19" t="s">
        <v>519</v>
      </c>
      <c r="C582" s="20" t="s">
        <v>388</v>
      </c>
    </row>
    <row r="583" spans="1:3" x14ac:dyDescent="0.2">
      <c r="A583" s="19">
        <v>39</v>
      </c>
      <c r="B583" s="19" t="s">
        <v>434</v>
      </c>
      <c r="C583" s="20" t="s">
        <v>1124</v>
      </c>
    </row>
    <row r="584" spans="1:3" x14ac:dyDescent="0.2">
      <c r="A584" s="19">
        <v>39</v>
      </c>
      <c r="B584" s="19" t="s">
        <v>1908</v>
      </c>
      <c r="C584" s="20" t="s">
        <v>1125</v>
      </c>
    </row>
    <row r="585" spans="1:3" x14ac:dyDescent="0.2">
      <c r="A585" s="19">
        <v>39</v>
      </c>
      <c r="B585" s="19" t="s">
        <v>435</v>
      </c>
      <c r="C585" s="20" t="s">
        <v>721</v>
      </c>
    </row>
    <row r="586" spans="1:3" x14ac:dyDescent="0.2">
      <c r="A586" s="19">
        <v>39</v>
      </c>
      <c r="B586" s="19" t="s">
        <v>520</v>
      </c>
      <c r="C586" s="20" t="s">
        <v>387</v>
      </c>
    </row>
    <row r="587" spans="1:3" x14ac:dyDescent="0.2">
      <c r="A587" s="19">
        <v>39</v>
      </c>
      <c r="B587" s="19" t="s">
        <v>521</v>
      </c>
      <c r="C587" s="20" t="s">
        <v>388</v>
      </c>
    </row>
    <row r="588" spans="1:3" x14ac:dyDescent="0.2">
      <c r="A588" s="19">
        <v>40</v>
      </c>
      <c r="B588" s="19" t="s">
        <v>1453</v>
      </c>
      <c r="C588" s="20" t="s">
        <v>708</v>
      </c>
    </row>
    <row r="589" spans="1:3" x14ac:dyDescent="0.2">
      <c r="A589" s="19">
        <v>40</v>
      </c>
      <c r="B589" s="19" t="s">
        <v>1454</v>
      </c>
      <c r="C589" s="20" t="s">
        <v>387</v>
      </c>
    </row>
    <row r="590" spans="1:3" x14ac:dyDescent="0.2">
      <c r="A590" s="19">
        <v>40</v>
      </c>
      <c r="B590" s="19" t="s">
        <v>436</v>
      </c>
      <c r="C590" s="20" t="s">
        <v>386</v>
      </c>
    </row>
    <row r="591" spans="1:3" x14ac:dyDescent="0.2">
      <c r="A591" s="19">
        <v>41</v>
      </c>
      <c r="B591" s="19" t="s">
        <v>437</v>
      </c>
      <c r="C591" s="20" t="s">
        <v>721</v>
      </c>
    </row>
    <row r="592" spans="1:3" x14ac:dyDescent="0.2">
      <c r="A592" s="19">
        <v>41</v>
      </c>
      <c r="B592" s="19" t="s">
        <v>736</v>
      </c>
      <c r="C592" s="20" t="s">
        <v>721</v>
      </c>
    </row>
    <row r="593" spans="1:3" x14ac:dyDescent="0.2">
      <c r="A593" s="19">
        <v>41</v>
      </c>
      <c r="B593" s="19" t="s">
        <v>1210</v>
      </c>
      <c r="C593" s="20" t="s">
        <v>387</v>
      </c>
    </row>
    <row r="594" spans="1:3" x14ac:dyDescent="0.2">
      <c r="A594" s="19">
        <v>41</v>
      </c>
      <c r="B594" s="19" t="s">
        <v>1211</v>
      </c>
      <c r="C594" s="20" t="s">
        <v>388</v>
      </c>
    </row>
    <row r="595" spans="1:3" x14ac:dyDescent="0.2">
      <c r="A595" s="19">
        <v>41</v>
      </c>
      <c r="B595" s="19" t="s">
        <v>438</v>
      </c>
      <c r="C595" s="20" t="s">
        <v>721</v>
      </c>
    </row>
    <row r="596" spans="1:3" x14ac:dyDescent="0.2">
      <c r="A596" s="19">
        <v>41</v>
      </c>
      <c r="B596" s="19" t="s">
        <v>439</v>
      </c>
      <c r="C596" s="20" t="s">
        <v>721</v>
      </c>
    </row>
    <row r="597" spans="1:3" x14ac:dyDescent="0.2">
      <c r="A597" s="19">
        <v>41</v>
      </c>
      <c r="B597" s="19" t="s">
        <v>737</v>
      </c>
      <c r="C597" s="20" t="s">
        <v>721</v>
      </c>
    </row>
    <row r="598" spans="1:3" x14ac:dyDescent="0.2">
      <c r="A598" s="19">
        <v>41</v>
      </c>
      <c r="B598" s="19" t="s">
        <v>440</v>
      </c>
      <c r="C598" s="20" t="s">
        <v>721</v>
      </c>
    </row>
    <row r="599" spans="1:3" x14ac:dyDescent="0.2">
      <c r="A599" s="19">
        <v>41</v>
      </c>
      <c r="B599" s="19" t="s">
        <v>1785</v>
      </c>
      <c r="C599" s="20" t="s">
        <v>421</v>
      </c>
    </row>
    <row r="600" spans="1:3" x14ac:dyDescent="0.2">
      <c r="A600" s="19">
        <v>41</v>
      </c>
      <c r="B600" s="19" t="s">
        <v>441</v>
      </c>
      <c r="C600" s="20" t="s">
        <v>721</v>
      </c>
    </row>
    <row r="601" spans="1:3" x14ac:dyDescent="0.2">
      <c r="A601" s="19">
        <v>42</v>
      </c>
      <c r="B601" s="19" t="s">
        <v>2706</v>
      </c>
      <c r="C601" s="20" t="s">
        <v>721</v>
      </c>
    </row>
    <row r="602" spans="1:3" x14ac:dyDescent="0.2">
      <c r="A602" s="19">
        <v>42</v>
      </c>
      <c r="B602" s="19" t="s">
        <v>1150</v>
      </c>
      <c r="C602" s="20" t="s">
        <v>387</v>
      </c>
    </row>
    <row r="603" spans="1:3" x14ac:dyDescent="0.2">
      <c r="A603" s="19">
        <v>42</v>
      </c>
      <c r="B603" s="19" t="s">
        <v>442</v>
      </c>
      <c r="C603" s="20" t="s">
        <v>386</v>
      </c>
    </row>
    <row r="604" spans="1:3" x14ac:dyDescent="0.2">
      <c r="A604" s="19">
        <v>42</v>
      </c>
      <c r="B604" s="19" t="s">
        <v>443</v>
      </c>
      <c r="C604" s="20" t="s">
        <v>386</v>
      </c>
    </row>
    <row r="605" spans="1:3" x14ac:dyDescent="0.2">
      <c r="A605" s="19">
        <v>42</v>
      </c>
      <c r="B605" s="19" t="s">
        <v>2666</v>
      </c>
      <c r="C605" s="20" t="s">
        <v>388</v>
      </c>
    </row>
    <row r="606" spans="1:3" x14ac:dyDescent="0.2">
      <c r="A606" s="19">
        <v>42</v>
      </c>
      <c r="B606" s="19" t="s">
        <v>1151</v>
      </c>
      <c r="C606" s="20" t="s">
        <v>388</v>
      </c>
    </row>
    <row r="607" spans="1:3" x14ac:dyDescent="0.2">
      <c r="A607" s="19">
        <v>42</v>
      </c>
      <c r="B607" s="19" t="s">
        <v>444</v>
      </c>
      <c r="C607" s="20" t="s">
        <v>386</v>
      </c>
    </row>
    <row r="608" spans="1:3" x14ac:dyDescent="0.2">
      <c r="A608" s="19">
        <v>42</v>
      </c>
      <c r="B608" s="19" t="s">
        <v>445</v>
      </c>
      <c r="C608" s="20" t="s">
        <v>386</v>
      </c>
    </row>
    <row r="609" spans="1:3" x14ac:dyDescent="0.2">
      <c r="A609" s="19">
        <v>42</v>
      </c>
      <c r="B609" s="19" t="s">
        <v>446</v>
      </c>
      <c r="C609" s="20" t="s">
        <v>386</v>
      </c>
    </row>
    <row r="610" spans="1:3" x14ac:dyDescent="0.2">
      <c r="A610" s="19">
        <v>42</v>
      </c>
      <c r="B610" s="19" t="s">
        <v>1152</v>
      </c>
      <c r="C610" s="20" t="s">
        <v>387</v>
      </c>
    </row>
    <row r="611" spans="1:3" x14ac:dyDescent="0.2">
      <c r="A611" s="19">
        <v>42</v>
      </c>
      <c r="B611" s="19" t="s">
        <v>1102</v>
      </c>
      <c r="C611" s="20" t="s">
        <v>386</v>
      </c>
    </row>
    <row r="612" spans="1:3" x14ac:dyDescent="0.2">
      <c r="A612" s="19">
        <v>42</v>
      </c>
      <c r="B612" s="19" t="s">
        <v>738</v>
      </c>
      <c r="C612" s="20" t="s">
        <v>386</v>
      </c>
    </row>
    <row r="613" spans="1:3" x14ac:dyDescent="0.2">
      <c r="A613" s="19">
        <v>42</v>
      </c>
      <c r="B613" s="19" t="s">
        <v>257</v>
      </c>
      <c r="C613" s="20" t="s">
        <v>388</v>
      </c>
    </row>
    <row r="614" spans="1:3" x14ac:dyDescent="0.2">
      <c r="A614" s="19">
        <v>42</v>
      </c>
      <c r="B614" s="19" t="s">
        <v>1103</v>
      </c>
      <c r="C614" s="20" t="s">
        <v>386</v>
      </c>
    </row>
    <row r="615" spans="1:3" x14ac:dyDescent="0.2">
      <c r="A615" s="19">
        <v>42</v>
      </c>
      <c r="B615" s="19" t="s">
        <v>2667</v>
      </c>
      <c r="C615" s="20" t="s">
        <v>387</v>
      </c>
    </row>
    <row r="616" spans="1:3" x14ac:dyDescent="0.2">
      <c r="A616" s="19">
        <v>42</v>
      </c>
      <c r="B616" s="19" t="s">
        <v>1323</v>
      </c>
      <c r="C616" s="20" t="s">
        <v>388</v>
      </c>
    </row>
    <row r="617" spans="1:3" x14ac:dyDescent="0.2">
      <c r="A617" s="19">
        <v>42</v>
      </c>
      <c r="B617" s="19" t="s">
        <v>711</v>
      </c>
      <c r="C617" s="20" t="s">
        <v>387</v>
      </c>
    </row>
    <row r="618" spans="1:3" x14ac:dyDescent="0.2">
      <c r="A618" s="19">
        <v>42</v>
      </c>
      <c r="B618" s="19" t="s">
        <v>1104</v>
      </c>
      <c r="C618" s="20" t="s">
        <v>386</v>
      </c>
    </row>
    <row r="619" spans="1:3" x14ac:dyDescent="0.2">
      <c r="A619" s="19">
        <v>42</v>
      </c>
      <c r="B619" s="19" t="s">
        <v>1105</v>
      </c>
      <c r="C619" s="20" t="s">
        <v>386</v>
      </c>
    </row>
    <row r="620" spans="1:3" x14ac:dyDescent="0.2">
      <c r="A620" s="19">
        <v>42</v>
      </c>
      <c r="B620" s="19" t="s">
        <v>536</v>
      </c>
      <c r="C620" s="20" t="s">
        <v>386</v>
      </c>
    </row>
    <row r="621" spans="1:3" x14ac:dyDescent="0.2">
      <c r="A621" s="19">
        <v>42</v>
      </c>
      <c r="B621" s="19" t="s">
        <v>537</v>
      </c>
      <c r="C621" s="20" t="s">
        <v>386</v>
      </c>
    </row>
    <row r="622" spans="1:3" x14ac:dyDescent="0.2">
      <c r="A622" s="19">
        <v>42</v>
      </c>
      <c r="B622" s="19" t="s">
        <v>1695</v>
      </c>
      <c r="C622" s="20" t="s">
        <v>386</v>
      </c>
    </row>
    <row r="623" spans="1:3" x14ac:dyDescent="0.2">
      <c r="A623" s="19">
        <v>43</v>
      </c>
      <c r="B623" s="19" t="s">
        <v>739</v>
      </c>
      <c r="C623" s="20" t="s">
        <v>1125</v>
      </c>
    </row>
    <row r="624" spans="1:3" x14ac:dyDescent="0.2">
      <c r="A624" s="19">
        <v>43</v>
      </c>
      <c r="B624" s="19" t="s">
        <v>1696</v>
      </c>
      <c r="C624" s="20" t="s">
        <v>386</v>
      </c>
    </row>
    <row r="625" spans="1:3" x14ac:dyDescent="0.2">
      <c r="A625" s="19">
        <v>43</v>
      </c>
      <c r="B625" s="19" t="s">
        <v>712</v>
      </c>
      <c r="C625" s="20" t="s">
        <v>388</v>
      </c>
    </row>
    <row r="626" spans="1:3" x14ac:dyDescent="0.2">
      <c r="A626" s="19">
        <v>43</v>
      </c>
      <c r="B626" s="19" t="s">
        <v>740</v>
      </c>
      <c r="C626" s="20" t="s">
        <v>386</v>
      </c>
    </row>
    <row r="627" spans="1:3" x14ac:dyDescent="0.2">
      <c r="A627" s="19">
        <v>43</v>
      </c>
      <c r="B627" s="19" t="s">
        <v>539</v>
      </c>
      <c r="C627" s="20" t="s">
        <v>386</v>
      </c>
    </row>
    <row r="628" spans="1:3" x14ac:dyDescent="0.2">
      <c r="A628" s="19">
        <v>43</v>
      </c>
      <c r="B628" s="19" t="s">
        <v>741</v>
      </c>
      <c r="C628" s="20" t="s">
        <v>386</v>
      </c>
    </row>
    <row r="629" spans="1:3" x14ac:dyDescent="0.2">
      <c r="A629" s="19">
        <v>43</v>
      </c>
      <c r="B629" s="19" t="s">
        <v>1697</v>
      </c>
      <c r="C629" s="20" t="s">
        <v>721</v>
      </c>
    </row>
    <row r="630" spans="1:3" x14ac:dyDescent="0.2">
      <c r="A630" s="19">
        <v>43</v>
      </c>
      <c r="B630" s="19" t="s">
        <v>540</v>
      </c>
      <c r="C630" s="20" t="s">
        <v>386</v>
      </c>
    </row>
    <row r="631" spans="1:3" x14ac:dyDescent="0.2">
      <c r="A631" s="19">
        <v>43</v>
      </c>
      <c r="B631" s="19" t="s">
        <v>2033</v>
      </c>
      <c r="C631" s="20" t="s">
        <v>386</v>
      </c>
    </row>
    <row r="632" spans="1:3" x14ac:dyDescent="0.2">
      <c r="A632" s="19">
        <v>43</v>
      </c>
      <c r="B632" s="19" t="s">
        <v>713</v>
      </c>
      <c r="C632" s="20" t="s">
        <v>387</v>
      </c>
    </row>
    <row r="633" spans="1:3" x14ac:dyDescent="0.2">
      <c r="A633" s="19">
        <v>43</v>
      </c>
      <c r="B633" s="19" t="s">
        <v>742</v>
      </c>
      <c r="C633" s="20" t="s">
        <v>387</v>
      </c>
    </row>
    <row r="634" spans="1:3" x14ac:dyDescent="0.2">
      <c r="A634" s="19">
        <v>43</v>
      </c>
      <c r="B634" s="19" t="s">
        <v>541</v>
      </c>
      <c r="C634" s="20" t="s">
        <v>386</v>
      </c>
    </row>
    <row r="635" spans="1:3" x14ac:dyDescent="0.2">
      <c r="A635" s="19">
        <v>43</v>
      </c>
      <c r="B635" s="19" t="s">
        <v>542</v>
      </c>
      <c r="C635" s="20" t="s">
        <v>386</v>
      </c>
    </row>
    <row r="636" spans="1:3" x14ac:dyDescent="0.2">
      <c r="A636" s="19">
        <v>43</v>
      </c>
      <c r="B636" s="19" t="s">
        <v>743</v>
      </c>
      <c r="C636" s="20" t="s">
        <v>386</v>
      </c>
    </row>
    <row r="637" spans="1:3" x14ac:dyDescent="0.2">
      <c r="A637" s="19">
        <v>43</v>
      </c>
      <c r="B637" s="19" t="s">
        <v>1786</v>
      </c>
      <c r="C637" s="20" t="s">
        <v>388</v>
      </c>
    </row>
    <row r="638" spans="1:3" x14ac:dyDescent="0.2">
      <c r="A638" s="19">
        <v>43</v>
      </c>
      <c r="B638" s="19" t="s">
        <v>543</v>
      </c>
      <c r="C638" s="20" t="s">
        <v>386</v>
      </c>
    </row>
    <row r="639" spans="1:3" x14ac:dyDescent="0.2">
      <c r="A639" s="19">
        <v>43</v>
      </c>
      <c r="B639" s="19" t="s">
        <v>714</v>
      </c>
      <c r="C639" s="20" t="s">
        <v>388</v>
      </c>
    </row>
    <row r="640" spans="1:3" x14ac:dyDescent="0.2">
      <c r="A640" s="19">
        <v>43</v>
      </c>
      <c r="B640" s="19" t="s">
        <v>544</v>
      </c>
      <c r="C640" s="20" t="s">
        <v>386</v>
      </c>
    </row>
    <row r="641" spans="1:3" x14ac:dyDescent="0.2">
      <c r="A641" s="19">
        <v>43</v>
      </c>
      <c r="B641" s="19" t="s">
        <v>744</v>
      </c>
      <c r="C641" s="20" t="s">
        <v>386</v>
      </c>
    </row>
    <row r="642" spans="1:3" x14ac:dyDescent="0.2">
      <c r="A642" s="19">
        <v>43</v>
      </c>
      <c r="B642" s="19" t="s">
        <v>745</v>
      </c>
      <c r="C642" s="20" t="s">
        <v>388</v>
      </c>
    </row>
    <row r="643" spans="1:3" x14ac:dyDescent="0.2">
      <c r="A643" s="19">
        <v>43</v>
      </c>
      <c r="B643" s="19" t="s">
        <v>545</v>
      </c>
      <c r="C643" s="20" t="s">
        <v>386</v>
      </c>
    </row>
    <row r="644" spans="1:3" x14ac:dyDescent="0.2">
      <c r="A644" s="19">
        <v>43</v>
      </c>
      <c r="B644" s="19" t="s">
        <v>1787</v>
      </c>
      <c r="C644" s="20" t="s">
        <v>387</v>
      </c>
    </row>
    <row r="645" spans="1:3" x14ac:dyDescent="0.2">
      <c r="A645" s="19">
        <v>43</v>
      </c>
      <c r="B645" s="19" t="s">
        <v>546</v>
      </c>
      <c r="C645" s="20" t="s">
        <v>386</v>
      </c>
    </row>
    <row r="646" spans="1:3" x14ac:dyDescent="0.2">
      <c r="A646" s="19">
        <v>43</v>
      </c>
      <c r="B646" s="19" t="s">
        <v>1698</v>
      </c>
      <c r="C646" s="20" t="s">
        <v>386</v>
      </c>
    </row>
    <row r="647" spans="1:3" x14ac:dyDescent="0.2">
      <c r="A647" s="19">
        <v>43</v>
      </c>
      <c r="B647" s="19" t="s">
        <v>746</v>
      </c>
      <c r="C647" s="20" t="s">
        <v>386</v>
      </c>
    </row>
    <row r="648" spans="1:3" x14ac:dyDescent="0.2">
      <c r="A648" s="19">
        <v>43</v>
      </c>
      <c r="B648" s="19" t="s">
        <v>747</v>
      </c>
      <c r="C648" s="20" t="s">
        <v>721</v>
      </c>
    </row>
    <row r="649" spans="1:3" x14ac:dyDescent="0.2">
      <c r="A649" s="19">
        <v>43</v>
      </c>
      <c r="B649" s="19" t="s">
        <v>715</v>
      </c>
      <c r="C649" s="20" t="s">
        <v>387</v>
      </c>
    </row>
    <row r="650" spans="1:3" x14ac:dyDescent="0.2">
      <c r="A650" s="19">
        <v>43</v>
      </c>
      <c r="B650" s="19" t="s">
        <v>748</v>
      </c>
      <c r="C650" s="20" t="s">
        <v>386</v>
      </c>
    </row>
    <row r="651" spans="1:3" x14ac:dyDescent="0.2">
      <c r="A651" s="19">
        <v>43</v>
      </c>
      <c r="B651" s="19" t="s">
        <v>716</v>
      </c>
      <c r="C651" s="20" t="s">
        <v>387</v>
      </c>
    </row>
    <row r="652" spans="1:3" x14ac:dyDescent="0.2">
      <c r="A652" s="19">
        <v>43</v>
      </c>
      <c r="B652" s="19" t="s">
        <v>547</v>
      </c>
      <c r="C652" s="20" t="s">
        <v>386</v>
      </c>
    </row>
    <row r="653" spans="1:3" x14ac:dyDescent="0.2">
      <c r="A653" s="19">
        <v>43</v>
      </c>
      <c r="B653" s="19" t="s">
        <v>717</v>
      </c>
      <c r="C653" s="20" t="s">
        <v>387</v>
      </c>
    </row>
    <row r="654" spans="1:3" x14ac:dyDescent="0.2">
      <c r="A654" s="19">
        <v>43</v>
      </c>
      <c r="B654" s="19" t="s">
        <v>1788</v>
      </c>
      <c r="C654" s="20" t="s">
        <v>388</v>
      </c>
    </row>
    <row r="655" spans="1:3" x14ac:dyDescent="0.2">
      <c r="A655" s="19">
        <v>43</v>
      </c>
      <c r="B655" s="19" t="s">
        <v>1699</v>
      </c>
      <c r="C655" s="20" t="s">
        <v>388</v>
      </c>
    </row>
    <row r="656" spans="1:3" x14ac:dyDescent="0.2">
      <c r="A656" s="19">
        <v>43</v>
      </c>
      <c r="B656" s="19" t="s">
        <v>749</v>
      </c>
      <c r="C656" s="20" t="s">
        <v>386</v>
      </c>
    </row>
    <row r="657" spans="1:3" x14ac:dyDescent="0.2">
      <c r="A657" s="19">
        <v>43</v>
      </c>
      <c r="B657" s="19" t="s">
        <v>750</v>
      </c>
      <c r="C657" s="20" t="s">
        <v>386</v>
      </c>
    </row>
    <row r="658" spans="1:3" x14ac:dyDescent="0.2">
      <c r="A658" s="19">
        <v>43</v>
      </c>
      <c r="B658" s="19" t="s">
        <v>1789</v>
      </c>
      <c r="C658" s="20" t="s">
        <v>387</v>
      </c>
    </row>
    <row r="659" spans="1:3" x14ac:dyDescent="0.2">
      <c r="A659" s="19">
        <v>43</v>
      </c>
      <c r="B659" s="19" t="s">
        <v>751</v>
      </c>
      <c r="C659" s="20" t="s">
        <v>388</v>
      </c>
    </row>
    <row r="660" spans="1:3" x14ac:dyDescent="0.2">
      <c r="A660" s="19">
        <v>43</v>
      </c>
      <c r="B660" s="19" t="s">
        <v>1190</v>
      </c>
      <c r="C660" s="20" t="s">
        <v>388</v>
      </c>
    </row>
    <row r="661" spans="1:3" x14ac:dyDescent="0.2">
      <c r="A661" s="19">
        <v>43</v>
      </c>
      <c r="B661" s="19" t="s">
        <v>548</v>
      </c>
      <c r="C661" s="20" t="s">
        <v>386</v>
      </c>
    </row>
    <row r="662" spans="1:3" x14ac:dyDescent="0.2">
      <c r="A662" s="19">
        <v>43</v>
      </c>
      <c r="B662" s="19" t="s">
        <v>549</v>
      </c>
      <c r="C662" s="20" t="s">
        <v>386</v>
      </c>
    </row>
    <row r="663" spans="1:3" x14ac:dyDescent="0.2">
      <c r="A663" s="19">
        <v>43</v>
      </c>
      <c r="B663" s="19" t="s">
        <v>550</v>
      </c>
      <c r="C663" s="20" t="s">
        <v>386</v>
      </c>
    </row>
    <row r="664" spans="1:3" x14ac:dyDescent="0.2">
      <c r="A664" s="19">
        <v>43</v>
      </c>
      <c r="B664" s="19" t="s">
        <v>752</v>
      </c>
      <c r="C664" s="20" t="s">
        <v>386</v>
      </c>
    </row>
    <row r="665" spans="1:3" x14ac:dyDescent="0.2">
      <c r="A665" s="19">
        <v>43</v>
      </c>
      <c r="B665" s="19" t="s">
        <v>551</v>
      </c>
      <c r="C665" s="20" t="s">
        <v>386</v>
      </c>
    </row>
    <row r="666" spans="1:3" x14ac:dyDescent="0.2">
      <c r="A666" s="19">
        <v>43</v>
      </c>
      <c r="B666" s="19" t="s">
        <v>753</v>
      </c>
      <c r="C666" s="20" t="s">
        <v>387</v>
      </c>
    </row>
    <row r="667" spans="1:3" x14ac:dyDescent="0.2">
      <c r="A667" s="19">
        <v>43</v>
      </c>
      <c r="B667" s="19" t="s">
        <v>552</v>
      </c>
      <c r="C667" s="20" t="s">
        <v>386</v>
      </c>
    </row>
    <row r="668" spans="1:3" x14ac:dyDescent="0.2">
      <c r="A668" s="19">
        <v>43</v>
      </c>
      <c r="B668" s="19" t="s">
        <v>553</v>
      </c>
      <c r="C668" s="20" t="s">
        <v>386</v>
      </c>
    </row>
    <row r="669" spans="1:3" x14ac:dyDescent="0.2">
      <c r="A669" s="19">
        <v>43</v>
      </c>
      <c r="B669" s="19" t="s">
        <v>55</v>
      </c>
      <c r="C669" s="20" t="s">
        <v>386</v>
      </c>
    </row>
    <row r="670" spans="1:3" x14ac:dyDescent="0.2">
      <c r="A670" s="19">
        <v>43</v>
      </c>
      <c r="B670" s="19" t="s">
        <v>56</v>
      </c>
      <c r="C670" s="20" t="s">
        <v>386</v>
      </c>
    </row>
    <row r="671" spans="1:3" x14ac:dyDescent="0.2">
      <c r="A671" s="19">
        <v>43</v>
      </c>
      <c r="B671" s="19" t="s">
        <v>1191</v>
      </c>
      <c r="C671" s="20" t="s">
        <v>388</v>
      </c>
    </row>
    <row r="672" spans="1:3" x14ac:dyDescent="0.2">
      <c r="A672" s="19">
        <v>43</v>
      </c>
      <c r="B672" s="19" t="s">
        <v>2034</v>
      </c>
      <c r="C672" s="20" t="s">
        <v>388</v>
      </c>
    </row>
    <row r="673" spans="1:3" x14ac:dyDescent="0.2">
      <c r="A673" s="19">
        <v>43</v>
      </c>
      <c r="B673" s="19" t="s">
        <v>754</v>
      </c>
      <c r="C673" s="20" t="s">
        <v>386</v>
      </c>
    </row>
    <row r="674" spans="1:3" x14ac:dyDescent="0.2">
      <c r="A674" s="19">
        <v>43</v>
      </c>
      <c r="B674" s="19" t="s">
        <v>57</v>
      </c>
      <c r="C674" s="20" t="s">
        <v>386</v>
      </c>
    </row>
    <row r="675" spans="1:3" x14ac:dyDescent="0.2">
      <c r="A675" s="19">
        <v>43</v>
      </c>
      <c r="B675" s="19" t="s">
        <v>58</v>
      </c>
      <c r="C675" s="20" t="s">
        <v>386</v>
      </c>
    </row>
    <row r="676" spans="1:3" x14ac:dyDescent="0.2">
      <c r="A676" s="19">
        <v>43</v>
      </c>
      <c r="B676" s="19" t="s">
        <v>755</v>
      </c>
      <c r="C676" s="20" t="s">
        <v>386</v>
      </c>
    </row>
    <row r="677" spans="1:3" x14ac:dyDescent="0.2">
      <c r="A677" s="19">
        <v>43</v>
      </c>
      <c r="B677" s="19" t="s">
        <v>59</v>
      </c>
      <c r="C677" s="20" t="s">
        <v>386</v>
      </c>
    </row>
    <row r="678" spans="1:3" x14ac:dyDescent="0.2">
      <c r="A678" s="19">
        <v>43</v>
      </c>
      <c r="B678" s="19" t="s">
        <v>60</v>
      </c>
      <c r="C678" s="20" t="s">
        <v>386</v>
      </c>
    </row>
    <row r="679" spans="1:3" x14ac:dyDescent="0.2">
      <c r="A679" s="19">
        <v>43</v>
      </c>
      <c r="B679" s="19" t="s">
        <v>61</v>
      </c>
      <c r="C679" s="20" t="s">
        <v>386</v>
      </c>
    </row>
    <row r="680" spans="1:3" x14ac:dyDescent="0.2">
      <c r="A680" s="19">
        <v>43</v>
      </c>
      <c r="B680" s="19" t="s">
        <v>62</v>
      </c>
      <c r="C680" s="20" t="s">
        <v>386</v>
      </c>
    </row>
    <row r="681" spans="1:3" x14ac:dyDescent="0.2">
      <c r="A681" s="19">
        <v>43</v>
      </c>
      <c r="B681" s="19" t="s">
        <v>1192</v>
      </c>
      <c r="C681" s="20" t="s">
        <v>388</v>
      </c>
    </row>
    <row r="682" spans="1:3" x14ac:dyDescent="0.2">
      <c r="A682" s="19">
        <v>43</v>
      </c>
      <c r="B682" s="19" t="s">
        <v>63</v>
      </c>
      <c r="C682" s="20" t="s">
        <v>386</v>
      </c>
    </row>
    <row r="683" spans="1:3" x14ac:dyDescent="0.2">
      <c r="A683" s="19">
        <v>43</v>
      </c>
      <c r="B683" s="19" t="s">
        <v>64</v>
      </c>
      <c r="C683" s="20" t="s">
        <v>386</v>
      </c>
    </row>
    <row r="684" spans="1:3" x14ac:dyDescent="0.2">
      <c r="A684" s="19">
        <v>43</v>
      </c>
      <c r="B684" s="19" t="s">
        <v>65</v>
      </c>
      <c r="C684" s="20" t="s">
        <v>386</v>
      </c>
    </row>
    <row r="685" spans="1:3" x14ac:dyDescent="0.2">
      <c r="A685" s="19">
        <v>43</v>
      </c>
      <c r="B685" s="19" t="s">
        <v>914</v>
      </c>
      <c r="C685" s="20" t="s">
        <v>386</v>
      </c>
    </row>
    <row r="686" spans="1:3" x14ac:dyDescent="0.2">
      <c r="A686" s="19">
        <v>43</v>
      </c>
      <c r="B686" s="19" t="s">
        <v>1193</v>
      </c>
      <c r="C686" s="20" t="s">
        <v>388</v>
      </c>
    </row>
    <row r="687" spans="1:3" x14ac:dyDescent="0.2">
      <c r="A687" s="19">
        <v>43</v>
      </c>
      <c r="B687" s="19" t="s">
        <v>66</v>
      </c>
      <c r="C687" s="20" t="s">
        <v>386</v>
      </c>
    </row>
    <row r="688" spans="1:3" x14ac:dyDescent="0.2">
      <c r="A688" s="19">
        <v>43</v>
      </c>
      <c r="B688" s="19" t="s">
        <v>67</v>
      </c>
      <c r="C688" s="20" t="s">
        <v>1124</v>
      </c>
    </row>
    <row r="689" spans="1:3" x14ac:dyDescent="0.2">
      <c r="A689" s="19">
        <v>43</v>
      </c>
      <c r="B689" s="19" t="s">
        <v>1194</v>
      </c>
      <c r="C689" s="20" t="s">
        <v>387</v>
      </c>
    </row>
    <row r="690" spans="1:3" x14ac:dyDescent="0.2">
      <c r="A690" s="19">
        <v>44</v>
      </c>
      <c r="B690" s="19" t="s">
        <v>1700</v>
      </c>
      <c r="C690" s="20" t="s">
        <v>386</v>
      </c>
    </row>
    <row r="691" spans="1:3" x14ac:dyDescent="0.2">
      <c r="A691" s="19">
        <v>44</v>
      </c>
      <c r="B691" s="19" t="s">
        <v>1195</v>
      </c>
      <c r="C691" s="20" t="s">
        <v>387</v>
      </c>
    </row>
    <row r="692" spans="1:3" x14ac:dyDescent="0.2">
      <c r="A692" s="19">
        <v>44</v>
      </c>
      <c r="B692" s="19" t="s">
        <v>68</v>
      </c>
      <c r="C692" s="20" t="s">
        <v>386</v>
      </c>
    </row>
    <row r="693" spans="1:3" x14ac:dyDescent="0.2">
      <c r="A693" s="19">
        <v>44</v>
      </c>
      <c r="B693" s="19" t="s">
        <v>756</v>
      </c>
      <c r="C693" s="20" t="s">
        <v>386</v>
      </c>
    </row>
    <row r="694" spans="1:3" x14ac:dyDescent="0.2">
      <c r="A694" s="19">
        <v>44</v>
      </c>
      <c r="B694" s="19" t="s">
        <v>1701</v>
      </c>
      <c r="C694" s="20" t="s">
        <v>388</v>
      </c>
    </row>
    <row r="695" spans="1:3" x14ac:dyDescent="0.2">
      <c r="A695" s="19">
        <v>44</v>
      </c>
      <c r="B695" s="19" t="s">
        <v>2035</v>
      </c>
      <c r="C695" s="20" t="s">
        <v>386</v>
      </c>
    </row>
    <row r="696" spans="1:3" x14ac:dyDescent="0.2">
      <c r="A696" s="19">
        <v>44</v>
      </c>
      <c r="B696" s="19" t="s">
        <v>1702</v>
      </c>
      <c r="C696" s="20" t="s">
        <v>388</v>
      </c>
    </row>
    <row r="697" spans="1:3" x14ac:dyDescent="0.2">
      <c r="A697" s="19">
        <v>44</v>
      </c>
      <c r="B697" s="19" t="s">
        <v>1196</v>
      </c>
      <c r="C697" s="20" t="s">
        <v>387</v>
      </c>
    </row>
    <row r="698" spans="1:3" x14ac:dyDescent="0.2">
      <c r="A698" s="19">
        <v>44</v>
      </c>
      <c r="B698" s="19" t="s">
        <v>2036</v>
      </c>
      <c r="C698" s="20" t="s">
        <v>386</v>
      </c>
    </row>
    <row r="699" spans="1:3" x14ac:dyDescent="0.2">
      <c r="A699" s="19">
        <v>44</v>
      </c>
      <c r="B699" s="19" t="s">
        <v>1703</v>
      </c>
      <c r="C699" s="20" t="s">
        <v>386</v>
      </c>
    </row>
    <row r="700" spans="1:3" x14ac:dyDescent="0.2">
      <c r="A700" s="19">
        <v>44</v>
      </c>
      <c r="B700" s="19" t="s">
        <v>69</v>
      </c>
      <c r="C700" s="20" t="s">
        <v>386</v>
      </c>
    </row>
    <row r="701" spans="1:3" x14ac:dyDescent="0.2">
      <c r="A701" s="19">
        <v>44</v>
      </c>
      <c r="B701" s="19" t="s">
        <v>70</v>
      </c>
      <c r="C701" s="20" t="s">
        <v>386</v>
      </c>
    </row>
    <row r="702" spans="1:3" x14ac:dyDescent="0.2">
      <c r="A702" s="19">
        <v>44</v>
      </c>
      <c r="B702" s="19" t="s">
        <v>71</v>
      </c>
      <c r="C702" s="20" t="s">
        <v>386</v>
      </c>
    </row>
    <row r="703" spans="1:3" x14ac:dyDescent="0.2">
      <c r="A703" s="19">
        <v>45</v>
      </c>
      <c r="B703" s="19" t="s">
        <v>72</v>
      </c>
      <c r="C703" s="20" t="s">
        <v>386</v>
      </c>
    </row>
    <row r="704" spans="1:3" x14ac:dyDescent="0.2">
      <c r="A704" s="19">
        <v>45</v>
      </c>
      <c r="B704" s="19" t="s">
        <v>1197</v>
      </c>
      <c r="C704" s="20" t="s">
        <v>389</v>
      </c>
    </row>
    <row r="705" spans="1:3" x14ac:dyDescent="0.2">
      <c r="A705" s="19">
        <v>46</v>
      </c>
      <c r="B705" s="19" t="s">
        <v>73</v>
      </c>
      <c r="C705" s="20" t="s">
        <v>718</v>
      </c>
    </row>
    <row r="706" spans="1:3" x14ac:dyDescent="0.2">
      <c r="A706" s="19">
        <v>46</v>
      </c>
      <c r="B706" s="19" t="s">
        <v>74</v>
      </c>
      <c r="C706" s="20" t="s">
        <v>386</v>
      </c>
    </row>
    <row r="707" spans="1:3" x14ac:dyDescent="0.2">
      <c r="A707" s="19">
        <v>46</v>
      </c>
      <c r="B707" s="19" t="s">
        <v>1901</v>
      </c>
      <c r="C707" s="20" t="s">
        <v>388</v>
      </c>
    </row>
    <row r="708" spans="1:3" x14ac:dyDescent="0.2">
      <c r="A708" s="19">
        <v>46</v>
      </c>
      <c r="B708" s="19" t="s">
        <v>75</v>
      </c>
      <c r="C708" s="20" t="s">
        <v>139</v>
      </c>
    </row>
    <row r="709" spans="1:3" x14ac:dyDescent="0.2">
      <c r="A709" s="19">
        <v>46</v>
      </c>
      <c r="B709" s="19" t="s">
        <v>1198</v>
      </c>
      <c r="C709" s="20" t="s">
        <v>387</v>
      </c>
    </row>
    <row r="710" spans="1:3" x14ac:dyDescent="0.2">
      <c r="A710" s="19">
        <v>46</v>
      </c>
      <c r="B710" s="19" t="s">
        <v>865</v>
      </c>
      <c r="C710" s="20" t="s">
        <v>1314</v>
      </c>
    </row>
    <row r="711" spans="1:3" x14ac:dyDescent="0.2">
      <c r="A711" s="19">
        <v>46</v>
      </c>
      <c r="B711" s="19" t="s">
        <v>866</v>
      </c>
      <c r="C711" s="20" t="s">
        <v>1245</v>
      </c>
    </row>
    <row r="712" spans="1:3" x14ac:dyDescent="0.2">
      <c r="A712" s="19">
        <v>46</v>
      </c>
      <c r="B712" s="19" t="s">
        <v>76</v>
      </c>
      <c r="C712" s="20" t="s">
        <v>386</v>
      </c>
    </row>
    <row r="713" spans="1:3" x14ac:dyDescent="0.2">
      <c r="A713" s="19">
        <v>46</v>
      </c>
      <c r="B713" s="19" t="s">
        <v>890</v>
      </c>
      <c r="C713" s="20" t="s">
        <v>387</v>
      </c>
    </row>
    <row r="714" spans="1:3" x14ac:dyDescent="0.2">
      <c r="A714" s="19">
        <v>48</v>
      </c>
      <c r="B714" s="19" t="s">
        <v>77</v>
      </c>
      <c r="C714" s="20" t="s">
        <v>1318</v>
      </c>
    </row>
    <row r="715" spans="1:3" x14ac:dyDescent="0.2">
      <c r="A715" s="19">
        <v>48</v>
      </c>
      <c r="B715" s="19" t="s">
        <v>891</v>
      </c>
      <c r="C715" s="20" t="s">
        <v>387</v>
      </c>
    </row>
    <row r="716" spans="1:3" x14ac:dyDescent="0.2">
      <c r="A716" s="19">
        <v>48</v>
      </c>
      <c r="B716" s="19" t="s">
        <v>957</v>
      </c>
      <c r="C716" s="20" t="s">
        <v>1314</v>
      </c>
    </row>
    <row r="717" spans="1:3" x14ac:dyDescent="0.2">
      <c r="A717" s="19">
        <v>48</v>
      </c>
      <c r="B717" s="19" t="s">
        <v>78</v>
      </c>
      <c r="C717" s="20" t="s">
        <v>1318</v>
      </c>
    </row>
    <row r="718" spans="1:3" x14ac:dyDescent="0.2">
      <c r="A718" s="19">
        <v>48</v>
      </c>
      <c r="B718" s="19" t="s">
        <v>1704</v>
      </c>
      <c r="C718" s="20" t="s">
        <v>1318</v>
      </c>
    </row>
    <row r="719" spans="1:3" x14ac:dyDescent="0.2">
      <c r="A719" s="19">
        <v>49</v>
      </c>
      <c r="B719" s="19" t="s">
        <v>958</v>
      </c>
      <c r="C719" s="20" t="s">
        <v>1051</v>
      </c>
    </row>
    <row r="720" spans="1:3" x14ac:dyDescent="0.2">
      <c r="A720" s="19">
        <v>49</v>
      </c>
      <c r="B720" s="19" t="s">
        <v>79</v>
      </c>
      <c r="C720" s="20" t="s">
        <v>1316</v>
      </c>
    </row>
    <row r="721" spans="1:3" x14ac:dyDescent="0.2">
      <c r="A721" s="19">
        <v>49</v>
      </c>
      <c r="B721" s="19" t="s">
        <v>80</v>
      </c>
      <c r="C721" s="20" t="s">
        <v>1316</v>
      </c>
    </row>
    <row r="722" spans="1:3" x14ac:dyDescent="0.2">
      <c r="A722" s="19">
        <v>50</v>
      </c>
      <c r="B722" s="19" t="s">
        <v>81</v>
      </c>
      <c r="C722" s="20" t="s">
        <v>1124</v>
      </c>
    </row>
    <row r="723" spans="1:3" x14ac:dyDescent="0.2">
      <c r="A723" s="19">
        <v>50</v>
      </c>
      <c r="B723" s="19" t="s">
        <v>959</v>
      </c>
      <c r="C723" s="20" t="s">
        <v>1125</v>
      </c>
    </row>
    <row r="724" spans="1:3" x14ac:dyDescent="0.2">
      <c r="A724" s="19">
        <v>50</v>
      </c>
      <c r="B724" s="19" t="s">
        <v>962</v>
      </c>
      <c r="C724" s="20" t="s">
        <v>388</v>
      </c>
    </row>
    <row r="725" spans="1:3" x14ac:dyDescent="0.2">
      <c r="A725" s="19">
        <v>50</v>
      </c>
      <c r="B725" s="19" t="s">
        <v>1212</v>
      </c>
      <c r="C725" s="20" t="s">
        <v>387</v>
      </c>
    </row>
    <row r="726" spans="1:3" x14ac:dyDescent="0.2">
      <c r="A726" s="19">
        <v>51</v>
      </c>
      <c r="B726" s="19" t="s">
        <v>1213</v>
      </c>
      <c r="C726" s="20" t="s">
        <v>387</v>
      </c>
    </row>
    <row r="727" spans="1:3" x14ac:dyDescent="0.2">
      <c r="A727" s="19">
        <v>51</v>
      </c>
      <c r="B727" s="19" t="s">
        <v>2668</v>
      </c>
      <c r="C727" s="20" t="s">
        <v>974</v>
      </c>
    </row>
    <row r="728" spans="1:3" x14ac:dyDescent="0.2">
      <c r="A728" s="19">
        <v>52</v>
      </c>
      <c r="B728" s="19" t="s">
        <v>1214</v>
      </c>
      <c r="C728" s="20" t="s">
        <v>386</v>
      </c>
    </row>
    <row r="729" spans="1:3" x14ac:dyDescent="0.2">
      <c r="A729" s="19">
        <v>52</v>
      </c>
      <c r="B729" s="19" t="s">
        <v>82</v>
      </c>
      <c r="C729" s="20" t="s">
        <v>386</v>
      </c>
    </row>
    <row r="730" spans="1:3" x14ac:dyDescent="0.2">
      <c r="A730" s="19">
        <v>52</v>
      </c>
      <c r="B730" s="19" t="s">
        <v>83</v>
      </c>
      <c r="C730" s="20" t="s">
        <v>565</v>
      </c>
    </row>
    <row r="731" spans="1:3" x14ac:dyDescent="0.2">
      <c r="A731" s="19">
        <v>52</v>
      </c>
      <c r="B731" s="19" t="s">
        <v>1215</v>
      </c>
      <c r="C731" s="20" t="s">
        <v>386</v>
      </c>
    </row>
    <row r="732" spans="1:3" x14ac:dyDescent="0.2">
      <c r="A732" s="19">
        <v>52</v>
      </c>
      <c r="B732" s="19" t="s">
        <v>1216</v>
      </c>
      <c r="C732" s="20" t="s">
        <v>2750</v>
      </c>
    </row>
    <row r="733" spans="1:3" x14ac:dyDescent="0.2">
      <c r="A733" s="19">
        <v>52</v>
      </c>
      <c r="B733" s="19" t="s">
        <v>692</v>
      </c>
      <c r="C733" s="20" t="s">
        <v>140</v>
      </c>
    </row>
    <row r="734" spans="1:3" x14ac:dyDescent="0.2">
      <c r="A734" s="19">
        <v>52</v>
      </c>
      <c r="B734" s="19" t="s">
        <v>1217</v>
      </c>
      <c r="C734" s="20" t="s">
        <v>2750</v>
      </c>
    </row>
    <row r="735" spans="1:3" x14ac:dyDescent="0.2">
      <c r="A735" s="19">
        <v>52</v>
      </c>
      <c r="B735" s="19" t="s">
        <v>447</v>
      </c>
      <c r="C735" s="20" t="s">
        <v>139</v>
      </c>
    </row>
    <row r="736" spans="1:3" x14ac:dyDescent="0.2">
      <c r="A736" s="19">
        <v>52</v>
      </c>
      <c r="B736" s="19" t="s">
        <v>84</v>
      </c>
      <c r="C736" s="20" t="s">
        <v>386</v>
      </c>
    </row>
    <row r="737" spans="1:3" x14ac:dyDescent="0.2">
      <c r="A737" s="19">
        <v>52</v>
      </c>
      <c r="B737" s="19" t="s">
        <v>1218</v>
      </c>
      <c r="C737" s="20" t="s">
        <v>140</v>
      </c>
    </row>
    <row r="738" spans="1:3" x14ac:dyDescent="0.2">
      <c r="A738" s="19">
        <v>53</v>
      </c>
      <c r="B738" s="19" t="s">
        <v>85</v>
      </c>
      <c r="C738" s="20" t="s">
        <v>386</v>
      </c>
    </row>
    <row r="739" spans="1:3" x14ac:dyDescent="0.2">
      <c r="A739" s="19">
        <v>53</v>
      </c>
      <c r="B739" s="19" t="s">
        <v>109</v>
      </c>
      <c r="C739" s="20" t="s">
        <v>386</v>
      </c>
    </row>
    <row r="740" spans="1:3" x14ac:dyDescent="0.2">
      <c r="A740" s="19">
        <v>53</v>
      </c>
      <c r="B740" s="19" t="s">
        <v>1705</v>
      </c>
      <c r="C740" s="20" t="s">
        <v>386</v>
      </c>
    </row>
    <row r="741" spans="1:3" x14ac:dyDescent="0.2">
      <c r="A741" s="19">
        <v>53</v>
      </c>
      <c r="B741" s="19" t="s">
        <v>110</v>
      </c>
      <c r="C741" s="20" t="s">
        <v>386</v>
      </c>
    </row>
    <row r="742" spans="1:3" x14ac:dyDescent="0.2">
      <c r="A742" s="19">
        <v>53</v>
      </c>
      <c r="B742" s="19" t="s">
        <v>111</v>
      </c>
      <c r="C742" s="20" t="s">
        <v>386</v>
      </c>
    </row>
    <row r="743" spans="1:3" x14ac:dyDescent="0.2">
      <c r="A743" s="19">
        <v>53</v>
      </c>
      <c r="B743" s="19" t="s">
        <v>112</v>
      </c>
      <c r="C743" s="20" t="s">
        <v>386</v>
      </c>
    </row>
    <row r="744" spans="1:3" x14ac:dyDescent="0.2">
      <c r="A744" s="19">
        <v>53</v>
      </c>
      <c r="B744" s="19" t="s">
        <v>1219</v>
      </c>
      <c r="C744" s="20" t="s">
        <v>388</v>
      </c>
    </row>
    <row r="745" spans="1:3" x14ac:dyDescent="0.2">
      <c r="A745" s="19">
        <v>53</v>
      </c>
      <c r="B745" s="19" t="s">
        <v>1706</v>
      </c>
      <c r="C745" s="20" t="s">
        <v>386</v>
      </c>
    </row>
    <row r="746" spans="1:3" x14ac:dyDescent="0.2">
      <c r="A746" s="19">
        <v>53</v>
      </c>
      <c r="B746" s="19" t="s">
        <v>1220</v>
      </c>
      <c r="C746" s="20" t="s">
        <v>388</v>
      </c>
    </row>
    <row r="747" spans="1:3" x14ac:dyDescent="0.2">
      <c r="A747" s="19">
        <v>53</v>
      </c>
      <c r="B747" s="19" t="s">
        <v>2037</v>
      </c>
      <c r="C747" s="20" t="s">
        <v>388</v>
      </c>
    </row>
    <row r="748" spans="1:3" x14ac:dyDescent="0.2">
      <c r="A748" s="19">
        <v>53</v>
      </c>
      <c r="B748" s="19" t="s">
        <v>1707</v>
      </c>
      <c r="C748" s="20" t="s">
        <v>387</v>
      </c>
    </row>
    <row r="749" spans="1:3" x14ac:dyDescent="0.2">
      <c r="A749" s="19">
        <v>53</v>
      </c>
      <c r="B749" s="19" t="s">
        <v>1221</v>
      </c>
      <c r="C749" s="20" t="s">
        <v>387</v>
      </c>
    </row>
    <row r="750" spans="1:3" x14ac:dyDescent="0.2">
      <c r="A750" s="19">
        <v>53</v>
      </c>
      <c r="B750" s="19" t="s">
        <v>1790</v>
      </c>
      <c r="C750" s="20" t="s">
        <v>386</v>
      </c>
    </row>
    <row r="751" spans="1:3" x14ac:dyDescent="0.2">
      <c r="A751" s="19">
        <v>53</v>
      </c>
      <c r="B751" s="19" t="s">
        <v>2038</v>
      </c>
      <c r="C751" s="20" t="s">
        <v>386</v>
      </c>
    </row>
    <row r="752" spans="1:3" x14ac:dyDescent="0.2">
      <c r="A752" s="19">
        <v>53</v>
      </c>
      <c r="B752" s="19" t="s">
        <v>113</v>
      </c>
      <c r="C752" s="20" t="s">
        <v>386</v>
      </c>
    </row>
    <row r="753" spans="1:3" x14ac:dyDescent="0.2">
      <c r="A753" s="19">
        <v>53</v>
      </c>
      <c r="B753" s="19" t="s">
        <v>114</v>
      </c>
      <c r="C753" s="20" t="s">
        <v>386</v>
      </c>
    </row>
    <row r="754" spans="1:3" x14ac:dyDescent="0.2">
      <c r="A754" s="19">
        <v>53</v>
      </c>
      <c r="B754" s="19" t="s">
        <v>445</v>
      </c>
      <c r="C754" s="20" t="s">
        <v>386</v>
      </c>
    </row>
    <row r="755" spans="1:3" x14ac:dyDescent="0.2">
      <c r="A755" s="19">
        <v>53</v>
      </c>
      <c r="B755" s="19" t="s">
        <v>115</v>
      </c>
      <c r="C755" s="20" t="s">
        <v>386</v>
      </c>
    </row>
    <row r="756" spans="1:3" x14ac:dyDescent="0.2">
      <c r="A756" s="19">
        <v>53</v>
      </c>
      <c r="B756" s="19" t="s">
        <v>757</v>
      </c>
      <c r="C756" s="20" t="s">
        <v>386</v>
      </c>
    </row>
    <row r="757" spans="1:3" x14ac:dyDescent="0.2">
      <c r="A757" s="19">
        <v>53</v>
      </c>
      <c r="B757" s="19" t="s">
        <v>1865</v>
      </c>
      <c r="C757" s="20" t="s">
        <v>386</v>
      </c>
    </row>
    <row r="758" spans="1:3" x14ac:dyDescent="0.2">
      <c r="A758" s="19">
        <v>53</v>
      </c>
      <c r="B758" s="19" t="s">
        <v>997</v>
      </c>
      <c r="C758" s="20" t="s">
        <v>669</v>
      </c>
    </row>
    <row r="759" spans="1:3" x14ac:dyDescent="0.2">
      <c r="A759" s="19">
        <v>53</v>
      </c>
      <c r="B759" s="19" t="s">
        <v>116</v>
      </c>
      <c r="C759" s="20" t="s">
        <v>386</v>
      </c>
    </row>
    <row r="760" spans="1:3" x14ac:dyDescent="0.2">
      <c r="A760" s="19">
        <v>53</v>
      </c>
      <c r="B760" s="19" t="s">
        <v>998</v>
      </c>
      <c r="C760" s="20" t="s">
        <v>388</v>
      </c>
    </row>
    <row r="761" spans="1:3" x14ac:dyDescent="0.2">
      <c r="A761" s="19">
        <v>53</v>
      </c>
      <c r="B761" s="302" t="s">
        <v>2772</v>
      </c>
      <c r="C761" s="20" t="s">
        <v>1124</v>
      </c>
    </row>
    <row r="762" spans="1:3" x14ac:dyDescent="0.2">
      <c r="A762" s="19">
        <v>53</v>
      </c>
      <c r="B762" s="19" t="s">
        <v>117</v>
      </c>
      <c r="C762" s="20" t="s">
        <v>386</v>
      </c>
    </row>
    <row r="763" spans="1:3" x14ac:dyDescent="0.2">
      <c r="A763" s="19">
        <v>53</v>
      </c>
      <c r="B763" s="19" t="s">
        <v>118</v>
      </c>
      <c r="C763" s="20" t="s">
        <v>386</v>
      </c>
    </row>
    <row r="764" spans="1:3" x14ac:dyDescent="0.2">
      <c r="A764" s="19">
        <v>53</v>
      </c>
      <c r="B764" s="19" t="s">
        <v>999</v>
      </c>
      <c r="C764" s="20" t="s">
        <v>388</v>
      </c>
    </row>
    <row r="765" spans="1:3" x14ac:dyDescent="0.2">
      <c r="A765" s="19">
        <v>53</v>
      </c>
      <c r="B765" s="19" t="s">
        <v>119</v>
      </c>
      <c r="C765" s="20" t="s">
        <v>386</v>
      </c>
    </row>
    <row r="766" spans="1:3" x14ac:dyDescent="0.2">
      <c r="A766" s="19">
        <v>53</v>
      </c>
      <c r="B766" s="19" t="s">
        <v>1436</v>
      </c>
      <c r="C766" s="20" t="s">
        <v>386</v>
      </c>
    </row>
    <row r="767" spans="1:3" x14ac:dyDescent="0.2">
      <c r="A767" s="19">
        <v>53</v>
      </c>
      <c r="B767" s="19" t="s">
        <v>1708</v>
      </c>
      <c r="C767" s="20" t="s">
        <v>387</v>
      </c>
    </row>
    <row r="768" spans="1:3" x14ac:dyDescent="0.2">
      <c r="A768" s="19">
        <v>53</v>
      </c>
      <c r="B768" s="19" t="s">
        <v>2039</v>
      </c>
      <c r="C768" s="20" t="s">
        <v>386</v>
      </c>
    </row>
    <row r="769" spans="1:3" x14ac:dyDescent="0.2">
      <c r="A769" s="19">
        <v>53</v>
      </c>
      <c r="B769" s="19" t="s">
        <v>120</v>
      </c>
      <c r="C769" s="20" t="s">
        <v>386</v>
      </c>
    </row>
    <row r="770" spans="1:3" x14ac:dyDescent="0.2">
      <c r="A770" s="19">
        <v>53</v>
      </c>
      <c r="B770" s="19" t="s">
        <v>2781</v>
      </c>
      <c r="C770" s="20" t="s">
        <v>419</v>
      </c>
    </row>
    <row r="771" spans="1:3" x14ac:dyDescent="0.2">
      <c r="A771" s="19">
        <v>53</v>
      </c>
      <c r="B771" s="19" t="s">
        <v>121</v>
      </c>
      <c r="C771" s="20" t="s">
        <v>386</v>
      </c>
    </row>
    <row r="772" spans="1:3" x14ac:dyDescent="0.2">
      <c r="A772" s="19">
        <v>53</v>
      </c>
      <c r="B772" s="19" t="s">
        <v>1791</v>
      </c>
      <c r="C772" s="20" t="s">
        <v>388</v>
      </c>
    </row>
    <row r="773" spans="1:3" x14ac:dyDescent="0.2">
      <c r="A773" s="19">
        <v>53</v>
      </c>
      <c r="B773" s="19" t="s">
        <v>1000</v>
      </c>
      <c r="C773" s="20" t="s">
        <v>388</v>
      </c>
    </row>
    <row r="774" spans="1:3" x14ac:dyDescent="0.2">
      <c r="A774" s="19">
        <v>53</v>
      </c>
      <c r="B774" s="302" t="s">
        <v>2771</v>
      </c>
      <c r="C774" s="20" t="s">
        <v>2770</v>
      </c>
    </row>
    <row r="775" spans="1:3" x14ac:dyDescent="0.2">
      <c r="A775" s="19">
        <v>53</v>
      </c>
      <c r="B775" s="19" t="s">
        <v>1001</v>
      </c>
      <c r="C775" s="20" t="s">
        <v>669</v>
      </c>
    </row>
    <row r="776" spans="1:3" x14ac:dyDescent="0.2">
      <c r="A776" s="19">
        <v>53</v>
      </c>
      <c r="B776" s="19" t="s">
        <v>2040</v>
      </c>
      <c r="C776" s="20" t="s">
        <v>386</v>
      </c>
    </row>
    <row r="777" spans="1:3" x14ac:dyDescent="0.2">
      <c r="A777" s="19">
        <v>53</v>
      </c>
      <c r="B777" s="19" t="s">
        <v>122</v>
      </c>
      <c r="C777" s="20" t="s">
        <v>386</v>
      </c>
    </row>
    <row r="778" spans="1:3" x14ac:dyDescent="0.2">
      <c r="A778" s="19">
        <v>53</v>
      </c>
      <c r="B778" s="19" t="s">
        <v>123</v>
      </c>
      <c r="C778" s="20" t="s">
        <v>386</v>
      </c>
    </row>
    <row r="779" spans="1:3" x14ac:dyDescent="0.2">
      <c r="A779" s="19">
        <v>53</v>
      </c>
      <c r="B779" s="19" t="s">
        <v>2556</v>
      </c>
      <c r="C779" s="20" t="s">
        <v>386</v>
      </c>
    </row>
    <row r="780" spans="1:3" x14ac:dyDescent="0.2">
      <c r="A780" s="19">
        <v>53</v>
      </c>
      <c r="B780" s="19" t="s">
        <v>124</v>
      </c>
      <c r="C780" s="20" t="s">
        <v>386</v>
      </c>
    </row>
    <row r="781" spans="1:3" x14ac:dyDescent="0.2">
      <c r="A781" s="19">
        <v>53</v>
      </c>
      <c r="B781" s="19" t="s">
        <v>2557</v>
      </c>
      <c r="C781" s="20" t="s">
        <v>387</v>
      </c>
    </row>
    <row r="782" spans="1:3" x14ac:dyDescent="0.2">
      <c r="A782" s="19">
        <v>53</v>
      </c>
      <c r="B782" s="19" t="s">
        <v>202</v>
      </c>
      <c r="C782" s="20" t="s">
        <v>388</v>
      </c>
    </row>
    <row r="783" spans="1:3" x14ac:dyDescent="0.2">
      <c r="A783" s="19">
        <v>53</v>
      </c>
      <c r="B783" s="19" t="s">
        <v>1841</v>
      </c>
      <c r="C783" s="20" t="s">
        <v>388</v>
      </c>
    </row>
    <row r="784" spans="1:3" x14ac:dyDescent="0.2">
      <c r="A784" s="19">
        <v>53</v>
      </c>
      <c r="B784" s="19" t="s">
        <v>1858</v>
      </c>
      <c r="C784" s="20" t="s">
        <v>1361</v>
      </c>
    </row>
    <row r="785" spans="1:3" x14ac:dyDescent="0.2">
      <c r="A785" s="19">
        <v>53</v>
      </c>
      <c r="B785" s="19" t="s">
        <v>1709</v>
      </c>
      <c r="C785" s="20" t="s">
        <v>386</v>
      </c>
    </row>
    <row r="786" spans="1:3" x14ac:dyDescent="0.2">
      <c r="A786" s="19">
        <v>53</v>
      </c>
      <c r="B786" s="19" t="s">
        <v>1710</v>
      </c>
      <c r="C786" s="20" t="s">
        <v>386</v>
      </c>
    </row>
    <row r="787" spans="1:3" x14ac:dyDescent="0.2">
      <c r="A787" s="19">
        <v>53</v>
      </c>
      <c r="B787" s="19" t="s">
        <v>707</v>
      </c>
      <c r="C787" s="20" t="s">
        <v>386</v>
      </c>
    </row>
    <row r="788" spans="1:3" x14ac:dyDescent="0.2">
      <c r="A788" s="19">
        <v>53</v>
      </c>
      <c r="B788" s="19" t="s">
        <v>1711</v>
      </c>
      <c r="C788" s="20" t="s">
        <v>386</v>
      </c>
    </row>
    <row r="789" spans="1:3" x14ac:dyDescent="0.2">
      <c r="A789" s="19">
        <v>53</v>
      </c>
      <c r="B789" s="19" t="s">
        <v>693</v>
      </c>
      <c r="C789" s="20" t="s">
        <v>386</v>
      </c>
    </row>
    <row r="790" spans="1:3" x14ac:dyDescent="0.2">
      <c r="A790" s="19">
        <v>53</v>
      </c>
      <c r="B790" s="19" t="s">
        <v>2558</v>
      </c>
      <c r="C790" s="20" t="s">
        <v>387</v>
      </c>
    </row>
    <row r="791" spans="1:3" x14ac:dyDescent="0.2">
      <c r="A791" s="19">
        <v>53</v>
      </c>
      <c r="B791" s="19" t="s">
        <v>1366</v>
      </c>
      <c r="C791" s="20" t="s">
        <v>386</v>
      </c>
    </row>
    <row r="792" spans="1:3" x14ac:dyDescent="0.2">
      <c r="A792" s="19">
        <v>53</v>
      </c>
      <c r="B792" s="19" t="s">
        <v>1367</v>
      </c>
      <c r="C792" s="20" t="s">
        <v>386</v>
      </c>
    </row>
    <row r="793" spans="1:3" x14ac:dyDescent="0.2">
      <c r="A793" s="19">
        <v>53</v>
      </c>
      <c r="B793" s="19" t="s">
        <v>203</v>
      </c>
      <c r="C793" s="20" t="s">
        <v>387</v>
      </c>
    </row>
    <row r="794" spans="1:3" x14ac:dyDescent="0.2">
      <c r="A794" s="19">
        <v>53</v>
      </c>
      <c r="B794" s="19" t="s">
        <v>204</v>
      </c>
      <c r="C794" s="20" t="s">
        <v>387</v>
      </c>
    </row>
    <row r="795" spans="1:3" x14ac:dyDescent="0.2">
      <c r="A795" s="19">
        <v>53</v>
      </c>
      <c r="B795" s="19" t="s">
        <v>1368</v>
      </c>
      <c r="C795" s="20" t="s">
        <v>386</v>
      </c>
    </row>
    <row r="796" spans="1:3" x14ac:dyDescent="0.2">
      <c r="A796" s="19">
        <v>53</v>
      </c>
      <c r="B796" s="19" t="s">
        <v>1369</v>
      </c>
      <c r="C796" s="20" t="s">
        <v>386</v>
      </c>
    </row>
    <row r="797" spans="1:3" x14ac:dyDescent="0.2">
      <c r="A797" s="19">
        <v>53</v>
      </c>
      <c r="B797" s="19" t="s">
        <v>1370</v>
      </c>
      <c r="C797" s="20" t="s">
        <v>386</v>
      </c>
    </row>
    <row r="798" spans="1:3" x14ac:dyDescent="0.2">
      <c r="A798" s="19">
        <v>53</v>
      </c>
      <c r="B798" s="19" t="s">
        <v>2041</v>
      </c>
      <c r="C798" s="20" t="s">
        <v>386</v>
      </c>
    </row>
    <row r="799" spans="1:3" x14ac:dyDescent="0.2">
      <c r="A799" s="19">
        <v>53</v>
      </c>
      <c r="B799" s="19" t="s">
        <v>1371</v>
      </c>
      <c r="C799" s="20" t="s">
        <v>386</v>
      </c>
    </row>
    <row r="800" spans="1:3" x14ac:dyDescent="0.2">
      <c r="A800" s="19">
        <v>53</v>
      </c>
      <c r="B800" s="19" t="s">
        <v>2042</v>
      </c>
      <c r="C800" s="20" t="s">
        <v>721</v>
      </c>
    </row>
    <row r="801" spans="1:3" x14ac:dyDescent="0.2">
      <c r="A801" s="19">
        <v>53</v>
      </c>
      <c r="B801" s="19" t="s">
        <v>1372</v>
      </c>
      <c r="C801" s="20" t="s">
        <v>386</v>
      </c>
    </row>
    <row r="802" spans="1:3" x14ac:dyDescent="0.2">
      <c r="A802" s="19">
        <v>53</v>
      </c>
      <c r="B802" s="19" t="s">
        <v>2043</v>
      </c>
      <c r="C802" s="20" t="s">
        <v>386</v>
      </c>
    </row>
    <row r="803" spans="1:3" x14ac:dyDescent="0.2">
      <c r="A803" s="19">
        <v>53</v>
      </c>
      <c r="B803" s="19" t="s">
        <v>507</v>
      </c>
      <c r="C803" s="20" t="s">
        <v>386</v>
      </c>
    </row>
    <row r="804" spans="1:3" x14ac:dyDescent="0.2">
      <c r="A804" s="19">
        <v>53</v>
      </c>
      <c r="B804" s="19" t="s">
        <v>1712</v>
      </c>
      <c r="C804" s="20" t="s">
        <v>386</v>
      </c>
    </row>
    <row r="805" spans="1:3" x14ac:dyDescent="0.2">
      <c r="A805" s="19">
        <v>53</v>
      </c>
      <c r="B805" s="19" t="s">
        <v>205</v>
      </c>
      <c r="C805" s="20" t="s">
        <v>387</v>
      </c>
    </row>
    <row r="806" spans="1:3" x14ac:dyDescent="0.2">
      <c r="A806" s="19">
        <v>53</v>
      </c>
      <c r="B806" s="19" t="s">
        <v>206</v>
      </c>
      <c r="C806" s="20" t="s">
        <v>386</v>
      </c>
    </row>
    <row r="807" spans="1:3" x14ac:dyDescent="0.2">
      <c r="A807" s="19">
        <v>53</v>
      </c>
      <c r="B807" s="19" t="s">
        <v>593</v>
      </c>
      <c r="C807" s="20" t="s">
        <v>387</v>
      </c>
    </row>
    <row r="808" spans="1:3" x14ac:dyDescent="0.2">
      <c r="A808" s="19">
        <v>53</v>
      </c>
      <c r="B808" s="19" t="s">
        <v>1373</v>
      </c>
      <c r="C808" s="20" t="s">
        <v>386</v>
      </c>
    </row>
    <row r="809" spans="1:3" x14ac:dyDescent="0.2">
      <c r="A809" s="19">
        <v>53</v>
      </c>
      <c r="B809" s="19" t="s">
        <v>2780</v>
      </c>
      <c r="C809" s="20" t="s">
        <v>386</v>
      </c>
    </row>
    <row r="810" spans="1:3" x14ac:dyDescent="0.2">
      <c r="A810" s="19">
        <v>53</v>
      </c>
      <c r="B810" s="19" t="s">
        <v>594</v>
      </c>
      <c r="C810" s="20" t="s">
        <v>388</v>
      </c>
    </row>
    <row r="811" spans="1:3" x14ac:dyDescent="0.2">
      <c r="A811" s="19">
        <v>53</v>
      </c>
      <c r="B811" s="19" t="s">
        <v>2044</v>
      </c>
      <c r="C811" s="20" t="s">
        <v>387</v>
      </c>
    </row>
    <row r="812" spans="1:3" x14ac:dyDescent="0.2">
      <c r="A812" s="19">
        <v>53</v>
      </c>
      <c r="B812" s="19" t="s">
        <v>1902</v>
      </c>
      <c r="C812" s="20" t="s">
        <v>669</v>
      </c>
    </row>
    <row r="813" spans="1:3" x14ac:dyDescent="0.2">
      <c r="A813" s="19">
        <v>53</v>
      </c>
      <c r="B813" s="19" t="s">
        <v>1374</v>
      </c>
      <c r="C813" s="20" t="s">
        <v>386</v>
      </c>
    </row>
    <row r="814" spans="1:3" x14ac:dyDescent="0.2">
      <c r="A814" s="19">
        <v>53</v>
      </c>
      <c r="B814" s="19" t="s">
        <v>1375</v>
      </c>
      <c r="C814" s="20" t="s">
        <v>386</v>
      </c>
    </row>
    <row r="815" spans="1:3" x14ac:dyDescent="0.2">
      <c r="A815" s="19">
        <v>53</v>
      </c>
      <c r="B815" s="19" t="s">
        <v>1376</v>
      </c>
      <c r="C815" s="20" t="s">
        <v>386</v>
      </c>
    </row>
    <row r="816" spans="1:3" x14ac:dyDescent="0.2">
      <c r="A816" s="19">
        <v>53</v>
      </c>
      <c r="B816" s="19" t="s">
        <v>1377</v>
      </c>
      <c r="C816" s="20" t="s">
        <v>386</v>
      </c>
    </row>
    <row r="817" spans="1:3" x14ac:dyDescent="0.2">
      <c r="A817" s="19">
        <v>53</v>
      </c>
      <c r="B817" s="19" t="s">
        <v>1378</v>
      </c>
      <c r="C817" s="20" t="s">
        <v>386</v>
      </c>
    </row>
    <row r="818" spans="1:3" x14ac:dyDescent="0.2">
      <c r="A818" s="19">
        <v>53</v>
      </c>
      <c r="B818" s="19" t="s">
        <v>595</v>
      </c>
      <c r="C818" s="20" t="s">
        <v>388</v>
      </c>
    </row>
    <row r="819" spans="1:3" x14ac:dyDescent="0.2">
      <c r="A819" s="19">
        <v>53</v>
      </c>
      <c r="B819" s="19" t="s">
        <v>1713</v>
      </c>
      <c r="C819" s="20" t="s">
        <v>388</v>
      </c>
    </row>
    <row r="820" spans="1:3" x14ac:dyDescent="0.2">
      <c r="A820" s="19">
        <v>53</v>
      </c>
      <c r="B820" s="19" t="s">
        <v>1379</v>
      </c>
      <c r="C820" s="20" t="s">
        <v>386</v>
      </c>
    </row>
    <row r="821" spans="1:3" x14ac:dyDescent="0.2">
      <c r="A821" s="19">
        <v>53</v>
      </c>
      <c r="B821" s="19" t="s">
        <v>596</v>
      </c>
      <c r="C821" s="20" t="s">
        <v>388</v>
      </c>
    </row>
    <row r="822" spans="1:3" x14ac:dyDescent="0.2">
      <c r="A822" s="19">
        <v>53</v>
      </c>
      <c r="B822" s="19" t="s">
        <v>694</v>
      </c>
      <c r="C822" s="20" t="s">
        <v>386</v>
      </c>
    </row>
    <row r="823" spans="1:3" x14ac:dyDescent="0.2">
      <c r="A823" s="19">
        <v>53</v>
      </c>
      <c r="B823" s="19" t="s">
        <v>597</v>
      </c>
      <c r="C823" s="20" t="s">
        <v>387</v>
      </c>
    </row>
    <row r="824" spans="1:3" x14ac:dyDescent="0.2">
      <c r="A824" s="19">
        <v>53</v>
      </c>
      <c r="B824" s="19" t="s">
        <v>1714</v>
      </c>
      <c r="C824" s="20" t="s">
        <v>388</v>
      </c>
    </row>
    <row r="825" spans="1:3" x14ac:dyDescent="0.2">
      <c r="A825" s="19">
        <v>53</v>
      </c>
      <c r="B825" s="19" t="s">
        <v>1380</v>
      </c>
      <c r="C825" s="20" t="s">
        <v>386</v>
      </c>
    </row>
    <row r="826" spans="1:3" x14ac:dyDescent="0.2">
      <c r="A826" s="19">
        <v>53</v>
      </c>
      <c r="B826" s="19" t="s">
        <v>1381</v>
      </c>
      <c r="C826" s="20" t="s">
        <v>386</v>
      </c>
    </row>
    <row r="827" spans="1:3" x14ac:dyDescent="0.2">
      <c r="A827" s="19">
        <v>53</v>
      </c>
      <c r="B827" s="19" t="s">
        <v>1715</v>
      </c>
      <c r="C827" s="20" t="s">
        <v>386</v>
      </c>
    </row>
    <row r="828" spans="1:3" x14ac:dyDescent="0.2">
      <c r="A828" s="19">
        <v>53</v>
      </c>
      <c r="B828" s="19" t="s">
        <v>1903</v>
      </c>
      <c r="C828" s="20" t="s">
        <v>388</v>
      </c>
    </row>
    <row r="829" spans="1:3" x14ac:dyDescent="0.2">
      <c r="A829" s="19">
        <v>53</v>
      </c>
      <c r="B829" s="19" t="s">
        <v>1792</v>
      </c>
      <c r="C829" s="20" t="s">
        <v>1793</v>
      </c>
    </row>
    <row r="830" spans="1:3" x14ac:dyDescent="0.2">
      <c r="A830" s="19">
        <v>53</v>
      </c>
      <c r="B830" s="19" t="s">
        <v>1382</v>
      </c>
      <c r="C830" s="20" t="s">
        <v>386</v>
      </c>
    </row>
    <row r="831" spans="1:3" x14ac:dyDescent="0.2">
      <c r="A831" s="19">
        <v>53</v>
      </c>
      <c r="B831" s="19" t="s">
        <v>2773</v>
      </c>
      <c r="C831" s="20" t="s">
        <v>388</v>
      </c>
    </row>
    <row r="832" spans="1:3" x14ac:dyDescent="0.2">
      <c r="A832" s="19">
        <v>53</v>
      </c>
      <c r="B832" s="19" t="s">
        <v>2559</v>
      </c>
      <c r="C832" s="20" t="s">
        <v>386</v>
      </c>
    </row>
    <row r="833" spans="1:3" x14ac:dyDescent="0.2">
      <c r="A833" s="19">
        <v>53</v>
      </c>
      <c r="B833" s="19" t="s">
        <v>2789</v>
      </c>
      <c r="C833" s="20" t="s">
        <v>388</v>
      </c>
    </row>
    <row r="834" spans="1:3" x14ac:dyDescent="0.2">
      <c r="A834" s="19">
        <v>53</v>
      </c>
      <c r="B834" s="19" t="s">
        <v>2560</v>
      </c>
      <c r="C834" s="20" t="s">
        <v>387</v>
      </c>
    </row>
    <row r="835" spans="1:3" x14ac:dyDescent="0.2">
      <c r="A835" s="19">
        <v>53</v>
      </c>
      <c r="B835" s="19" t="s">
        <v>1794</v>
      </c>
      <c r="C835" s="20" t="s">
        <v>1793</v>
      </c>
    </row>
    <row r="836" spans="1:3" x14ac:dyDescent="0.2">
      <c r="A836" s="19">
        <v>54</v>
      </c>
      <c r="B836" s="19" t="s">
        <v>1383</v>
      </c>
      <c r="C836" s="20" t="s">
        <v>386</v>
      </c>
    </row>
    <row r="837" spans="1:3" x14ac:dyDescent="0.2">
      <c r="A837" s="19">
        <v>54</v>
      </c>
      <c r="B837" s="19" t="s">
        <v>598</v>
      </c>
      <c r="C837" s="20" t="s">
        <v>387</v>
      </c>
    </row>
    <row r="838" spans="1:3" x14ac:dyDescent="0.2">
      <c r="A838" s="19">
        <v>54</v>
      </c>
      <c r="B838" s="19" t="s">
        <v>599</v>
      </c>
      <c r="C838" s="20" t="s">
        <v>388</v>
      </c>
    </row>
    <row r="839" spans="1:3" x14ac:dyDescent="0.2">
      <c r="A839" s="19">
        <v>54</v>
      </c>
      <c r="B839" s="19" t="s">
        <v>1795</v>
      </c>
      <c r="C839" s="20" t="s">
        <v>386</v>
      </c>
    </row>
    <row r="840" spans="1:3" x14ac:dyDescent="0.2">
      <c r="A840" s="19">
        <v>54</v>
      </c>
      <c r="B840" s="19" t="s">
        <v>1292</v>
      </c>
      <c r="C840" s="20" t="s">
        <v>386</v>
      </c>
    </row>
    <row r="841" spans="1:3" x14ac:dyDescent="0.2">
      <c r="A841" s="19">
        <v>54</v>
      </c>
      <c r="B841" s="19" t="s">
        <v>1384</v>
      </c>
      <c r="C841" s="20" t="s">
        <v>386</v>
      </c>
    </row>
    <row r="842" spans="1:3" x14ac:dyDescent="0.2">
      <c r="A842" s="19">
        <v>55</v>
      </c>
      <c r="B842" s="19" t="s">
        <v>958</v>
      </c>
      <c r="C842" s="20" t="s">
        <v>387</v>
      </c>
    </row>
    <row r="843" spans="1:3" x14ac:dyDescent="0.2">
      <c r="A843" s="19">
        <v>55</v>
      </c>
      <c r="B843" s="19" t="s">
        <v>1385</v>
      </c>
      <c r="C843" s="20" t="s">
        <v>386</v>
      </c>
    </row>
    <row r="844" spans="1:3" x14ac:dyDescent="0.2">
      <c r="A844" s="19">
        <v>55</v>
      </c>
      <c r="B844" s="19" t="s">
        <v>600</v>
      </c>
      <c r="C844" s="20" t="s">
        <v>388</v>
      </c>
    </row>
    <row r="845" spans="1:3" x14ac:dyDescent="0.2">
      <c r="A845" s="19">
        <v>55</v>
      </c>
      <c r="B845" s="19" t="s">
        <v>807</v>
      </c>
      <c r="C845" s="20" t="s">
        <v>721</v>
      </c>
    </row>
    <row r="846" spans="1:3" x14ac:dyDescent="0.2">
      <c r="A846" s="19">
        <v>56</v>
      </c>
      <c r="B846" s="19" t="s">
        <v>601</v>
      </c>
      <c r="C846" s="20" t="s">
        <v>387</v>
      </c>
    </row>
    <row r="847" spans="1:3" x14ac:dyDescent="0.2">
      <c r="A847" s="19">
        <v>56</v>
      </c>
      <c r="B847" s="19" t="s">
        <v>602</v>
      </c>
      <c r="C847" s="20" t="s">
        <v>1125</v>
      </c>
    </row>
    <row r="848" spans="1:3" x14ac:dyDescent="0.2">
      <c r="A848" s="19">
        <v>56</v>
      </c>
      <c r="B848" s="19" t="s">
        <v>808</v>
      </c>
      <c r="C848" s="20" t="s">
        <v>1124</v>
      </c>
    </row>
    <row r="849" spans="1:3" x14ac:dyDescent="0.2">
      <c r="A849" s="19">
        <v>56</v>
      </c>
      <c r="B849" s="19" t="s">
        <v>603</v>
      </c>
      <c r="C849" s="20" t="s">
        <v>388</v>
      </c>
    </row>
    <row r="850" spans="1:3" x14ac:dyDescent="0.2">
      <c r="A850" s="19">
        <v>57</v>
      </c>
      <c r="B850" s="19" t="s">
        <v>2764</v>
      </c>
      <c r="C850" s="20" t="s">
        <v>386</v>
      </c>
    </row>
    <row r="851" spans="1:3" x14ac:dyDescent="0.2">
      <c r="A851" s="19">
        <v>57</v>
      </c>
      <c r="B851" s="19" t="s">
        <v>604</v>
      </c>
      <c r="C851" s="20" t="s">
        <v>140</v>
      </c>
    </row>
    <row r="852" spans="1:3" x14ac:dyDescent="0.2">
      <c r="A852" s="19">
        <v>57</v>
      </c>
      <c r="B852" s="19" t="s">
        <v>605</v>
      </c>
      <c r="C852" s="20" t="s">
        <v>419</v>
      </c>
    </row>
    <row r="853" spans="1:3" x14ac:dyDescent="0.2">
      <c r="A853" s="19">
        <v>58</v>
      </c>
      <c r="B853" s="19" t="s">
        <v>809</v>
      </c>
      <c r="C853" s="20" t="s">
        <v>386</v>
      </c>
    </row>
    <row r="854" spans="1:3" x14ac:dyDescent="0.2">
      <c r="A854" s="19">
        <v>58</v>
      </c>
      <c r="B854" s="19" t="s">
        <v>810</v>
      </c>
      <c r="C854" s="20" t="s">
        <v>386</v>
      </c>
    </row>
    <row r="855" spans="1:3" x14ac:dyDescent="0.2">
      <c r="A855" s="19">
        <v>58</v>
      </c>
      <c r="B855" s="19" t="s">
        <v>1716</v>
      </c>
      <c r="C855" s="20" t="s">
        <v>386</v>
      </c>
    </row>
    <row r="856" spans="1:3" x14ac:dyDescent="0.2">
      <c r="A856" s="19">
        <v>58</v>
      </c>
      <c r="B856" s="19" t="s">
        <v>2555</v>
      </c>
      <c r="C856" s="20" t="s">
        <v>387</v>
      </c>
    </row>
    <row r="857" spans="1:3" x14ac:dyDescent="0.2">
      <c r="A857" s="19">
        <v>58</v>
      </c>
      <c r="B857" s="19" t="s">
        <v>2554</v>
      </c>
      <c r="C857" s="20" t="s">
        <v>388</v>
      </c>
    </row>
    <row r="858" spans="1:3" x14ac:dyDescent="0.2">
      <c r="A858" s="19">
        <v>58</v>
      </c>
      <c r="B858" s="19" t="s">
        <v>811</v>
      </c>
      <c r="C858" s="20" t="s">
        <v>386</v>
      </c>
    </row>
    <row r="859" spans="1:3" x14ac:dyDescent="0.2">
      <c r="A859" s="19">
        <v>59</v>
      </c>
      <c r="B859" s="19" t="s">
        <v>812</v>
      </c>
      <c r="C859" s="20" t="s">
        <v>386</v>
      </c>
    </row>
    <row r="860" spans="1:3" x14ac:dyDescent="0.2">
      <c r="A860" s="19">
        <v>59</v>
      </c>
      <c r="B860" s="19" t="s">
        <v>606</v>
      </c>
      <c r="C860" s="20" t="s">
        <v>387</v>
      </c>
    </row>
    <row r="861" spans="1:3" x14ac:dyDescent="0.2">
      <c r="A861" s="19">
        <v>59</v>
      </c>
      <c r="B861" s="19" t="s">
        <v>607</v>
      </c>
      <c r="C861" s="20" t="s">
        <v>388</v>
      </c>
    </row>
    <row r="862" spans="1:3" x14ac:dyDescent="0.2">
      <c r="A862" s="19">
        <v>60</v>
      </c>
      <c r="B862" s="19" t="s">
        <v>813</v>
      </c>
      <c r="C862" s="20" t="s">
        <v>386</v>
      </c>
    </row>
    <row r="863" spans="1:3" x14ac:dyDescent="0.2">
      <c r="A863" s="19">
        <v>60</v>
      </c>
      <c r="B863" s="19" t="s">
        <v>608</v>
      </c>
      <c r="C863" s="20" t="s">
        <v>387</v>
      </c>
    </row>
    <row r="864" spans="1:3" x14ac:dyDescent="0.2">
      <c r="A864" s="19">
        <v>60</v>
      </c>
      <c r="B864" s="19" t="s">
        <v>951</v>
      </c>
      <c r="C864" s="20" t="s">
        <v>388</v>
      </c>
    </row>
    <row r="865" spans="1:3" x14ac:dyDescent="0.2">
      <c r="A865" s="19">
        <v>60</v>
      </c>
      <c r="B865" s="19" t="s">
        <v>814</v>
      </c>
      <c r="C865" s="20" t="s">
        <v>386</v>
      </c>
    </row>
    <row r="866" spans="1:3" x14ac:dyDescent="0.2">
      <c r="A866" s="19">
        <v>60</v>
      </c>
      <c r="B866" s="19" t="s">
        <v>609</v>
      </c>
      <c r="C866" s="20" t="s">
        <v>387</v>
      </c>
    </row>
    <row r="867" spans="1:3" x14ac:dyDescent="0.2">
      <c r="A867" s="19">
        <v>60</v>
      </c>
      <c r="B867" s="19" t="s">
        <v>610</v>
      </c>
      <c r="C867" s="20" t="s">
        <v>388</v>
      </c>
    </row>
    <row r="868" spans="1:3" x14ac:dyDescent="0.2">
      <c r="A868" s="19">
        <v>60</v>
      </c>
      <c r="B868" s="19" t="s">
        <v>815</v>
      </c>
      <c r="C868" s="20" t="s">
        <v>1124</v>
      </c>
    </row>
    <row r="869" spans="1:3" x14ac:dyDescent="0.2">
      <c r="A869" s="19">
        <v>60</v>
      </c>
      <c r="B869" s="19" t="s">
        <v>611</v>
      </c>
      <c r="C869" s="20" t="s">
        <v>387</v>
      </c>
    </row>
    <row r="870" spans="1:3" x14ac:dyDescent="0.2">
      <c r="A870" s="19">
        <v>60</v>
      </c>
      <c r="B870" s="19" t="s">
        <v>1141</v>
      </c>
      <c r="C870" s="20" t="s">
        <v>388</v>
      </c>
    </row>
    <row r="871" spans="1:3" x14ac:dyDescent="0.2">
      <c r="A871" s="19">
        <v>60</v>
      </c>
      <c r="B871" s="19" t="s">
        <v>869</v>
      </c>
      <c r="C871" s="20" t="s">
        <v>1125</v>
      </c>
    </row>
    <row r="872" spans="1:3" x14ac:dyDescent="0.2">
      <c r="A872" s="19">
        <v>60</v>
      </c>
      <c r="B872" s="19" t="s">
        <v>1796</v>
      </c>
      <c r="C872" s="20" t="s">
        <v>386</v>
      </c>
    </row>
    <row r="873" spans="1:3" x14ac:dyDescent="0.2">
      <c r="A873" s="19">
        <v>60</v>
      </c>
      <c r="B873" s="19" t="s">
        <v>870</v>
      </c>
      <c r="C873" s="20" t="s">
        <v>387</v>
      </c>
    </row>
    <row r="874" spans="1:3" x14ac:dyDescent="0.2">
      <c r="A874" s="19">
        <v>60</v>
      </c>
      <c r="B874" s="19" t="s">
        <v>816</v>
      </c>
      <c r="C874" s="20" t="s">
        <v>386</v>
      </c>
    </row>
    <row r="875" spans="1:3" x14ac:dyDescent="0.2">
      <c r="A875" s="19">
        <v>60</v>
      </c>
      <c r="B875" s="19" t="s">
        <v>817</v>
      </c>
      <c r="C875" s="20" t="s">
        <v>386</v>
      </c>
    </row>
    <row r="876" spans="1:3" x14ac:dyDescent="0.2">
      <c r="A876" s="19">
        <v>60</v>
      </c>
      <c r="B876" s="19" t="s">
        <v>1393</v>
      </c>
      <c r="C876" s="20" t="s">
        <v>721</v>
      </c>
    </row>
    <row r="877" spans="1:3" x14ac:dyDescent="0.2">
      <c r="A877" s="19">
        <v>60</v>
      </c>
      <c r="B877" s="19" t="s">
        <v>1394</v>
      </c>
      <c r="C877" s="20" t="s">
        <v>721</v>
      </c>
    </row>
    <row r="878" spans="1:3" x14ac:dyDescent="0.2">
      <c r="A878" s="19">
        <v>60</v>
      </c>
      <c r="B878" s="19" t="s">
        <v>1395</v>
      </c>
      <c r="C878" s="20" t="s">
        <v>386</v>
      </c>
    </row>
    <row r="879" spans="1:3" x14ac:dyDescent="0.2">
      <c r="A879" s="19">
        <v>60</v>
      </c>
      <c r="B879" s="19" t="s">
        <v>1396</v>
      </c>
      <c r="C879" s="20" t="s">
        <v>386</v>
      </c>
    </row>
    <row r="880" spans="1:3" x14ac:dyDescent="0.2">
      <c r="A880" s="19">
        <v>60</v>
      </c>
      <c r="B880" s="19" t="s">
        <v>871</v>
      </c>
      <c r="C880" s="20" t="s">
        <v>388</v>
      </c>
    </row>
    <row r="881" spans="1:3" x14ac:dyDescent="0.2">
      <c r="A881" s="19">
        <v>62</v>
      </c>
      <c r="B881" s="19" t="s">
        <v>872</v>
      </c>
      <c r="C881" s="20" t="s">
        <v>387</v>
      </c>
    </row>
    <row r="882" spans="1:3" x14ac:dyDescent="0.2">
      <c r="A882" s="19">
        <v>62</v>
      </c>
      <c r="B882" s="19" t="s">
        <v>873</v>
      </c>
      <c r="C882" s="20" t="s">
        <v>388</v>
      </c>
    </row>
    <row r="883" spans="1:3" x14ac:dyDescent="0.2">
      <c r="A883" s="19">
        <v>62</v>
      </c>
      <c r="B883" s="19" t="s">
        <v>1397</v>
      </c>
      <c r="C883" s="20" t="s">
        <v>386</v>
      </c>
    </row>
    <row r="884" spans="1:3" x14ac:dyDescent="0.2">
      <c r="A884" s="19">
        <v>62</v>
      </c>
      <c r="B884" s="19" t="s">
        <v>1398</v>
      </c>
      <c r="C884" s="20" t="s">
        <v>386</v>
      </c>
    </row>
    <row r="885" spans="1:3" x14ac:dyDescent="0.2">
      <c r="A885" s="19">
        <v>63</v>
      </c>
      <c r="B885" s="19" t="s">
        <v>1399</v>
      </c>
      <c r="C885" s="20" t="s">
        <v>386</v>
      </c>
    </row>
    <row r="886" spans="1:3" x14ac:dyDescent="0.2">
      <c r="A886" s="19">
        <v>63</v>
      </c>
      <c r="B886" s="19" t="s">
        <v>1717</v>
      </c>
      <c r="C886" s="20" t="s">
        <v>386</v>
      </c>
    </row>
    <row r="887" spans="1:3" x14ac:dyDescent="0.2">
      <c r="A887" s="19">
        <v>63</v>
      </c>
      <c r="B887" s="19" t="s">
        <v>1718</v>
      </c>
      <c r="C887" s="20" t="s">
        <v>387</v>
      </c>
    </row>
    <row r="888" spans="1:3" x14ac:dyDescent="0.2">
      <c r="A888" s="19">
        <v>63</v>
      </c>
      <c r="B888" s="19" t="s">
        <v>1719</v>
      </c>
      <c r="C888" s="20" t="s">
        <v>388</v>
      </c>
    </row>
    <row r="889" spans="1:3" x14ac:dyDescent="0.2">
      <c r="A889" s="19">
        <v>65</v>
      </c>
      <c r="B889" s="19" t="s">
        <v>1400</v>
      </c>
      <c r="C889" s="20" t="s">
        <v>1316</v>
      </c>
    </row>
    <row r="890" spans="1:3" x14ac:dyDescent="0.2">
      <c r="A890" s="19">
        <v>65</v>
      </c>
      <c r="B890" s="19" t="s">
        <v>874</v>
      </c>
      <c r="C890" s="20" t="s">
        <v>387</v>
      </c>
    </row>
    <row r="891" spans="1:3" x14ac:dyDescent="0.2">
      <c r="A891" s="19">
        <v>65</v>
      </c>
      <c r="B891" s="19" t="s">
        <v>2045</v>
      </c>
      <c r="C891" s="20" t="s">
        <v>1314</v>
      </c>
    </row>
    <row r="892" spans="1:3" x14ac:dyDescent="0.2">
      <c r="A892" s="19">
        <v>65</v>
      </c>
      <c r="B892" s="19" t="s">
        <v>1401</v>
      </c>
      <c r="C892" s="20" t="s">
        <v>1316</v>
      </c>
    </row>
    <row r="893" spans="1:3" x14ac:dyDescent="0.2">
      <c r="A893" s="19">
        <v>66</v>
      </c>
      <c r="B893" s="19" t="s">
        <v>1402</v>
      </c>
      <c r="C893" s="20" t="s">
        <v>386</v>
      </c>
    </row>
    <row r="894" spans="1:3" x14ac:dyDescent="0.2">
      <c r="A894" s="19">
        <v>66</v>
      </c>
      <c r="B894" s="19" t="s">
        <v>241</v>
      </c>
      <c r="C894" s="20" t="s">
        <v>387</v>
      </c>
    </row>
    <row r="895" spans="1:3" x14ac:dyDescent="0.2">
      <c r="A895" s="19">
        <v>66</v>
      </c>
      <c r="B895" s="19" t="s">
        <v>242</v>
      </c>
      <c r="C895" s="20" t="s">
        <v>388</v>
      </c>
    </row>
    <row r="896" spans="1:3" x14ac:dyDescent="0.2">
      <c r="A896" s="19">
        <v>67</v>
      </c>
      <c r="B896" s="19" t="s">
        <v>243</v>
      </c>
      <c r="C896" s="20" t="s">
        <v>139</v>
      </c>
    </row>
    <row r="897" spans="1:3" x14ac:dyDescent="0.2">
      <c r="A897" s="19">
        <v>67</v>
      </c>
      <c r="B897" s="19" t="s">
        <v>244</v>
      </c>
      <c r="C897" s="20" t="s">
        <v>139</v>
      </c>
    </row>
    <row r="898" spans="1:3" x14ac:dyDescent="0.2">
      <c r="A898" s="19">
        <v>67</v>
      </c>
      <c r="B898" s="19" t="s">
        <v>245</v>
      </c>
      <c r="C898" s="20" t="s">
        <v>387</v>
      </c>
    </row>
    <row r="899" spans="1:3" x14ac:dyDescent="0.2">
      <c r="A899" s="19">
        <v>67</v>
      </c>
      <c r="B899" s="19" t="s">
        <v>246</v>
      </c>
      <c r="C899" s="20" t="s">
        <v>1312</v>
      </c>
    </row>
    <row r="900" spans="1:3" x14ac:dyDescent="0.2">
      <c r="A900" s="19">
        <v>67</v>
      </c>
      <c r="B900" s="19" t="s">
        <v>247</v>
      </c>
      <c r="C900" s="20" t="s">
        <v>1314</v>
      </c>
    </row>
    <row r="901" spans="1:3" x14ac:dyDescent="0.2">
      <c r="A901" s="19">
        <v>68</v>
      </c>
      <c r="B901" s="19" t="s">
        <v>1403</v>
      </c>
      <c r="C901" s="20" t="s">
        <v>721</v>
      </c>
    </row>
    <row r="902" spans="1:3" x14ac:dyDescent="0.2">
      <c r="A902" s="19">
        <v>68</v>
      </c>
      <c r="B902" s="19" t="s">
        <v>1404</v>
      </c>
      <c r="C902" s="20" t="s">
        <v>1124</v>
      </c>
    </row>
    <row r="903" spans="1:3" x14ac:dyDescent="0.2">
      <c r="A903" s="19">
        <v>68</v>
      </c>
      <c r="B903" s="19" t="s">
        <v>1405</v>
      </c>
      <c r="C903" s="20" t="s">
        <v>1124</v>
      </c>
    </row>
    <row r="904" spans="1:3" x14ac:dyDescent="0.2">
      <c r="A904" s="19">
        <v>68</v>
      </c>
      <c r="B904" s="19" t="s">
        <v>248</v>
      </c>
      <c r="C904" s="20" t="s">
        <v>388</v>
      </c>
    </row>
    <row r="905" spans="1:3" x14ac:dyDescent="0.2">
      <c r="A905" s="19">
        <v>68</v>
      </c>
      <c r="B905" s="19" t="s">
        <v>1842</v>
      </c>
      <c r="C905" s="20" t="s">
        <v>420</v>
      </c>
    </row>
    <row r="906" spans="1:3" x14ac:dyDescent="0.2">
      <c r="A906" s="19">
        <v>68</v>
      </c>
      <c r="B906" s="19" t="s">
        <v>1720</v>
      </c>
      <c r="C906" s="20" t="s">
        <v>387</v>
      </c>
    </row>
    <row r="907" spans="1:3" x14ac:dyDescent="0.2">
      <c r="A907" s="19">
        <v>68</v>
      </c>
      <c r="B907" s="19" t="s">
        <v>1406</v>
      </c>
      <c r="C907" s="20" t="s">
        <v>721</v>
      </c>
    </row>
    <row r="908" spans="1:3" x14ac:dyDescent="0.2">
      <c r="A908" s="19">
        <v>68</v>
      </c>
      <c r="B908" s="19" t="s">
        <v>249</v>
      </c>
      <c r="C908" s="20" t="s">
        <v>388</v>
      </c>
    </row>
    <row r="909" spans="1:3" x14ac:dyDescent="0.2">
      <c r="A909" s="19">
        <v>68</v>
      </c>
      <c r="B909" s="19" t="s">
        <v>261</v>
      </c>
      <c r="C909" s="20" t="s">
        <v>420</v>
      </c>
    </row>
    <row r="910" spans="1:3" x14ac:dyDescent="0.2">
      <c r="A910" s="19">
        <v>69</v>
      </c>
      <c r="B910" s="19" t="s">
        <v>1797</v>
      </c>
      <c r="C910" s="20" t="s">
        <v>386</v>
      </c>
    </row>
    <row r="911" spans="1:3" x14ac:dyDescent="0.2">
      <c r="A911" s="19">
        <v>69</v>
      </c>
      <c r="B911" s="19" t="s">
        <v>1721</v>
      </c>
      <c r="C911" s="20" t="s">
        <v>387</v>
      </c>
    </row>
    <row r="912" spans="1:3" x14ac:dyDescent="0.2">
      <c r="A912" s="19">
        <v>69</v>
      </c>
      <c r="B912" s="19" t="s">
        <v>1798</v>
      </c>
      <c r="C912" s="20" t="s">
        <v>388</v>
      </c>
    </row>
    <row r="913" spans="1:3" x14ac:dyDescent="0.2">
      <c r="A913" s="19">
        <v>69</v>
      </c>
      <c r="B913" s="19" t="s">
        <v>1799</v>
      </c>
      <c r="C913" s="20" t="s">
        <v>387</v>
      </c>
    </row>
    <row r="914" spans="1:3" x14ac:dyDescent="0.2">
      <c r="A914" s="19">
        <v>69</v>
      </c>
      <c r="B914" s="19" t="s">
        <v>1800</v>
      </c>
      <c r="C914" s="20" t="s">
        <v>388</v>
      </c>
    </row>
    <row r="915" spans="1:3" x14ac:dyDescent="0.2">
      <c r="A915" s="19">
        <v>69</v>
      </c>
      <c r="B915" s="19" t="s">
        <v>1801</v>
      </c>
      <c r="C915" s="20" t="s">
        <v>386</v>
      </c>
    </row>
    <row r="916" spans="1:3" x14ac:dyDescent="0.2">
      <c r="A916" s="19">
        <v>69</v>
      </c>
      <c r="B916" s="19" t="s">
        <v>1802</v>
      </c>
      <c r="C916" s="20" t="s">
        <v>386</v>
      </c>
    </row>
    <row r="917" spans="1:3" x14ac:dyDescent="0.2">
      <c r="A917" s="19">
        <v>69</v>
      </c>
      <c r="B917" s="19" t="s">
        <v>1803</v>
      </c>
      <c r="C917" s="20" t="s">
        <v>386</v>
      </c>
    </row>
    <row r="918" spans="1:3" x14ac:dyDescent="0.2">
      <c r="A918" s="19">
        <v>70</v>
      </c>
      <c r="B918" s="19" t="s">
        <v>262</v>
      </c>
      <c r="C918" s="20" t="s">
        <v>974</v>
      </c>
    </row>
    <row r="919" spans="1:3" x14ac:dyDescent="0.2">
      <c r="A919" s="19">
        <v>70</v>
      </c>
      <c r="B919" s="19" t="s">
        <v>263</v>
      </c>
      <c r="C919" s="20" t="s">
        <v>1505</v>
      </c>
    </row>
    <row r="920" spans="1:3" x14ac:dyDescent="0.2">
      <c r="A920" s="19">
        <v>70</v>
      </c>
      <c r="B920" s="19" t="s">
        <v>1804</v>
      </c>
      <c r="C920" s="20" t="s">
        <v>141</v>
      </c>
    </row>
    <row r="921" spans="1:3" x14ac:dyDescent="0.2">
      <c r="A921" s="19">
        <v>70</v>
      </c>
      <c r="B921" s="19" t="s">
        <v>250</v>
      </c>
      <c r="C921" s="20" t="s">
        <v>140</v>
      </c>
    </row>
    <row r="922" spans="1:3" x14ac:dyDescent="0.2">
      <c r="A922" s="19">
        <v>70</v>
      </c>
      <c r="B922" s="19" t="s">
        <v>264</v>
      </c>
      <c r="C922" s="20" t="s">
        <v>718</v>
      </c>
    </row>
    <row r="923" spans="1:3" x14ac:dyDescent="0.2">
      <c r="A923" s="19">
        <v>70</v>
      </c>
      <c r="B923" s="19" t="s">
        <v>265</v>
      </c>
      <c r="C923" s="20" t="s">
        <v>974</v>
      </c>
    </row>
    <row r="924" spans="1:3" x14ac:dyDescent="0.2">
      <c r="A924" s="19">
        <v>70</v>
      </c>
      <c r="B924" s="19" t="s">
        <v>266</v>
      </c>
      <c r="C924" s="20" t="s">
        <v>974</v>
      </c>
    </row>
    <row r="925" spans="1:3" x14ac:dyDescent="0.2">
      <c r="A925" s="19">
        <v>71</v>
      </c>
      <c r="B925" s="19" t="s">
        <v>1722</v>
      </c>
      <c r="C925" s="20" t="s">
        <v>386</v>
      </c>
    </row>
    <row r="926" spans="1:3" x14ac:dyDescent="0.2">
      <c r="A926" s="19">
        <v>71</v>
      </c>
      <c r="B926" s="19" t="s">
        <v>267</v>
      </c>
      <c r="C926" s="20" t="s">
        <v>386</v>
      </c>
    </row>
    <row r="927" spans="1:3" x14ac:dyDescent="0.2">
      <c r="A927" s="19">
        <v>71</v>
      </c>
      <c r="B927" s="19" t="s">
        <v>227</v>
      </c>
      <c r="C927" s="20" t="s">
        <v>387</v>
      </c>
    </row>
    <row r="928" spans="1:3" x14ac:dyDescent="0.2">
      <c r="A928" s="19">
        <v>71</v>
      </c>
      <c r="B928" s="19" t="s">
        <v>228</v>
      </c>
      <c r="C928" s="20" t="s">
        <v>388</v>
      </c>
    </row>
    <row r="929" spans="1:3" x14ac:dyDescent="0.2">
      <c r="A929" s="19">
        <v>71</v>
      </c>
      <c r="B929" s="19" t="s">
        <v>1805</v>
      </c>
      <c r="C929" s="20" t="s">
        <v>387</v>
      </c>
    </row>
    <row r="930" spans="1:3" x14ac:dyDescent="0.2">
      <c r="A930" s="19">
        <v>71</v>
      </c>
      <c r="B930" s="19" t="s">
        <v>229</v>
      </c>
      <c r="C930" s="20" t="s">
        <v>388</v>
      </c>
    </row>
    <row r="931" spans="1:3" x14ac:dyDescent="0.2">
      <c r="A931" s="19">
        <v>71</v>
      </c>
      <c r="B931" s="19" t="s">
        <v>268</v>
      </c>
      <c r="C931" s="20" t="s">
        <v>386</v>
      </c>
    </row>
    <row r="932" spans="1:3" x14ac:dyDescent="0.2">
      <c r="A932" s="19">
        <v>71</v>
      </c>
      <c r="B932" s="19" t="s">
        <v>1806</v>
      </c>
      <c r="C932" s="20" t="s">
        <v>387</v>
      </c>
    </row>
    <row r="933" spans="1:3" x14ac:dyDescent="0.2">
      <c r="A933" s="19">
        <v>71</v>
      </c>
      <c r="B933" s="19" t="s">
        <v>230</v>
      </c>
      <c r="C933" s="20" t="s">
        <v>388</v>
      </c>
    </row>
    <row r="934" spans="1:3" x14ac:dyDescent="0.2">
      <c r="A934" s="19">
        <v>71</v>
      </c>
      <c r="B934" s="19" t="s">
        <v>269</v>
      </c>
      <c r="C934" s="20" t="s">
        <v>386</v>
      </c>
    </row>
    <row r="935" spans="1:3" x14ac:dyDescent="0.2">
      <c r="A935" s="19">
        <v>71</v>
      </c>
      <c r="B935" s="19" t="s">
        <v>270</v>
      </c>
      <c r="C935" s="20" t="s">
        <v>386</v>
      </c>
    </row>
    <row r="936" spans="1:3" x14ac:dyDescent="0.2">
      <c r="A936" s="19">
        <v>71</v>
      </c>
      <c r="B936" s="19" t="s">
        <v>271</v>
      </c>
      <c r="C936" s="20" t="s">
        <v>386</v>
      </c>
    </row>
    <row r="937" spans="1:3" x14ac:dyDescent="0.2">
      <c r="A937" s="19">
        <v>71</v>
      </c>
      <c r="B937" s="19" t="s">
        <v>195</v>
      </c>
      <c r="C937" s="20" t="s">
        <v>386</v>
      </c>
    </row>
    <row r="938" spans="1:3" x14ac:dyDescent="0.2">
      <c r="A938" s="19">
        <v>71</v>
      </c>
      <c r="B938" s="19" t="s">
        <v>272</v>
      </c>
      <c r="C938" s="20" t="s">
        <v>386</v>
      </c>
    </row>
    <row r="939" spans="1:3" x14ac:dyDescent="0.2">
      <c r="A939" s="19">
        <v>71</v>
      </c>
      <c r="B939" s="19" t="s">
        <v>1807</v>
      </c>
      <c r="C939" s="20" t="s">
        <v>387</v>
      </c>
    </row>
    <row r="940" spans="1:3" x14ac:dyDescent="0.2">
      <c r="A940" s="19">
        <v>71</v>
      </c>
      <c r="B940" s="19" t="s">
        <v>231</v>
      </c>
      <c r="C940" s="20" t="s">
        <v>388</v>
      </c>
    </row>
    <row r="941" spans="1:3" x14ac:dyDescent="0.2">
      <c r="A941" s="19">
        <v>71</v>
      </c>
      <c r="B941" s="19" t="s">
        <v>273</v>
      </c>
      <c r="C941" s="20" t="s">
        <v>386</v>
      </c>
    </row>
    <row r="942" spans="1:3" x14ac:dyDescent="0.2">
      <c r="A942" s="19">
        <v>71</v>
      </c>
      <c r="B942" s="19" t="s">
        <v>274</v>
      </c>
      <c r="C942" s="20" t="s">
        <v>386</v>
      </c>
    </row>
    <row r="943" spans="1:3" x14ac:dyDescent="0.2">
      <c r="A943" s="19">
        <v>72</v>
      </c>
      <c r="B943" s="19" t="s">
        <v>695</v>
      </c>
      <c r="C943" s="20" t="s">
        <v>386</v>
      </c>
    </row>
    <row r="944" spans="1:3" x14ac:dyDescent="0.2">
      <c r="A944" s="19">
        <v>72</v>
      </c>
      <c r="B944" s="19" t="s">
        <v>275</v>
      </c>
      <c r="C944" s="20" t="s">
        <v>721</v>
      </c>
    </row>
    <row r="945" spans="1:3" x14ac:dyDescent="0.2">
      <c r="A945" s="19">
        <v>72</v>
      </c>
      <c r="B945" s="19" t="s">
        <v>276</v>
      </c>
      <c r="C945" s="20" t="s">
        <v>721</v>
      </c>
    </row>
    <row r="946" spans="1:3" x14ac:dyDescent="0.2">
      <c r="A946" s="19">
        <v>72</v>
      </c>
      <c r="B946" s="19" t="s">
        <v>232</v>
      </c>
      <c r="C946" s="20" t="s">
        <v>387</v>
      </c>
    </row>
    <row r="947" spans="1:3" x14ac:dyDescent="0.2">
      <c r="A947" s="19">
        <v>72</v>
      </c>
      <c r="B947" s="19" t="s">
        <v>2046</v>
      </c>
      <c r="C947" s="20" t="s">
        <v>388</v>
      </c>
    </row>
    <row r="948" spans="1:3" x14ac:dyDescent="0.2">
      <c r="A948" s="19">
        <v>73</v>
      </c>
      <c r="B948" s="19" t="s">
        <v>1204</v>
      </c>
      <c r="C948" s="20" t="s">
        <v>387</v>
      </c>
    </row>
    <row r="949" spans="1:3" x14ac:dyDescent="0.2">
      <c r="A949" s="19">
        <v>73</v>
      </c>
      <c r="B949" s="19" t="s">
        <v>277</v>
      </c>
      <c r="C949" s="20" t="s">
        <v>139</v>
      </c>
    </row>
    <row r="950" spans="1:3" x14ac:dyDescent="0.2">
      <c r="A950" s="19">
        <v>73</v>
      </c>
      <c r="B950" s="19" t="s">
        <v>1205</v>
      </c>
      <c r="C950" s="20" t="s">
        <v>708</v>
      </c>
    </row>
    <row r="951" spans="1:3" x14ac:dyDescent="0.2">
      <c r="A951" s="19">
        <v>74</v>
      </c>
      <c r="B951" s="19" t="s">
        <v>278</v>
      </c>
      <c r="C951" s="20" t="s">
        <v>386</v>
      </c>
    </row>
    <row r="952" spans="1:3" x14ac:dyDescent="0.2">
      <c r="A952" s="19">
        <v>74</v>
      </c>
      <c r="B952" s="19" t="s">
        <v>1723</v>
      </c>
      <c r="C952" s="20" t="s">
        <v>388</v>
      </c>
    </row>
    <row r="953" spans="1:3" x14ac:dyDescent="0.2">
      <c r="A953" s="19">
        <v>74</v>
      </c>
      <c r="B953" s="19" t="s">
        <v>279</v>
      </c>
      <c r="C953" s="20" t="s">
        <v>386</v>
      </c>
    </row>
    <row r="954" spans="1:3" x14ac:dyDescent="0.2">
      <c r="A954" s="19">
        <v>74</v>
      </c>
      <c r="B954" s="19" t="s">
        <v>280</v>
      </c>
      <c r="C954" s="20" t="s">
        <v>386</v>
      </c>
    </row>
    <row r="955" spans="1:3" x14ac:dyDescent="0.2">
      <c r="A955" s="19">
        <v>74</v>
      </c>
      <c r="B955" s="19" t="s">
        <v>2669</v>
      </c>
      <c r="C955" s="20" t="s">
        <v>386</v>
      </c>
    </row>
    <row r="956" spans="1:3" x14ac:dyDescent="0.2">
      <c r="A956" s="19">
        <v>74</v>
      </c>
      <c r="B956" s="19" t="s">
        <v>1206</v>
      </c>
      <c r="C956" s="20" t="s">
        <v>387</v>
      </c>
    </row>
    <row r="957" spans="1:3" x14ac:dyDescent="0.2">
      <c r="A957" s="19">
        <v>74</v>
      </c>
      <c r="B957" s="19" t="s">
        <v>281</v>
      </c>
      <c r="C957" s="20" t="s">
        <v>386</v>
      </c>
    </row>
    <row r="958" spans="1:3" x14ac:dyDescent="0.2">
      <c r="A958" s="19">
        <v>75</v>
      </c>
      <c r="B958" s="19" t="s">
        <v>282</v>
      </c>
      <c r="C958" s="20" t="s">
        <v>386</v>
      </c>
    </row>
    <row r="959" spans="1:3" x14ac:dyDescent="0.2">
      <c r="A959" s="19">
        <v>75</v>
      </c>
      <c r="B959" s="19" t="s">
        <v>283</v>
      </c>
      <c r="C959" s="20" t="s">
        <v>386</v>
      </c>
    </row>
    <row r="960" spans="1:3" x14ac:dyDescent="0.2">
      <c r="A960" s="19">
        <v>75</v>
      </c>
      <c r="B960" s="19" t="s">
        <v>284</v>
      </c>
      <c r="C960" s="20" t="s">
        <v>386</v>
      </c>
    </row>
    <row r="961" spans="1:3" x14ac:dyDescent="0.2">
      <c r="A961" s="19">
        <v>75</v>
      </c>
      <c r="B961" s="19" t="s">
        <v>1724</v>
      </c>
      <c r="C961" s="20" t="s">
        <v>387</v>
      </c>
    </row>
    <row r="962" spans="1:3" x14ac:dyDescent="0.2">
      <c r="A962" s="19">
        <v>75</v>
      </c>
      <c r="B962" s="19" t="s">
        <v>285</v>
      </c>
      <c r="C962" s="20" t="s">
        <v>386</v>
      </c>
    </row>
    <row r="963" spans="1:3" x14ac:dyDescent="0.2">
      <c r="A963" s="19">
        <v>75</v>
      </c>
      <c r="B963" s="19" t="s">
        <v>286</v>
      </c>
      <c r="C963" s="20" t="s">
        <v>386</v>
      </c>
    </row>
    <row r="964" spans="1:3" x14ac:dyDescent="0.2">
      <c r="A964" s="19">
        <v>75</v>
      </c>
      <c r="B964" s="19" t="s">
        <v>287</v>
      </c>
      <c r="C964" s="20" t="s">
        <v>386</v>
      </c>
    </row>
    <row r="965" spans="1:3" x14ac:dyDescent="0.2">
      <c r="A965" s="19">
        <v>75</v>
      </c>
      <c r="B965" s="19" t="s">
        <v>1207</v>
      </c>
      <c r="C965" s="20" t="s">
        <v>387</v>
      </c>
    </row>
    <row r="966" spans="1:3" x14ac:dyDescent="0.2">
      <c r="A966" s="19">
        <v>75</v>
      </c>
      <c r="B966" s="19" t="s">
        <v>288</v>
      </c>
      <c r="C966" s="20" t="s">
        <v>386</v>
      </c>
    </row>
    <row r="967" spans="1:3" x14ac:dyDescent="0.2">
      <c r="A967" s="19">
        <v>75</v>
      </c>
      <c r="B967" s="19" t="s">
        <v>1208</v>
      </c>
      <c r="C967" s="20" t="s">
        <v>386</v>
      </c>
    </row>
    <row r="968" spans="1:3" x14ac:dyDescent="0.2">
      <c r="A968" s="19">
        <v>75</v>
      </c>
      <c r="B968" s="19" t="s">
        <v>1209</v>
      </c>
      <c r="C968" s="20" t="s">
        <v>388</v>
      </c>
    </row>
    <row r="969" spans="1:3" x14ac:dyDescent="0.2">
      <c r="A969" s="19">
        <v>75</v>
      </c>
      <c r="B969" s="19" t="s">
        <v>289</v>
      </c>
      <c r="C969" s="20" t="s">
        <v>386</v>
      </c>
    </row>
    <row r="970" spans="1:3" x14ac:dyDescent="0.2">
      <c r="A970" s="19">
        <v>75</v>
      </c>
      <c r="B970" s="19" t="s">
        <v>1020</v>
      </c>
      <c r="C970" s="20" t="s">
        <v>387</v>
      </c>
    </row>
    <row r="971" spans="1:3" x14ac:dyDescent="0.2">
      <c r="A971" s="19">
        <v>75</v>
      </c>
      <c r="B971" s="19" t="s">
        <v>1021</v>
      </c>
      <c r="C971" s="20" t="s">
        <v>386</v>
      </c>
    </row>
    <row r="972" spans="1:3" x14ac:dyDescent="0.2">
      <c r="A972" s="19">
        <v>75</v>
      </c>
      <c r="B972" s="19" t="s">
        <v>2047</v>
      </c>
      <c r="C972" s="20" t="s">
        <v>387</v>
      </c>
    </row>
    <row r="973" spans="1:3" x14ac:dyDescent="0.2">
      <c r="A973" s="19">
        <v>75</v>
      </c>
      <c r="B973" s="19" t="s">
        <v>2048</v>
      </c>
      <c r="C973" s="20" t="s">
        <v>386</v>
      </c>
    </row>
    <row r="974" spans="1:3" x14ac:dyDescent="0.2">
      <c r="A974" s="19">
        <v>75</v>
      </c>
      <c r="B974" s="19" t="s">
        <v>1022</v>
      </c>
      <c r="C974" s="20" t="s">
        <v>386</v>
      </c>
    </row>
    <row r="975" spans="1:3" x14ac:dyDescent="0.2">
      <c r="A975" s="19">
        <v>75</v>
      </c>
      <c r="B975" s="19" t="s">
        <v>2049</v>
      </c>
      <c r="C975" s="20" t="s">
        <v>386</v>
      </c>
    </row>
    <row r="976" spans="1:3" x14ac:dyDescent="0.2">
      <c r="A976" s="19">
        <v>75</v>
      </c>
      <c r="B976" s="19" t="s">
        <v>1023</v>
      </c>
      <c r="C976" s="20" t="s">
        <v>386</v>
      </c>
    </row>
    <row r="977" spans="1:3" x14ac:dyDescent="0.2">
      <c r="A977" s="19">
        <v>75</v>
      </c>
      <c r="B977" s="19" t="s">
        <v>1024</v>
      </c>
      <c r="C977" s="20" t="s">
        <v>386</v>
      </c>
    </row>
    <row r="978" spans="1:3" x14ac:dyDescent="0.2">
      <c r="A978" s="19">
        <v>75</v>
      </c>
      <c r="B978" s="19" t="s">
        <v>1025</v>
      </c>
      <c r="C978" s="20" t="s">
        <v>388</v>
      </c>
    </row>
    <row r="979" spans="1:3" x14ac:dyDescent="0.2">
      <c r="A979" s="19">
        <v>75</v>
      </c>
      <c r="B979" s="19" t="s">
        <v>1026</v>
      </c>
      <c r="C979" s="20" t="s">
        <v>386</v>
      </c>
    </row>
    <row r="980" spans="1:3" x14ac:dyDescent="0.2">
      <c r="A980" s="19">
        <v>75</v>
      </c>
      <c r="B980" s="19" t="s">
        <v>1027</v>
      </c>
      <c r="C980" s="20" t="s">
        <v>386</v>
      </c>
    </row>
    <row r="981" spans="1:3" x14ac:dyDescent="0.2">
      <c r="A981" s="19">
        <v>75</v>
      </c>
      <c r="B981" s="19" t="s">
        <v>696</v>
      </c>
      <c r="C981" s="20" t="s">
        <v>386</v>
      </c>
    </row>
    <row r="982" spans="1:3" x14ac:dyDescent="0.2">
      <c r="A982" s="19">
        <v>75</v>
      </c>
      <c r="B982" s="19" t="s">
        <v>1028</v>
      </c>
      <c r="C982" s="20" t="s">
        <v>386</v>
      </c>
    </row>
    <row r="983" spans="1:3" x14ac:dyDescent="0.2">
      <c r="A983" s="19">
        <v>75</v>
      </c>
      <c r="B983" s="19" t="s">
        <v>317</v>
      </c>
      <c r="C983" s="20" t="s">
        <v>387</v>
      </c>
    </row>
    <row r="984" spans="1:3" x14ac:dyDescent="0.2">
      <c r="A984" s="19">
        <v>75</v>
      </c>
      <c r="B984" s="19" t="s">
        <v>318</v>
      </c>
      <c r="C984" s="20" t="s">
        <v>388</v>
      </c>
    </row>
    <row r="985" spans="1:3" x14ac:dyDescent="0.2">
      <c r="A985" s="19">
        <v>75</v>
      </c>
      <c r="B985" s="19" t="s">
        <v>1708</v>
      </c>
      <c r="C985" s="20" t="s">
        <v>387</v>
      </c>
    </row>
    <row r="986" spans="1:3" x14ac:dyDescent="0.2">
      <c r="A986" s="19">
        <v>75</v>
      </c>
      <c r="B986" s="19" t="s">
        <v>1808</v>
      </c>
      <c r="C986" s="20" t="s">
        <v>388</v>
      </c>
    </row>
    <row r="987" spans="1:3" x14ac:dyDescent="0.2">
      <c r="A987" s="19">
        <v>75</v>
      </c>
      <c r="B987" s="19" t="s">
        <v>2670</v>
      </c>
      <c r="C987" s="20" t="s">
        <v>387</v>
      </c>
    </row>
    <row r="988" spans="1:3" x14ac:dyDescent="0.2">
      <c r="A988" s="19">
        <v>75</v>
      </c>
      <c r="B988" s="19" t="s">
        <v>319</v>
      </c>
      <c r="C988" s="20" t="s">
        <v>387</v>
      </c>
    </row>
    <row r="989" spans="1:3" x14ac:dyDescent="0.2">
      <c r="A989" s="19">
        <v>75</v>
      </c>
      <c r="B989" s="19" t="s">
        <v>1013</v>
      </c>
      <c r="C989" s="20" t="s">
        <v>386</v>
      </c>
    </row>
    <row r="990" spans="1:3" x14ac:dyDescent="0.2">
      <c r="A990" s="19">
        <v>75</v>
      </c>
      <c r="B990" s="19" t="s">
        <v>2050</v>
      </c>
      <c r="C990" s="20" t="s">
        <v>388</v>
      </c>
    </row>
    <row r="991" spans="1:3" x14ac:dyDescent="0.2">
      <c r="A991" s="19">
        <v>75</v>
      </c>
      <c r="B991" s="19" t="s">
        <v>1014</v>
      </c>
      <c r="C991" s="20" t="s">
        <v>386</v>
      </c>
    </row>
    <row r="992" spans="1:3" x14ac:dyDescent="0.2">
      <c r="A992" s="19">
        <v>75</v>
      </c>
      <c r="B992" s="19" t="s">
        <v>320</v>
      </c>
      <c r="C992" s="20" t="s">
        <v>386</v>
      </c>
    </row>
    <row r="993" spans="1:3" x14ac:dyDescent="0.2">
      <c r="A993" s="19">
        <v>75</v>
      </c>
      <c r="B993" s="19" t="s">
        <v>321</v>
      </c>
      <c r="C993" s="20" t="s">
        <v>388</v>
      </c>
    </row>
    <row r="994" spans="1:3" x14ac:dyDescent="0.2">
      <c r="A994" s="19">
        <v>75</v>
      </c>
      <c r="B994" s="19" t="s">
        <v>1909</v>
      </c>
      <c r="C994" s="20" t="s">
        <v>386</v>
      </c>
    </row>
    <row r="995" spans="1:3" x14ac:dyDescent="0.2">
      <c r="A995" s="19">
        <v>75</v>
      </c>
      <c r="B995" s="19" t="s">
        <v>1015</v>
      </c>
      <c r="C995" s="20" t="s">
        <v>388</v>
      </c>
    </row>
    <row r="996" spans="1:3" x14ac:dyDescent="0.2">
      <c r="A996" s="19">
        <v>75</v>
      </c>
      <c r="B996" s="19" t="s">
        <v>2671</v>
      </c>
      <c r="C996" s="20" t="s">
        <v>2672</v>
      </c>
    </row>
    <row r="997" spans="1:3" x14ac:dyDescent="0.2">
      <c r="A997" s="19">
        <v>75</v>
      </c>
      <c r="B997" s="19" t="s">
        <v>1016</v>
      </c>
      <c r="C997" s="20" t="s">
        <v>386</v>
      </c>
    </row>
    <row r="998" spans="1:3" x14ac:dyDescent="0.2">
      <c r="A998" s="19">
        <v>75</v>
      </c>
      <c r="B998" s="19" t="s">
        <v>1017</v>
      </c>
      <c r="C998" s="20" t="s">
        <v>386</v>
      </c>
    </row>
    <row r="999" spans="1:3" x14ac:dyDescent="0.2">
      <c r="A999" s="19">
        <v>75</v>
      </c>
      <c r="B999" s="19" t="s">
        <v>2217</v>
      </c>
      <c r="C999" s="20" t="s">
        <v>386</v>
      </c>
    </row>
    <row r="1000" spans="1:3" customFormat="1" x14ac:dyDescent="0.2">
      <c r="A1000" s="19">
        <v>75</v>
      </c>
      <c r="B1000" s="19" t="s">
        <v>1018</v>
      </c>
      <c r="C1000" s="20" t="s">
        <v>386</v>
      </c>
    </row>
    <row r="1001" spans="1:3" x14ac:dyDescent="0.2">
      <c r="A1001" s="19">
        <v>75</v>
      </c>
      <c r="B1001" s="19" t="s">
        <v>2051</v>
      </c>
      <c r="C1001" s="20" t="s">
        <v>386</v>
      </c>
    </row>
    <row r="1002" spans="1:3" x14ac:dyDescent="0.2">
      <c r="A1002" s="19">
        <v>75</v>
      </c>
      <c r="B1002" s="19" t="s">
        <v>1338</v>
      </c>
      <c r="C1002" s="20" t="s">
        <v>386</v>
      </c>
    </row>
    <row r="1003" spans="1:3" x14ac:dyDescent="0.2">
      <c r="A1003" s="19">
        <v>75</v>
      </c>
      <c r="B1003" s="19" t="s">
        <v>1142</v>
      </c>
      <c r="C1003" s="20" t="s">
        <v>388</v>
      </c>
    </row>
    <row r="1004" spans="1:3" x14ac:dyDescent="0.2">
      <c r="A1004" s="19">
        <v>75</v>
      </c>
      <c r="B1004" s="19" t="s">
        <v>1339</v>
      </c>
      <c r="C1004" s="20" t="s">
        <v>386</v>
      </c>
    </row>
    <row r="1005" spans="1:3" x14ac:dyDescent="0.2">
      <c r="A1005" s="19">
        <v>75</v>
      </c>
      <c r="B1005" s="19" t="s">
        <v>1340</v>
      </c>
      <c r="C1005" s="20" t="s">
        <v>386</v>
      </c>
    </row>
    <row r="1006" spans="1:3" x14ac:dyDescent="0.2">
      <c r="A1006" s="19">
        <v>75</v>
      </c>
      <c r="B1006" s="19" t="s">
        <v>1143</v>
      </c>
      <c r="C1006" s="20" t="s">
        <v>388</v>
      </c>
    </row>
    <row r="1007" spans="1:3" x14ac:dyDescent="0.2">
      <c r="A1007" s="19">
        <v>75</v>
      </c>
      <c r="B1007" s="19" t="s">
        <v>1341</v>
      </c>
      <c r="C1007" s="20" t="s">
        <v>386</v>
      </c>
    </row>
    <row r="1008" spans="1:3" x14ac:dyDescent="0.2">
      <c r="A1008" s="19">
        <v>75</v>
      </c>
      <c r="B1008" s="19" t="s">
        <v>786</v>
      </c>
      <c r="C1008" s="20" t="s">
        <v>386</v>
      </c>
    </row>
    <row r="1009" spans="1:3" x14ac:dyDescent="0.2">
      <c r="A1009" s="19">
        <v>75</v>
      </c>
      <c r="B1009" s="19" t="s">
        <v>1144</v>
      </c>
      <c r="C1009" s="20" t="s">
        <v>1186</v>
      </c>
    </row>
    <row r="1010" spans="1:3" x14ac:dyDescent="0.2">
      <c r="A1010" s="19">
        <v>75</v>
      </c>
      <c r="B1010" s="19" t="s">
        <v>1725</v>
      </c>
      <c r="C1010" s="20" t="s">
        <v>386</v>
      </c>
    </row>
    <row r="1011" spans="1:3" x14ac:dyDescent="0.2">
      <c r="A1011" s="19">
        <v>75</v>
      </c>
      <c r="B1011" s="19" t="s">
        <v>787</v>
      </c>
      <c r="C1011" s="20" t="s">
        <v>386</v>
      </c>
    </row>
    <row r="1012" spans="1:3" x14ac:dyDescent="0.2">
      <c r="A1012" s="19">
        <v>75</v>
      </c>
      <c r="B1012" s="19" t="s">
        <v>788</v>
      </c>
      <c r="C1012" s="20" t="s">
        <v>386</v>
      </c>
    </row>
    <row r="1013" spans="1:3" x14ac:dyDescent="0.2">
      <c r="A1013" s="19">
        <v>75</v>
      </c>
      <c r="B1013" s="19" t="s">
        <v>507</v>
      </c>
      <c r="C1013" s="20" t="s">
        <v>386</v>
      </c>
    </row>
    <row r="1014" spans="1:3" x14ac:dyDescent="0.2">
      <c r="A1014" s="19">
        <v>75</v>
      </c>
      <c r="B1014" s="19" t="s">
        <v>789</v>
      </c>
      <c r="C1014" s="20" t="s">
        <v>386</v>
      </c>
    </row>
    <row r="1015" spans="1:3" x14ac:dyDescent="0.2">
      <c r="A1015" s="19">
        <v>75</v>
      </c>
      <c r="B1015" s="19" t="s">
        <v>790</v>
      </c>
      <c r="C1015" s="20" t="s">
        <v>386</v>
      </c>
    </row>
    <row r="1016" spans="1:3" x14ac:dyDescent="0.2">
      <c r="A1016" s="19">
        <v>75</v>
      </c>
      <c r="B1016" s="19" t="s">
        <v>791</v>
      </c>
      <c r="C1016" s="20" t="s">
        <v>386</v>
      </c>
    </row>
    <row r="1017" spans="1:3" x14ac:dyDescent="0.2">
      <c r="A1017" s="19">
        <v>75</v>
      </c>
      <c r="B1017" s="19" t="s">
        <v>1320</v>
      </c>
      <c r="C1017" s="20" t="s">
        <v>387</v>
      </c>
    </row>
    <row r="1018" spans="1:3" x14ac:dyDescent="0.2">
      <c r="A1018" s="19">
        <v>75</v>
      </c>
      <c r="B1018" s="19" t="s">
        <v>1321</v>
      </c>
      <c r="C1018" s="20" t="s">
        <v>388</v>
      </c>
    </row>
    <row r="1019" spans="1:3" x14ac:dyDescent="0.2">
      <c r="A1019" s="19">
        <v>75</v>
      </c>
      <c r="B1019" s="19" t="s">
        <v>1843</v>
      </c>
      <c r="C1019" s="20" t="s">
        <v>387</v>
      </c>
    </row>
    <row r="1020" spans="1:3" x14ac:dyDescent="0.2">
      <c r="A1020" s="19">
        <v>75</v>
      </c>
      <c r="B1020" s="19" t="s">
        <v>1322</v>
      </c>
      <c r="C1020" s="20" t="s">
        <v>1186</v>
      </c>
    </row>
    <row r="1021" spans="1:3" x14ac:dyDescent="0.2">
      <c r="A1021" s="19">
        <v>75</v>
      </c>
      <c r="B1021" s="19" t="s">
        <v>1844</v>
      </c>
      <c r="C1021" s="20" t="s">
        <v>386</v>
      </c>
    </row>
    <row r="1022" spans="1:3" x14ac:dyDescent="0.2">
      <c r="A1022" s="19">
        <v>75</v>
      </c>
      <c r="B1022" s="19" t="s">
        <v>859</v>
      </c>
      <c r="C1022" s="20" t="s">
        <v>387</v>
      </c>
    </row>
    <row r="1023" spans="1:3" x14ac:dyDescent="0.2">
      <c r="A1023" s="19">
        <v>75</v>
      </c>
      <c r="B1023" s="19" t="s">
        <v>860</v>
      </c>
      <c r="C1023" s="20" t="s">
        <v>388</v>
      </c>
    </row>
    <row r="1024" spans="1:3" x14ac:dyDescent="0.2">
      <c r="A1024" s="19">
        <v>75</v>
      </c>
      <c r="B1024" s="19" t="s">
        <v>792</v>
      </c>
      <c r="C1024" s="20" t="s">
        <v>386</v>
      </c>
    </row>
    <row r="1025" spans="1:3" x14ac:dyDescent="0.2">
      <c r="A1025" s="19">
        <v>75</v>
      </c>
      <c r="B1025" s="19" t="s">
        <v>793</v>
      </c>
      <c r="C1025" s="20" t="s">
        <v>386</v>
      </c>
    </row>
    <row r="1026" spans="1:3" x14ac:dyDescent="0.2">
      <c r="A1026" s="19">
        <v>75</v>
      </c>
      <c r="B1026" s="19" t="s">
        <v>861</v>
      </c>
      <c r="C1026" s="20" t="s">
        <v>388</v>
      </c>
    </row>
    <row r="1027" spans="1:3" x14ac:dyDescent="0.2">
      <c r="A1027" s="19">
        <v>75</v>
      </c>
      <c r="B1027" s="19" t="s">
        <v>794</v>
      </c>
      <c r="C1027" s="20" t="s">
        <v>386</v>
      </c>
    </row>
    <row r="1028" spans="1:3" x14ac:dyDescent="0.2">
      <c r="A1028" s="19">
        <v>75</v>
      </c>
      <c r="B1028" s="19" t="s">
        <v>795</v>
      </c>
      <c r="C1028" s="20" t="s">
        <v>386</v>
      </c>
    </row>
    <row r="1029" spans="1:3" x14ac:dyDescent="0.2">
      <c r="A1029" s="19">
        <v>75</v>
      </c>
      <c r="B1029" s="19" t="s">
        <v>1859</v>
      </c>
      <c r="C1029" s="20" t="s">
        <v>388</v>
      </c>
    </row>
    <row r="1030" spans="1:3" x14ac:dyDescent="0.2">
      <c r="A1030" s="19">
        <v>75</v>
      </c>
      <c r="B1030" s="19" t="s">
        <v>862</v>
      </c>
      <c r="C1030" s="20" t="s">
        <v>386</v>
      </c>
    </row>
    <row r="1031" spans="1:3" x14ac:dyDescent="0.2">
      <c r="A1031" s="19">
        <v>75</v>
      </c>
      <c r="B1031" s="19" t="s">
        <v>697</v>
      </c>
      <c r="C1031" s="20" t="s">
        <v>386</v>
      </c>
    </row>
    <row r="1032" spans="1:3" x14ac:dyDescent="0.2">
      <c r="A1032" s="19">
        <v>75</v>
      </c>
      <c r="B1032" s="19" t="s">
        <v>796</v>
      </c>
      <c r="C1032" s="20" t="s">
        <v>386</v>
      </c>
    </row>
    <row r="1033" spans="1:3" x14ac:dyDescent="0.2">
      <c r="A1033" s="19">
        <v>75</v>
      </c>
      <c r="B1033" s="19" t="s">
        <v>797</v>
      </c>
      <c r="C1033" s="20" t="s">
        <v>386</v>
      </c>
    </row>
    <row r="1034" spans="1:3" x14ac:dyDescent="0.2">
      <c r="A1034" s="19">
        <v>75</v>
      </c>
      <c r="B1034" s="19" t="s">
        <v>798</v>
      </c>
      <c r="C1034" s="20" t="s">
        <v>386</v>
      </c>
    </row>
    <row r="1035" spans="1:3" x14ac:dyDescent="0.2">
      <c r="A1035" s="19">
        <v>75</v>
      </c>
      <c r="B1035" s="19" t="s">
        <v>799</v>
      </c>
      <c r="C1035" s="20" t="s">
        <v>386</v>
      </c>
    </row>
    <row r="1036" spans="1:3" x14ac:dyDescent="0.2">
      <c r="A1036" s="19">
        <v>75</v>
      </c>
      <c r="B1036" s="19" t="s">
        <v>863</v>
      </c>
      <c r="C1036" s="20" t="s">
        <v>387</v>
      </c>
    </row>
    <row r="1037" spans="1:3" x14ac:dyDescent="0.2">
      <c r="A1037" s="19">
        <v>75</v>
      </c>
      <c r="B1037" s="19" t="s">
        <v>864</v>
      </c>
      <c r="C1037" s="20" t="s">
        <v>388</v>
      </c>
    </row>
    <row r="1038" spans="1:3" x14ac:dyDescent="0.2">
      <c r="A1038" s="19">
        <v>75</v>
      </c>
      <c r="B1038" s="19" t="s">
        <v>800</v>
      </c>
      <c r="C1038" s="20" t="s">
        <v>386</v>
      </c>
    </row>
    <row r="1039" spans="1:3" x14ac:dyDescent="0.2">
      <c r="A1039" s="19">
        <v>75</v>
      </c>
      <c r="B1039" s="19" t="s">
        <v>1726</v>
      </c>
      <c r="C1039" s="20" t="s">
        <v>386</v>
      </c>
    </row>
    <row r="1040" spans="1:3" x14ac:dyDescent="0.2">
      <c r="A1040" s="19">
        <v>75</v>
      </c>
      <c r="B1040" s="19" t="s">
        <v>801</v>
      </c>
      <c r="C1040" s="20" t="s">
        <v>386</v>
      </c>
    </row>
    <row r="1041" spans="1:3" x14ac:dyDescent="0.2">
      <c r="A1041" s="19">
        <v>75</v>
      </c>
      <c r="B1041" s="19" t="s">
        <v>1845</v>
      </c>
      <c r="C1041" s="20" t="s">
        <v>386</v>
      </c>
    </row>
    <row r="1042" spans="1:3" x14ac:dyDescent="0.2">
      <c r="A1042" s="19">
        <v>75</v>
      </c>
      <c r="B1042" s="19" t="s">
        <v>1904</v>
      </c>
      <c r="C1042" s="20" t="s">
        <v>577</v>
      </c>
    </row>
    <row r="1043" spans="1:3" x14ac:dyDescent="0.2">
      <c r="A1043" s="19">
        <v>75</v>
      </c>
      <c r="B1043" s="19" t="s">
        <v>802</v>
      </c>
      <c r="C1043" s="20" t="s">
        <v>386</v>
      </c>
    </row>
    <row r="1044" spans="1:3" x14ac:dyDescent="0.2">
      <c r="A1044" s="19">
        <v>75</v>
      </c>
      <c r="B1044" s="19" t="s">
        <v>803</v>
      </c>
      <c r="C1044" s="20" t="s">
        <v>386</v>
      </c>
    </row>
    <row r="1045" spans="1:3" x14ac:dyDescent="0.2">
      <c r="A1045" s="19">
        <v>75</v>
      </c>
      <c r="B1045" s="19" t="s">
        <v>2220</v>
      </c>
      <c r="C1045" s="20" t="s">
        <v>388</v>
      </c>
    </row>
    <row r="1046" spans="1:3" x14ac:dyDescent="0.2">
      <c r="A1046" s="19">
        <v>75</v>
      </c>
      <c r="B1046" s="19" t="s">
        <v>1502</v>
      </c>
      <c r="C1046" s="20" t="s">
        <v>386</v>
      </c>
    </row>
    <row r="1047" spans="1:3" x14ac:dyDescent="0.2">
      <c r="A1047" s="19">
        <v>75</v>
      </c>
      <c r="B1047" s="19" t="s">
        <v>804</v>
      </c>
      <c r="C1047" s="20" t="s">
        <v>386</v>
      </c>
    </row>
    <row r="1048" spans="1:3" x14ac:dyDescent="0.2">
      <c r="A1048" s="19">
        <v>75</v>
      </c>
      <c r="B1048" s="19" t="s">
        <v>830</v>
      </c>
      <c r="C1048" s="20" t="s">
        <v>386</v>
      </c>
    </row>
    <row r="1049" spans="1:3" x14ac:dyDescent="0.2">
      <c r="A1049" s="19">
        <v>75</v>
      </c>
      <c r="B1049" s="19" t="s">
        <v>831</v>
      </c>
      <c r="C1049" s="20" t="s">
        <v>421</v>
      </c>
    </row>
    <row r="1050" spans="1:3" x14ac:dyDescent="0.2">
      <c r="A1050" s="19">
        <v>75</v>
      </c>
      <c r="B1050" s="19" t="s">
        <v>1503</v>
      </c>
      <c r="C1050" s="20" t="s">
        <v>387</v>
      </c>
    </row>
    <row r="1051" spans="1:3" x14ac:dyDescent="0.2">
      <c r="A1051" s="19">
        <v>75</v>
      </c>
      <c r="B1051" s="19" t="s">
        <v>534</v>
      </c>
      <c r="C1051" s="20" t="s">
        <v>388</v>
      </c>
    </row>
    <row r="1052" spans="1:3" x14ac:dyDescent="0.2">
      <c r="A1052" s="19">
        <v>75</v>
      </c>
      <c r="B1052" s="19" t="s">
        <v>832</v>
      </c>
      <c r="C1052" s="20" t="s">
        <v>386</v>
      </c>
    </row>
    <row r="1053" spans="1:3" x14ac:dyDescent="0.2">
      <c r="A1053" s="19">
        <v>77</v>
      </c>
      <c r="B1053" s="19" t="s">
        <v>833</v>
      </c>
      <c r="C1053" s="20" t="s">
        <v>386</v>
      </c>
    </row>
    <row r="1054" spans="1:3" x14ac:dyDescent="0.2">
      <c r="A1054" s="19">
        <v>77</v>
      </c>
      <c r="B1054" s="19" t="s">
        <v>834</v>
      </c>
      <c r="C1054" s="20" t="s">
        <v>386</v>
      </c>
    </row>
    <row r="1055" spans="1:3" x14ac:dyDescent="0.2">
      <c r="A1055" s="19">
        <v>77</v>
      </c>
      <c r="B1055" s="19" t="s">
        <v>835</v>
      </c>
      <c r="C1055" s="20" t="s">
        <v>387</v>
      </c>
    </row>
    <row r="1056" spans="1:3" x14ac:dyDescent="0.2">
      <c r="A1056" s="19">
        <v>77</v>
      </c>
      <c r="B1056" s="19" t="s">
        <v>1727</v>
      </c>
      <c r="C1056" s="20" t="s">
        <v>386</v>
      </c>
    </row>
    <row r="1057" spans="1:3" x14ac:dyDescent="0.2">
      <c r="A1057" s="19">
        <v>77</v>
      </c>
      <c r="B1057" s="19" t="s">
        <v>535</v>
      </c>
      <c r="C1057" s="20" t="s">
        <v>388</v>
      </c>
    </row>
    <row r="1058" spans="1:3" x14ac:dyDescent="0.2">
      <c r="A1058" s="19">
        <v>77</v>
      </c>
      <c r="B1058" s="19" t="s">
        <v>836</v>
      </c>
      <c r="C1058" s="20" t="s">
        <v>386</v>
      </c>
    </row>
    <row r="1059" spans="1:3" x14ac:dyDescent="0.2">
      <c r="A1059" s="19">
        <v>77</v>
      </c>
      <c r="B1059" s="19" t="s">
        <v>837</v>
      </c>
      <c r="C1059" s="20" t="s">
        <v>386</v>
      </c>
    </row>
    <row r="1060" spans="1:3" x14ac:dyDescent="0.2">
      <c r="A1060" s="19">
        <v>78</v>
      </c>
      <c r="B1060" s="19" t="s">
        <v>1809</v>
      </c>
      <c r="C1060" s="20" t="s">
        <v>974</v>
      </c>
    </row>
    <row r="1061" spans="1:3" x14ac:dyDescent="0.2">
      <c r="A1061" s="19">
        <v>78</v>
      </c>
      <c r="B1061" s="19" t="s">
        <v>1810</v>
      </c>
      <c r="C1061" s="20" t="s">
        <v>140</v>
      </c>
    </row>
    <row r="1062" spans="1:3" x14ac:dyDescent="0.2">
      <c r="A1062" s="19">
        <v>79</v>
      </c>
      <c r="B1062" s="19" t="s">
        <v>1811</v>
      </c>
      <c r="C1062" s="20" t="s">
        <v>140</v>
      </c>
    </row>
    <row r="1063" spans="1:3" x14ac:dyDescent="0.2">
      <c r="A1063" s="19">
        <v>79</v>
      </c>
      <c r="B1063" s="19" t="s">
        <v>1812</v>
      </c>
      <c r="C1063" s="20" t="s">
        <v>141</v>
      </c>
    </row>
    <row r="1064" spans="1:3" x14ac:dyDescent="0.2">
      <c r="A1064" s="19">
        <v>80</v>
      </c>
      <c r="B1064" s="19" t="s">
        <v>1153</v>
      </c>
      <c r="C1064" s="20" t="s">
        <v>386</v>
      </c>
    </row>
    <row r="1065" spans="1:3" x14ac:dyDescent="0.2">
      <c r="A1065" s="19">
        <v>80</v>
      </c>
      <c r="B1065" s="19" t="s">
        <v>1154</v>
      </c>
      <c r="C1065" s="20" t="s">
        <v>386</v>
      </c>
    </row>
    <row r="1066" spans="1:3" x14ac:dyDescent="0.2">
      <c r="A1066" s="19">
        <v>80</v>
      </c>
      <c r="B1066" s="19" t="s">
        <v>1155</v>
      </c>
      <c r="C1066" s="20" t="s">
        <v>386</v>
      </c>
    </row>
    <row r="1067" spans="1:3" x14ac:dyDescent="0.2">
      <c r="A1067" s="19">
        <v>80</v>
      </c>
      <c r="B1067" s="19" t="s">
        <v>1156</v>
      </c>
      <c r="C1067" s="20" t="s">
        <v>386</v>
      </c>
    </row>
    <row r="1068" spans="1:3" x14ac:dyDescent="0.2">
      <c r="A1068" s="19">
        <v>80</v>
      </c>
      <c r="B1068" s="19" t="s">
        <v>867</v>
      </c>
      <c r="C1068" s="20" t="s">
        <v>387</v>
      </c>
    </row>
    <row r="1069" spans="1:3" x14ac:dyDescent="0.2">
      <c r="A1069" s="19">
        <v>80</v>
      </c>
      <c r="B1069" s="19" t="s">
        <v>868</v>
      </c>
      <c r="C1069" s="20" t="s">
        <v>388</v>
      </c>
    </row>
    <row r="1070" spans="1:3" x14ac:dyDescent="0.2">
      <c r="A1070" s="19">
        <v>80</v>
      </c>
      <c r="B1070" s="19" t="s">
        <v>1157</v>
      </c>
      <c r="C1070" s="20" t="s">
        <v>386</v>
      </c>
    </row>
    <row r="1071" spans="1:3" x14ac:dyDescent="0.2">
      <c r="A1071" s="19">
        <v>80</v>
      </c>
      <c r="B1071" s="19" t="s">
        <v>1158</v>
      </c>
      <c r="C1071" s="20" t="s">
        <v>386</v>
      </c>
    </row>
    <row r="1072" spans="1:3" x14ac:dyDescent="0.2">
      <c r="A1072" s="19">
        <v>80</v>
      </c>
      <c r="B1072" s="19" t="s">
        <v>1159</v>
      </c>
      <c r="C1072" s="20" t="s">
        <v>386</v>
      </c>
    </row>
    <row r="1073" spans="1:3" x14ac:dyDescent="0.2">
      <c r="A1073" s="19">
        <v>80</v>
      </c>
      <c r="B1073" s="19" t="s">
        <v>1160</v>
      </c>
      <c r="C1073" s="20" t="s">
        <v>386</v>
      </c>
    </row>
    <row r="1074" spans="1:3" x14ac:dyDescent="0.2">
      <c r="A1074" s="19">
        <v>80</v>
      </c>
      <c r="B1074" s="19" t="s">
        <v>322</v>
      </c>
      <c r="C1074" s="20" t="s">
        <v>387</v>
      </c>
    </row>
    <row r="1075" spans="1:3" x14ac:dyDescent="0.2">
      <c r="A1075" s="19">
        <v>80</v>
      </c>
      <c r="B1075" s="19" t="s">
        <v>323</v>
      </c>
      <c r="C1075" s="20" t="s">
        <v>388</v>
      </c>
    </row>
    <row r="1076" spans="1:3" x14ac:dyDescent="0.2">
      <c r="A1076" s="19">
        <v>80</v>
      </c>
      <c r="B1076" s="19" t="s">
        <v>1161</v>
      </c>
      <c r="C1076" s="20" t="s">
        <v>386</v>
      </c>
    </row>
    <row r="1077" spans="1:3" x14ac:dyDescent="0.2">
      <c r="A1077" s="19">
        <v>80</v>
      </c>
      <c r="B1077" s="19" t="s">
        <v>1162</v>
      </c>
      <c r="C1077" s="20" t="s">
        <v>386</v>
      </c>
    </row>
    <row r="1078" spans="1:3" x14ac:dyDescent="0.2">
      <c r="A1078" s="19">
        <v>80</v>
      </c>
      <c r="B1078" s="19" t="s">
        <v>324</v>
      </c>
      <c r="C1078" s="20" t="s">
        <v>387</v>
      </c>
    </row>
    <row r="1079" spans="1:3" x14ac:dyDescent="0.2">
      <c r="A1079" s="19">
        <v>80</v>
      </c>
      <c r="B1079" s="19" t="s">
        <v>325</v>
      </c>
      <c r="C1079" s="20" t="s">
        <v>388</v>
      </c>
    </row>
    <row r="1080" spans="1:3" x14ac:dyDescent="0.2">
      <c r="A1080" s="19">
        <v>80</v>
      </c>
      <c r="B1080" s="19" t="s">
        <v>1163</v>
      </c>
      <c r="C1080" s="20" t="s">
        <v>386</v>
      </c>
    </row>
    <row r="1081" spans="1:3" x14ac:dyDescent="0.2">
      <c r="A1081" s="19">
        <v>80</v>
      </c>
      <c r="B1081" s="19" t="s">
        <v>1164</v>
      </c>
      <c r="C1081" s="20" t="s">
        <v>386</v>
      </c>
    </row>
    <row r="1082" spans="1:3" x14ac:dyDescent="0.2">
      <c r="A1082" s="19">
        <v>80</v>
      </c>
      <c r="B1082" s="19" t="s">
        <v>507</v>
      </c>
      <c r="C1082" s="20" t="s">
        <v>386</v>
      </c>
    </row>
    <row r="1083" spans="1:3" x14ac:dyDescent="0.2">
      <c r="A1083" s="19">
        <v>80</v>
      </c>
      <c r="B1083" s="19" t="s">
        <v>1145</v>
      </c>
      <c r="C1083" s="20" t="s">
        <v>387</v>
      </c>
    </row>
    <row r="1084" spans="1:3" x14ac:dyDescent="0.2">
      <c r="A1084" s="19">
        <v>80</v>
      </c>
      <c r="B1084" s="19" t="s">
        <v>1146</v>
      </c>
      <c r="C1084" s="20" t="s">
        <v>388</v>
      </c>
    </row>
    <row r="1085" spans="1:3" x14ac:dyDescent="0.2">
      <c r="A1085" s="19">
        <v>80</v>
      </c>
      <c r="B1085" s="19" t="s">
        <v>1165</v>
      </c>
      <c r="C1085" s="20" t="s">
        <v>386</v>
      </c>
    </row>
    <row r="1086" spans="1:3" x14ac:dyDescent="0.2">
      <c r="A1086" s="19">
        <v>80</v>
      </c>
      <c r="B1086" s="19" t="s">
        <v>1166</v>
      </c>
      <c r="C1086" s="20" t="s">
        <v>386</v>
      </c>
    </row>
    <row r="1087" spans="1:3" x14ac:dyDescent="0.2">
      <c r="A1087" s="19">
        <v>80</v>
      </c>
      <c r="B1087" s="19" t="s">
        <v>1167</v>
      </c>
      <c r="C1087" s="20" t="s">
        <v>386</v>
      </c>
    </row>
    <row r="1088" spans="1:3" x14ac:dyDescent="0.2">
      <c r="A1088" s="19">
        <v>80</v>
      </c>
      <c r="B1088" s="19" t="s">
        <v>1147</v>
      </c>
      <c r="C1088" s="20" t="s">
        <v>387</v>
      </c>
    </row>
    <row r="1089" spans="1:3" x14ac:dyDescent="0.2">
      <c r="A1089" s="19">
        <v>80</v>
      </c>
      <c r="B1089" s="19" t="s">
        <v>1148</v>
      </c>
      <c r="C1089" s="20" t="s">
        <v>388</v>
      </c>
    </row>
    <row r="1090" spans="1:3" x14ac:dyDescent="0.2">
      <c r="A1090" s="19">
        <v>81</v>
      </c>
      <c r="B1090" s="19" t="s">
        <v>362</v>
      </c>
      <c r="C1090" s="20" t="s">
        <v>386</v>
      </c>
    </row>
    <row r="1091" spans="1:3" x14ac:dyDescent="0.2">
      <c r="A1091" s="19">
        <v>81</v>
      </c>
      <c r="B1091" s="19" t="s">
        <v>1168</v>
      </c>
      <c r="C1091" s="20" t="s">
        <v>386</v>
      </c>
    </row>
    <row r="1092" spans="1:3" x14ac:dyDescent="0.2">
      <c r="A1092" s="19">
        <v>81</v>
      </c>
      <c r="B1092" s="19" t="s">
        <v>1149</v>
      </c>
      <c r="C1092" s="20" t="s">
        <v>388</v>
      </c>
    </row>
    <row r="1093" spans="1:3" x14ac:dyDescent="0.2">
      <c r="A1093" s="19">
        <v>81</v>
      </c>
      <c r="B1093" s="19" t="s">
        <v>507</v>
      </c>
      <c r="C1093" s="20" t="s">
        <v>721</v>
      </c>
    </row>
    <row r="1094" spans="1:3" x14ac:dyDescent="0.2">
      <c r="A1094" s="19">
        <v>81</v>
      </c>
      <c r="B1094" s="19" t="s">
        <v>1169</v>
      </c>
      <c r="C1094" s="20" t="s">
        <v>386</v>
      </c>
    </row>
    <row r="1095" spans="1:3" x14ac:dyDescent="0.2">
      <c r="A1095" s="19">
        <v>81</v>
      </c>
      <c r="B1095" s="19" t="s">
        <v>1728</v>
      </c>
      <c r="C1095" s="20" t="s">
        <v>387</v>
      </c>
    </row>
    <row r="1096" spans="1:3" x14ac:dyDescent="0.2">
      <c r="A1096" s="19">
        <v>82</v>
      </c>
      <c r="B1096" s="19" t="s">
        <v>629</v>
      </c>
      <c r="C1096" s="20" t="s">
        <v>387</v>
      </c>
    </row>
    <row r="1097" spans="1:3" x14ac:dyDescent="0.2">
      <c r="A1097" s="19">
        <v>82</v>
      </c>
      <c r="B1097" s="19" t="s">
        <v>200</v>
      </c>
      <c r="C1097" s="20" t="s">
        <v>386</v>
      </c>
    </row>
    <row r="1098" spans="1:3" x14ac:dyDescent="0.2">
      <c r="A1098" s="19">
        <v>82</v>
      </c>
      <c r="B1098" s="19" t="s">
        <v>1813</v>
      </c>
      <c r="C1098" s="20" t="s">
        <v>387</v>
      </c>
    </row>
    <row r="1099" spans="1:3" x14ac:dyDescent="0.2">
      <c r="A1099" s="19">
        <v>82</v>
      </c>
      <c r="B1099" s="19" t="s">
        <v>1170</v>
      </c>
      <c r="C1099" s="20" t="s">
        <v>386</v>
      </c>
    </row>
    <row r="1100" spans="1:3" x14ac:dyDescent="0.2">
      <c r="A1100" s="19">
        <v>82</v>
      </c>
      <c r="B1100" s="19" t="s">
        <v>630</v>
      </c>
      <c r="C1100" s="20" t="s">
        <v>388</v>
      </c>
    </row>
    <row r="1101" spans="1:3" x14ac:dyDescent="0.2">
      <c r="A1101" s="19">
        <v>82</v>
      </c>
      <c r="B1101" s="19" t="s">
        <v>1324</v>
      </c>
      <c r="C1101" s="20" t="s">
        <v>386</v>
      </c>
    </row>
    <row r="1102" spans="1:3" x14ac:dyDescent="0.2">
      <c r="A1102" s="19">
        <v>82</v>
      </c>
      <c r="B1102" s="19" t="s">
        <v>631</v>
      </c>
      <c r="C1102" s="20" t="s">
        <v>388</v>
      </c>
    </row>
    <row r="1103" spans="1:3" x14ac:dyDescent="0.2">
      <c r="A1103" s="19">
        <v>82</v>
      </c>
      <c r="B1103" s="19" t="s">
        <v>1325</v>
      </c>
      <c r="C1103" s="20" t="s">
        <v>386</v>
      </c>
    </row>
    <row r="1104" spans="1:3" x14ac:dyDescent="0.2">
      <c r="A1104" s="19">
        <v>82</v>
      </c>
      <c r="B1104" s="19" t="s">
        <v>1326</v>
      </c>
      <c r="C1104" s="20" t="s">
        <v>386</v>
      </c>
    </row>
    <row r="1105" spans="1:3" x14ac:dyDescent="0.2">
      <c r="A1105" s="19">
        <v>82</v>
      </c>
      <c r="B1105" s="19" t="s">
        <v>1327</v>
      </c>
      <c r="C1105" s="20" t="s">
        <v>386</v>
      </c>
    </row>
    <row r="1106" spans="1:3" x14ac:dyDescent="0.2">
      <c r="A1106" s="19">
        <v>82</v>
      </c>
      <c r="B1106" s="19" t="s">
        <v>1328</v>
      </c>
      <c r="C1106" s="20" t="s">
        <v>386</v>
      </c>
    </row>
    <row r="1107" spans="1:3" x14ac:dyDescent="0.2">
      <c r="A1107" s="19">
        <v>82</v>
      </c>
      <c r="B1107" s="19" t="s">
        <v>1329</v>
      </c>
      <c r="C1107" s="20" t="s">
        <v>386</v>
      </c>
    </row>
    <row r="1108" spans="1:3" x14ac:dyDescent="0.2">
      <c r="A1108" s="19">
        <v>82</v>
      </c>
      <c r="B1108" s="19" t="s">
        <v>632</v>
      </c>
      <c r="C1108" s="20" t="s">
        <v>388</v>
      </c>
    </row>
    <row r="1109" spans="1:3" x14ac:dyDescent="0.2">
      <c r="A1109" s="19">
        <v>82</v>
      </c>
      <c r="B1109" s="19" t="s">
        <v>507</v>
      </c>
      <c r="C1109" s="20" t="s">
        <v>386</v>
      </c>
    </row>
    <row r="1110" spans="1:3" x14ac:dyDescent="0.2">
      <c r="A1110" s="19">
        <v>82</v>
      </c>
      <c r="B1110" s="19" t="s">
        <v>1330</v>
      </c>
      <c r="C1110" s="20" t="s">
        <v>386</v>
      </c>
    </row>
    <row r="1111" spans="1:3" x14ac:dyDescent="0.2">
      <c r="A1111" s="19">
        <v>82</v>
      </c>
      <c r="B1111" s="19" t="s">
        <v>1331</v>
      </c>
      <c r="C1111" s="20" t="s">
        <v>386</v>
      </c>
    </row>
    <row r="1112" spans="1:3" x14ac:dyDescent="0.2">
      <c r="A1112" s="19">
        <v>82</v>
      </c>
      <c r="B1112" s="19" t="s">
        <v>1332</v>
      </c>
      <c r="C1112" s="20" t="s">
        <v>386</v>
      </c>
    </row>
    <row r="1113" spans="1:3" x14ac:dyDescent="0.2">
      <c r="A1113" s="19">
        <v>82</v>
      </c>
      <c r="B1113" s="19" t="s">
        <v>1333</v>
      </c>
      <c r="C1113" s="20" t="s">
        <v>386</v>
      </c>
    </row>
    <row r="1114" spans="1:3" x14ac:dyDescent="0.2">
      <c r="A1114" s="19">
        <v>82</v>
      </c>
      <c r="B1114" s="19" t="s">
        <v>1729</v>
      </c>
      <c r="C1114" s="20" t="s">
        <v>386</v>
      </c>
    </row>
    <row r="1115" spans="1:3" x14ac:dyDescent="0.2">
      <c r="A1115" s="19">
        <v>82</v>
      </c>
      <c r="B1115" s="19" t="s">
        <v>1334</v>
      </c>
      <c r="C1115" s="20" t="s">
        <v>386</v>
      </c>
    </row>
    <row r="1116" spans="1:3" x14ac:dyDescent="0.2">
      <c r="A1116" s="19">
        <v>82</v>
      </c>
      <c r="B1116" s="19" t="s">
        <v>633</v>
      </c>
      <c r="C1116" s="20" t="s">
        <v>387</v>
      </c>
    </row>
    <row r="1117" spans="1:3" x14ac:dyDescent="0.2">
      <c r="A1117" s="19">
        <v>82</v>
      </c>
      <c r="B1117" s="19" t="s">
        <v>634</v>
      </c>
      <c r="C1117" s="20" t="s">
        <v>387</v>
      </c>
    </row>
    <row r="1118" spans="1:3" x14ac:dyDescent="0.2">
      <c r="A1118" s="19">
        <v>82</v>
      </c>
      <c r="B1118" s="19" t="s">
        <v>635</v>
      </c>
      <c r="C1118" s="20" t="s">
        <v>388</v>
      </c>
    </row>
    <row r="1119" spans="1:3" x14ac:dyDescent="0.2">
      <c r="A1119" s="19">
        <v>83</v>
      </c>
      <c r="B1119" s="19" t="s">
        <v>1335</v>
      </c>
      <c r="C1119" s="20" t="s">
        <v>721</v>
      </c>
    </row>
    <row r="1120" spans="1:3" x14ac:dyDescent="0.2">
      <c r="A1120" s="19">
        <v>83</v>
      </c>
      <c r="B1120" s="19" t="s">
        <v>1336</v>
      </c>
      <c r="C1120" s="20" t="s">
        <v>1185</v>
      </c>
    </row>
    <row r="1121" spans="1:3" x14ac:dyDescent="0.2">
      <c r="A1121" s="19">
        <v>83</v>
      </c>
      <c r="B1121" s="19" t="s">
        <v>636</v>
      </c>
      <c r="C1121" s="20" t="s">
        <v>140</v>
      </c>
    </row>
    <row r="1122" spans="1:3" x14ac:dyDescent="0.2">
      <c r="A1122" s="19">
        <v>83</v>
      </c>
      <c r="B1122" s="19" t="s">
        <v>1337</v>
      </c>
      <c r="C1122" s="20" t="s">
        <v>974</v>
      </c>
    </row>
    <row r="1123" spans="1:3" x14ac:dyDescent="0.2">
      <c r="A1123" s="19">
        <v>83</v>
      </c>
      <c r="B1123" s="19" t="s">
        <v>638</v>
      </c>
      <c r="C1123" s="20" t="s">
        <v>140</v>
      </c>
    </row>
    <row r="1124" spans="1:3" x14ac:dyDescent="0.2">
      <c r="A1124" s="19">
        <v>83</v>
      </c>
      <c r="B1124" s="19" t="s">
        <v>639</v>
      </c>
      <c r="C1124" s="20" t="s">
        <v>399</v>
      </c>
    </row>
    <row r="1125" spans="1:3" x14ac:dyDescent="0.2">
      <c r="A1125" s="19">
        <v>83</v>
      </c>
      <c r="B1125" s="19" t="s">
        <v>640</v>
      </c>
      <c r="C1125" s="20" t="s">
        <v>140</v>
      </c>
    </row>
    <row r="1126" spans="1:3" x14ac:dyDescent="0.2">
      <c r="A1126" s="19">
        <v>83</v>
      </c>
      <c r="B1126" s="19" t="s">
        <v>641</v>
      </c>
      <c r="C1126" s="20" t="s">
        <v>565</v>
      </c>
    </row>
    <row r="1127" spans="1:3" x14ac:dyDescent="0.2">
      <c r="A1127" s="19">
        <v>83</v>
      </c>
      <c r="B1127" s="19" t="s">
        <v>642</v>
      </c>
      <c r="C1127" s="20" t="s">
        <v>1315</v>
      </c>
    </row>
    <row r="1128" spans="1:3" x14ac:dyDescent="0.2">
      <c r="A1128" s="19">
        <v>84</v>
      </c>
      <c r="B1128" s="19" t="s">
        <v>143</v>
      </c>
      <c r="C1128" s="20" t="s">
        <v>1123</v>
      </c>
    </row>
    <row r="1129" spans="1:3" x14ac:dyDescent="0.2">
      <c r="A1129" s="19">
        <v>84</v>
      </c>
      <c r="B1129" s="19" t="s">
        <v>643</v>
      </c>
      <c r="C1129" s="20" t="s">
        <v>1505</v>
      </c>
    </row>
    <row r="1130" spans="1:3" x14ac:dyDescent="0.2">
      <c r="A1130" s="19">
        <v>84</v>
      </c>
      <c r="B1130" s="19" t="s">
        <v>644</v>
      </c>
      <c r="C1130" s="20" t="s">
        <v>387</v>
      </c>
    </row>
    <row r="1131" spans="1:3" x14ac:dyDescent="0.2">
      <c r="A1131" s="19">
        <v>84</v>
      </c>
      <c r="B1131" s="19" t="s">
        <v>645</v>
      </c>
      <c r="C1131" s="20" t="s">
        <v>1314</v>
      </c>
    </row>
    <row r="1132" spans="1:3" x14ac:dyDescent="0.2">
      <c r="A1132" s="19">
        <v>84</v>
      </c>
      <c r="B1132" s="19" t="s">
        <v>144</v>
      </c>
      <c r="C1132" s="20" t="s">
        <v>1318</v>
      </c>
    </row>
    <row r="1133" spans="1:3" x14ac:dyDescent="0.2">
      <c r="A1133" s="19">
        <v>84</v>
      </c>
      <c r="B1133" s="19" t="s">
        <v>145</v>
      </c>
      <c r="C1133" s="20" t="s">
        <v>141</v>
      </c>
    </row>
    <row r="1134" spans="1:3" x14ac:dyDescent="0.2">
      <c r="A1134" s="19">
        <v>84</v>
      </c>
      <c r="B1134" s="19" t="s">
        <v>646</v>
      </c>
      <c r="C1134" s="20" t="s">
        <v>140</v>
      </c>
    </row>
    <row r="1135" spans="1:3" x14ac:dyDescent="0.2">
      <c r="A1135" s="19">
        <v>84</v>
      </c>
      <c r="B1135" s="19" t="s">
        <v>146</v>
      </c>
      <c r="C1135" s="20" t="s">
        <v>565</v>
      </c>
    </row>
    <row r="1136" spans="1:3" x14ac:dyDescent="0.2">
      <c r="A1136" s="19">
        <v>84</v>
      </c>
      <c r="B1136" s="19" t="s">
        <v>147</v>
      </c>
      <c r="C1136" s="20" t="s">
        <v>1318</v>
      </c>
    </row>
    <row r="1137" spans="1:3" x14ac:dyDescent="0.2">
      <c r="A1137" s="19">
        <v>84</v>
      </c>
      <c r="B1137" s="19" t="s">
        <v>647</v>
      </c>
      <c r="C1137" s="20" t="s">
        <v>140</v>
      </c>
    </row>
    <row r="1138" spans="1:3" x14ac:dyDescent="0.2">
      <c r="A1138" s="19">
        <v>84</v>
      </c>
      <c r="B1138" s="19" t="s">
        <v>148</v>
      </c>
      <c r="C1138" s="20" t="s">
        <v>1318</v>
      </c>
    </row>
    <row r="1139" spans="1:3" x14ac:dyDescent="0.2">
      <c r="A1139" s="19">
        <v>84</v>
      </c>
      <c r="B1139" s="19" t="s">
        <v>149</v>
      </c>
      <c r="C1139" s="20" t="s">
        <v>1318</v>
      </c>
    </row>
    <row r="1140" spans="1:3" x14ac:dyDescent="0.2">
      <c r="A1140" s="19">
        <v>85</v>
      </c>
      <c r="B1140" s="19" t="s">
        <v>2707</v>
      </c>
      <c r="C1140" s="20" t="s">
        <v>386</v>
      </c>
    </row>
    <row r="1141" spans="1:3" x14ac:dyDescent="0.2">
      <c r="A1141" s="19">
        <v>85</v>
      </c>
      <c r="B1141" s="19" t="s">
        <v>958</v>
      </c>
      <c r="C1141" s="20" t="s">
        <v>387</v>
      </c>
    </row>
    <row r="1142" spans="1:3" x14ac:dyDescent="0.2">
      <c r="A1142" s="19">
        <v>85</v>
      </c>
      <c r="B1142" s="19" t="s">
        <v>648</v>
      </c>
      <c r="C1142" s="20" t="s">
        <v>565</v>
      </c>
    </row>
    <row r="1143" spans="1:3" x14ac:dyDescent="0.2">
      <c r="A1143" s="19">
        <v>85</v>
      </c>
      <c r="B1143" s="19" t="s">
        <v>649</v>
      </c>
      <c r="C1143" s="20" t="s">
        <v>388</v>
      </c>
    </row>
    <row r="1144" spans="1:3" x14ac:dyDescent="0.2">
      <c r="A1144" s="19">
        <v>85</v>
      </c>
      <c r="B1144" s="19" t="s">
        <v>150</v>
      </c>
      <c r="C1144" s="20" t="s">
        <v>386</v>
      </c>
    </row>
    <row r="1145" spans="1:3" x14ac:dyDescent="0.2">
      <c r="A1145" s="19">
        <v>85</v>
      </c>
      <c r="B1145" s="19" t="s">
        <v>650</v>
      </c>
      <c r="C1145" s="20" t="s">
        <v>388</v>
      </c>
    </row>
    <row r="1146" spans="1:3" x14ac:dyDescent="0.2">
      <c r="A1146" s="19">
        <v>85</v>
      </c>
      <c r="B1146" s="19" t="s">
        <v>863</v>
      </c>
      <c r="C1146" s="20" t="s">
        <v>140</v>
      </c>
    </row>
    <row r="1147" spans="1:3" x14ac:dyDescent="0.2">
      <c r="A1147" s="19">
        <v>85</v>
      </c>
      <c r="B1147" s="19" t="s">
        <v>651</v>
      </c>
      <c r="C1147" s="20" t="s">
        <v>387</v>
      </c>
    </row>
    <row r="1148" spans="1:3" x14ac:dyDescent="0.2">
      <c r="A1148" s="19">
        <v>85</v>
      </c>
      <c r="B1148" s="19" t="s">
        <v>151</v>
      </c>
      <c r="C1148" s="20" t="s">
        <v>386</v>
      </c>
    </row>
    <row r="1149" spans="1:3" x14ac:dyDescent="0.2">
      <c r="A1149" s="19">
        <v>86</v>
      </c>
      <c r="B1149" s="19" t="s">
        <v>152</v>
      </c>
      <c r="C1149" s="20" t="s">
        <v>386</v>
      </c>
    </row>
    <row r="1150" spans="1:3" x14ac:dyDescent="0.2">
      <c r="A1150" s="19">
        <v>86</v>
      </c>
      <c r="B1150" s="19" t="s">
        <v>153</v>
      </c>
      <c r="C1150" s="20" t="s">
        <v>386</v>
      </c>
    </row>
    <row r="1151" spans="1:3" x14ac:dyDescent="0.2">
      <c r="A1151" s="19">
        <v>86</v>
      </c>
      <c r="B1151" s="19" t="s">
        <v>652</v>
      </c>
      <c r="C1151" s="20" t="s">
        <v>387</v>
      </c>
    </row>
    <row r="1152" spans="1:3" x14ac:dyDescent="0.2">
      <c r="A1152" s="19">
        <v>86</v>
      </c>
      <c r="B1152" s="19" t="s">
        <v>653</v>
      </c>
      <c r="C1152" s="20" t="s">
        <v>388</v>
      </c>
    </row>
    <row r="1153" spans="1:3" x14ac:dyDescent="0.2">
      <c r="A1153" s="19">
        <v>86</v>
      </c>
      <c r="B1153" s="19" t="s">
        <v>2784</v>
      </c>
      <c r="C1153" s="20" t="s">
        <v>386</v>
      </c>
    </row>
    <row r="1154" spans="1:3" x14ac:dyDescent="0.2">
      <c r="A1154" s="19">
        <v>86</v>
      </c>
      <c r="B1154" s="19" t="s">
        <v>687</v>
      </c>
      <c r="C1154" s="20" t="s">
        <v>388</v>
      </c>
    </row>
    <row r="1155" spans="1:3" x14ac:dyDescent="0.2">
      <c r="A1155" s="19">
        <v>86</v>
      </c>
      <c r="B1155" s="19" t="s">
        <v>688</v>
      </c>
      <c r="C1155" s="20" t="s">
        <v>387</v>
      </c>
    </row>
    <row r="1156" spans="1:3" x14ac:dyDescent="0.2">
      <c r="A1156" s="19">
        <v>86</v>
      </c>
      <c r="B1156" s="19" t="s">
        <v>689</v>
      </c>
      <c r="C1156" s="20" t="s">
        <v>387</v>
      </c>
    </row>
    <row r="1157" spans="1:3" x14ac:dyDescent="0.2">
      <c r="A1157" s="19">
        <v>86</v>
      </c>
      <c r="B1157" s="19" t="s">
        <v>690</v>
      </c>
      <c r="C1157" s="20" t="s">
        <v>388</v>
      </c>
    </row>
    <row r="1158" spans="1:3" x14ac:dyDescent="0.2">
      <c r="A1158" s="19">
        <v>86</v>
      </c>
      <c r="B1158" s="19" t="s">
        <v>1866</v>
      </c>
      <c r="C1158" s="20" t="s">
        <v>386</v>
      </c>
    </row>
    <row r="1159" spans="1:3" x14ac:dyDescent="0.2">
      <c r="A1159" s="19">
        <v>86</v>
      </c>
      <c r="B1159" s="19" t="s">
        <v>154</v>
      </c>
      <c r="C1159" s="20" t="s">
        <v>386</v>
      </c>
    </row>
    <row r="1160" spans="1:3" x14ac:dyDescent="0.2">
      <c r="A1160" s="19">
        <v>86</v>
      </c>
      <c r="B1160" s="19" t="s">
        <v>155</v>
      </c>
      <c r="C1160" s="20" t="s">
        <v>386</v>
      </c>
    </row>
    <row r="1161" spans="1:3" x14ac:dyDescent="0.2">
      <c r="A1161" s="19">
        <v>86</v>
      </c>
      <c r="B1161" s="19" t="s">
        <v>2783</v>
      </c>
      <c r="C1161" s="20" t="s">
        <v>386</v>
      </c>
    </row>
    <row r="1162" spans="1:3" x14ac:dyDescent="0.2">
      <c r="A1162" s="19">
        <v>87</v>
      </c>
      <c r="B1162" s="19" t="s">
        <v>156</v>
      </c>
      <c r="C1162" s="20" t="s">
        <v>386</v>
      </c>
    </row>
    <row r="1163" spans="1:3" x14ac:dyDescent="0.2">
      <c r="A1163" s="19">
        <v>87</v>
      </c>
      <c r="B1163" s="19" t="s">
        <v>86</v>
      </c>
      <c r="C1163" s="20" t="s">
        <v>386</v>
      </c>
    </row>
    <row r="1164" spans="1:3" x14ac:dyDescent="0.2">
      <c r="A1164" s="19">
        <v>87</v>
      </c>
      <c r="B1164" s="19" t="s">
        <v>87</v>
      </c>
      <c r="C1164" s="20" t="s">
        <v>386</v>
      </c>
    </row>
    <row r="1165" spans="1:3" x14ac:dyDescent="0.2">
      <c r="A1165" s="19">
        <v>87</v>
      </c>
      <c r="B1165" s="19" t="s">
        <v>698</v>
      </c>
      <c r="C1165" s="20" t="s">
        <v>386</v>
      </c>
    </row>
    <row r="1166" spans="1:3" x14ac:dyDescent="0.2">
      <c r="A1166" s="19">
        <v>87</v>
      </c>
      <c r="B1166" s="19" t="s">
        <v>131</v>
      </c>
      <c r="C1166" s="20" t="s">
        <v>387</v>
      </c>
    </row>
    <row r="1167" spans="1:3" x14ac:dyDescent="0.2">
      <c r="A1167" s="19">
        <v>87</v>
      </c>
      <c r="B1167" s="19" t="s">
        <v>132</v>
      </c>
      <c r="C1167" s="20" t="s">
        <v>388</v>
      </c>
    </row>
    <row r="1168" spans="1:3" x14ac:dyDescent="0.2">
      <c r="A1168" s="19">
        <v>88</v>
      </c>
      <c r="B1168" s="19" t="s">
        <v>88</v>
      </c>
      <c r="C1168" s="20" t="s">
        <v>386</v>
      </c>
    </row>
    <row r="1169" spans="1:3" x14ac:dyDescent="0.2">
      <c r="A1169" s="19">
        <v>88</v>
      </c>
      <c r="B1169" s="19" t="s">
        <v>133</v>
      </c>
      <c r="C1169" s="20" t="s">
        <v>388</v>
      </c>
    </row>
    <row r="1170" spans="1:3" x14ac:dyDescent="0.2">
      <c r="A1170" s="19">
        <v>88</v>
      </c>
      <c r="B1170" s="19" t="s">
        <v>89</v>
      </c>
      <c r="C1170" s="20" t="s">
        <v>386</v>
      </c>
    </row>
    <row r="1171" spans="1:3" x14ac:dyDescent="0.2">
      <c r="A1171" s="19">
        <v>88</v>
      </c>
      <c r="B1171" s="19" t="s">
        <v>90</v>
      </c>
      <c r="C1171" s="20" t="s">
        <v>386</v>
      </c>
    </row>
    <row r="1172" spans="1:3" x14ac:dyDescent="0.2">
      <c r="A1172" s="19">
        <v>88</v>
      </c>
      <c r="B1172" s="19" t="s">
        <v>699</v>
      </c>
      <c r="C1172" s="20" t="s">
        <v>386</v>
      </c>
    </row>
    <row r="1173" spans="1:3" x14ac:dyDescent="0.2">
      <c r="A1173" s="19">
        <v>88</v>
      </c>
      <c r="B1173" s="19" t="s">
        <v>91</v>
      </c>
      <c r="C1173" s="20" t="s">
        <v>386</v>
      </c>
    </row>
    <row r="1174" spans="1:3" x14ac:dyDescent="0.2">
      <c r="A1174" s="19">
        <v>88</v>
      </c>
      <c r="B1174" s="19" t="s">
        <v>134</v>
      </c>
      <c r="C1174" s="20" t="s">
        <v>387</v>
      </c>
    </row>
    <row r="1175" spans="1:3" x14ac:dyDescent="0.2">
      <c r="A1175" s="19">
        <v>88</v>
      </c>
      <c r="B1175" s="19" t="s">
        <v>135</v>
      </c>
      <c r="C1175" s="20" t="s">
        <v>388</v>
      </c>
    </row>
    <row r="1176" spans="1:3" x14ac:dyDescent="0.2">
      <c r="A1176" s="19">
        <v>88</v>
      </c>
      <c r="B1176" s="19" t="s">
        <v>92</v>
      </c>
      <c r="C1176" s="20" t="s">
        <v>386</v>
      </c>
    </row>
    <row r="1177" spans="1:3" x14ac:dyDescent="0.2">
      <c r="A1177" s="19">
        <v>88</v>
      </c>
      <c r="B1177" s="19" t="s">
        <v>329</v>
      </c>
      <c r="C1177" s="20" t="s">
        <v>386</v>
      </c>
    </row>
    <row r="1178" spans="1:3" x14ac:dyDescent="0.2">
      <c r="A1178" s="19">
        <v>88</v>
      </c>
      <c r="B1178" s="19" t="s">
        <v>1096</v>
      </c>
      <c r="C1178" s="20" t="s">
        <v>387</v>
      </c>
    </row>
    <row r="1179" spans="1:3" x14ac:dyDescent="0.2">
      <c r="A1179" s="19">
        <v>88</v>
      </c>
      <c r="B1179" s="19" t="s">
        <v>1097</v>
      </c>
      <c r="C1179" s="20" t="s">
        <v>388</v>
      </c>
    </row>
    <row r="1180" spans="1:3" x14ac:dyDescent="0.2">
      <c r="A1180" s="19">
        <v>88</v>
      </c>
      <c r="B1180" s="19" t="s">
        <v>330</v>
      </c>
      <c r="C1180" s="20" t="s">
        <v>386</v>
      </c>
    </row>
    <row r="1181" spans="1:3" x14ac:dyDescent="0.2">
      <c r="A1181" s="19">
        <v>88</v>
      </c>
      <c r="B1181" s="19" t="s">
        <v>331</v>
      </c>
      <c r="C1181" s="20" t="s">
        <v>386</v>
      </c>
    </row>
    <row r="1182" spans="1:3" x14ac:dyDescent="0.2">
      <c r="A1182" s="19">
        <v>88</v>
      </c>
      <c r="B1182" s="19" t="s">
        <v>332</v>
      </c>
      <c r="C1182" s="20" t="s">
        <v>386</v>
      </c>
    </row>
    <row r="1183" spans="1:3" x14ac:dyDescent="0.2">
      <c r="A1183" s="19">
        <v>88</v>
      </c>
      <c r="B1183" s="19" t="s">
        <v>1098</v>
      </c>
      <c r="C1183" s="20" t="s">
        <v>387</v>
      </c>
    </row>
    <row r="1184" spans="1:3" x14ac:dyDescent="0.2">
      <c r="A1184" s="19">
        <v>88</v>
      </c>
      <c r="B1184" s="19" t="s">
        <v>1099</v>
      </c>
      <c r="C1184" s="20" t="s">
        <v>388</v>
      </c>
    </row>
    <row r="1185" spans="1:3" x14ac:dyDescent="0.2">
      <c r="A1185" s="19">
        <v>88</v>
      </c>
      <c r="B1185" s="19" t="s">
        <v>333</v>
      </c>
      <c r="C1185" s="20" t="s">
        <v>386</v>
      </c>
    </row>
    <row r="1186" spans="1:3" x14ac:dyDescent="0.2">
      <c r="A1186" s="19">
        <v>88</v>
      </c>
      <c r="B1186" s="19" t="s">
        <v>1100</v>
      </c>
      <c r="C1186" s="20" t="s">
        <v>388</v>
      </c>
    </row>
    <row r="1187" spans="1:3" x14ac:dyDescent="0.2">
      <c r="A1187" s="19">
        <v>88</v>
      </c>
      <c r="B1187" s="19" t="s">
        <v>1730</v>
      </c>
      <c r="C1187" s="20" t="s">
        <v>387</v>
      </c>
    </row>
    <row r="1188" spans="1:3" x14ac:dyDescent="0.2">
      <c r="A1188" s="19">
        <v>88</v>
      </c>
      <c r="B1188" s="19" t="s">
        <v>334</v>
      </c>
      <c r="C1188" s="20" t="s">
        <v>386</v>
      </c>
    </row>
    <row r="1189" spans="1:3" x14ac:dyDescent="0.2">
      <c r="A1189" s="19">
        <v>88</v>
      </c>
      <c r="B1189" s="19" t="s">
        <v>303</v>
      </c>
      <c r="C1189" s="20" t="s">
        <v>386</v>
      </c>
    </row>
    <row r="1190" spans="1:3" x14ac:dyDescent="0.2">
      <c r="A1190" s="19">
        <v>88</v>
      </c>
      <c r="B1190" s="19" t="s">
        <v>1463</v>
      </c>
      <c r="C1190" s="20" t="s">
        <v>386</v>
      </c>
    </row>
    <row r="1191" spans="1:3" x14ac:dyDescent="0.2">
      <c r="A1191" s="19">
        <v>88</v>
      </c>
      <c r="B1191" s="19" t="s">
        <v>1464</v>
      </c>
      <c r="C1191" s="20" t="s">
        <v>386</v>
      </c>
    </row>
    <row r="1192" spans="1:3" x14ac:dyDescent="0.2">
      <c r="A1192" s="19">
        <v>88</v>
      </c>
      <c r="B1192" s="19" t="s">
        <v>2620</v>
      </c>
      <c r="C1192" s="20" t="s">
        <v>386</v>
      </c>
    </row>
    <row r="1193" spans="1:3" x14ac:dyDescent="0.2">
      <c r="A1193" s="19">
        <v>88</v>
      </c>
      <c r="B1193" s="19" t="s">
        <v>1101</v>
      </c>
      <c r="C1193" s="20" t="s">
        <v>387</v>
      </c>
    </row>
    <row r="1194" spans="1:3" x14ac:dyDescent="0.2">
      <c r="A1194" s="19">
        <v>88</v>
      </c>
      <c r="B1194" s="19" t="s">
        <v>1301</v>
      </c>
      <c r="C1194" s="20" t="s">
        <v>388</v>
      </c>
    </row>
    <row r="1195" spans="1:3" x14ac:dyDescent="0.2">
      <c r="A1195" s="19">
        <v>88</v>
      </c>
      <c r="B1195" s="19" t="s">
        <v>1302</v>
      </c>
      <c r="C1195" s="20" t="s">
        <v>388</v>
      </c>
    </row>
    <row r="1196" spans="1:3" x14ac:dyDescent="0.2">
      <c r="A1196" s="19">
        <v>88</v>
      </c>
      <c r="B1196" s="19" t="s">
        <v>1465</v>
      </c>
      <c r="C1196" s="20" t="s">
        <v>386</v>
      </c>
    </row>
    <row r="1197" spans="1:3" x14ac:dyDescent="0.2">
      <c r="A1197" s="19">
        <v>89</v>
      </c>
      <c r="B1197" s="19" t="s">
        <v>1303</v>
      </c>
      <c r="C1197" s="20" t="s">
        <v>388</v>
      </c>
    </row>
    <row r="1198" spans="1:3" x14ac:dyDescent="0.2">
      <c r="A1198" s="19">
        <v>89</v>
      </c>
      <c r="B1198" s="19" t="s">
        <v>1466</v>
      </c>
      <c r="C1198" s="20" t="s">
        <v>386</v>
      </c>
    </row>
    <row r="1199" spans="1:3" x14ac:dyDescent="0.2">
      <c r="A1199" s="19">
        <v>89</v>
      </c>
      <c r="B1199" s="19" t="s">
        <v>1304</v>
      </c>
      <c r="C1199" s="20" t="s">
        <v>721</v>
      </c>
    </row>
    <row r="1200" spans="1:3" x14ac:dyDescent="0.2">
      <c r="A1200" s="19">
        <v>89</v>
      </c>
      <c r="B1200" s="19" t="s">
        <v>1305</v>
      </c>
      <c r="C1200" s="20" t="s">
        <v>387</v>
      </c>
    </row>
    <row r="1201" spans="1:3" x14ac:dyDescent="0.2">
      <c r="A1201" s="19">
        <v>89</v>
      </c>
      <c r="B1201" s="19" t="s">
        <v>1306</v>
      </c>
      <c r="C1201" s="20" t="s">
        <v>387</v>
      </c>
    </row>
    <row r="1202" spans="1:3" x14ac:dyDescent="0.2">
      <c r="A1202" s="19">
        <v>89</v>
      </c>
      <c r="B1202" s="19" t="s">
        <v>1307</v>
      </c>
      <c r="C1202" s="20" t="s">
        <v>386</v>
      </c>
    </row>
    <row r="1203" spans="1:3" x14ac:dyDescent="0.2">
      <c r="A1203" s="19">
        <v>89</v>
      </c>
      <c r="B1203" s="19" t="s">
        <v>1467</v>
      </c>
      <c r="C1203" s="20" t="s">
        <v>388</v>
      </c>
    </row>
    <row r="1204" spans="1:3" x14ac:dyDescent="0.2">
      <c r="A1204" s="19">
        <v>89</v>
      </c>
      <c r="B1204" s="19" t="s">
        <v>1308</v>
      </c>
      <c r="C1204" s="20" t="s">
        <v>388</v>
      </c>
    </row>
    <row r="1205" spans="1:3" x14ac:dyDescent="0.2">
      <c r="A1205" s="19">
        <v>89</v>
      </c>
      <c r="B1205" s="19" t="s">
        <v>1468</v>
      </c>
      <c r="C1205" s="20" t="s">
        <v>386</v>
      </c>
    </row>
    <row r="1206" spans="1:3" x14ac:dyDescent="0.2">
      <c r="A1206" s="19">
        <v>89</v>
      </c>
      <c r="B1206" s="19" t="s">
        <v>1469</v>
      </c>
      <c r="C1206" s="20" t="s">
        <v>386</v>
      </c>
    </row>
    <row r="1207" spans="1:3" x14ac:dyDescent="0.2">
      <c r="A1207" s="19">
        <v>89</v>
      </c>
      <c r="B1207" s="19" t="s">
        <v>1470</v>
      </c>
      <c r="C1207" s="20" t="s">
        <v>386</v>
      </c>
    </row>
    <row r="1208" spans="1:3" x14ac:dyDescent="0.2">
      <c r="A1208" s="19">
        <v>89</v>
      </c>
      <c r="B1208" s="19" t="s">
        <v>1471</v>
      </c>
      <c r="C1208" s="20" t="s">
        <v>386</v>
      </c>
    </row>
    <row r="1209" spans="1:3" x14ac:dyDescent="0.2">
      <c r="A1209" s="19">
        <v>89</v>
      </c>
      <c r="B1209" s="19" t="s">
        <v>1309</v>
      </c>
      <c r="C1209" s="20" t="s">
        <v>388</v>
      </c>
    </row>
    <row r="1210" spans="1:3" x14ac:dyDescent="0.2">
      <c r="A1210" s="19">
        <v>89</v>
      </c>
      <c r="B1210" s="19" t="s">
        <v>1472</v>
      </c>
      <c r="C1210" s="20" t="s">
        <v>386</v>
      </c>
    </row>
    <row r="1211" spans="1:3" x14ac:dyDescent="0.2">
      <c r="A1211" s="19">
        <v>89</v>
      </c>
      <c r="B1211" s="19" t="s">
        <v>1473</v>
      </c>
      <c r="C1211" s="20" t="s">
        <v>386</v>
      </c>
    </row>
    <row r="1212" spans="1:3" x14ac:dyDescent="0.2">
      <c r="A1212" s="19">
        <v>89</v>
      </c>
      <c r="B1212" s="19" t="s">
        <v>1474</v>
      </c>
      <c r="C1212" s="20" t="s">
        <v>386</v>
      </c>
    </row>
    <row r="1213" spans="1:3" x14ac:dyDescent="0.2">
      <c r="A1213" s="19">
        <v>89</v>
      </c>
      <c r="B1213" s="19" t="s">
        <v>1731</v>
      </c>
      <c r="C1213" s="20" t="s">
        <v>386</v>
      </c>
    </row>
    <row r="1214" spans="1:3" x14ac:dyDescent="0.2">
      <c r="A1214" s="19">
        <v>89</v>
      </c>
      <c r="B1214" s="19" t="s">
        <v>1732</v>
      </c>
      <c r="C1214" s="20" t="s">
        <v>387</v>
      </c>
    </row>
    <row r="1215" spans="1:3" x14ac:dyDescent="0.2">
      <c r="A1215" s="19">
        <v>89</v>
      </c>
      <c r="B1215" s="19" t="s">
        <v>1408</v>
      </c>
      <c r="C1215" s="20" t="s">
        <v>387</v>
      </c>
    </row>
    <row r="1216" spans="1:3" x14ac:dyDescent="0.2">
      <c r="A1216" s="19">
        <v>89</v>
      </c>
      <c r="B1216" s="19" t="s">
        <v>1475</v>
      </c>
      <c r="C1216" s="20" t="s">
        <v>386</v>
      </c>
    </row>
    <row r="1217" spans="1:3" x14ac:dyDescent="0.2">
      <c r="A1217" s="19">
        <v>89</v>
      </c>
      <c r="B1217" s="19" t="s">
        <v>1476</v>
      </c>
      <c r="C1217" s="20" t="s">
        <v>386</v>
      </c>
    </row>
    <row r="1218" spans="1:3" x14ac:dyDescent="0.2">
      <c r="A1218" s="19">
        <v>89</v>
      </c>
      <c r="B1218" s="19" t="s">
        <v>1477</v>
      </c>
      <c r="C1218" s="20" t="s">
        <v>386</v>
      </c>
    </row>
    <row r="1219" spans="1:3" x14ac:dyDescent="0.2">
      <c r="A1219" s="19">
        <v>89</v>
      </c>
      <c r="B1219" s="19" t="s">
        <v>1029</v>
      </c>
      <c r="C1219" s="20" t="s">
        <v>388</v>
      </c>
    </row>
    <row r="1220" spans="1:3" x14ac:dyDescent="0.2">
      <c r="A1220" s="19">
        <v>89</v>
      </c>
      <c r="B1220" s="19" t="s">
        <v>700</v>
      </c>
      <c r="C1220" s="20" t="s">
        <v>388</v>
      </c>
    </row>
    <row r="1221" spans="1:3" x14ac:dyDescent="0.2">
      <c r="A1221" s="19">
        <v>89</v>
      </c>
      <c r="B1221" s="19" t="s">
        <v>1478</v>
      </c>
      <c r="C1221" s="20" t="s">
        <v>386</v>
      </c>
    </row>
    <row r="1222" spans="1:3" x14ac:dyDescent="0.2">
      <c r="A1222" s="19">
        <v>89</v>
      </c>
      <c r="B1222" s="19" t="s">
        <v>1030</v>
      </c>
      <c r="C1222" s="20" t="s">
        <v>388</v>
      </c>
    </row>
    <row r="1223" spans="1:3" x14ac:dyDescent="0.2">
      <c r="A1223" s="19">
        <v>89</v>
      </c>
      <c r="B1223" s="19" t="s">
        <v>1479</v>
      </c>
      <c r="C1223" s="20" t="s">
        <v>387</v>
      </c>
    </row>
    <row r="1224" spans="1:3" x14ac:dyDescent="0.2">
      <c r="A1224" s="19">
        <v>89</v>
      </c>
      <c r="B1224" s="19" t="s">
        <v>1031</v>
      </c>
      <c r="C1224" s="20" t="s">
        <v>388</v>
      </c>
    </row>
    <row r="1225" spans="1:3" x14ac:dyDescent="0.2">
      <c r="A1225" s="19">
        <v>89</v>
      </c>
      <c r="B1225" s="19" t="s">
        <v>1480</v>
      </c>
      <c r="C1225" s="20" t="s">
        <v>386</v>
      </c>
    </row>
    <row r="1226" spans="1:3" x14ac:dyDescent="0.2">
      <c r="A1226" s="19">
        <v>89</v>
      </c>
      <c r="B1226" s="19" t="s">
        <v>1481</v>
      </c>
      <c r="C1226" s="20" t="s">
        <v>386</v>
      </c>
    </row>
    <row r="1227" spans="1:3" x14ac:dyDescent="0.2">
      <c r="A1227" s="19">
        <v>90</v>
      </c>
      <c r="B1227" s="19" t="s">
        <v>457</v>
      </c>
      <c r="C1227" s="20" t="s">
        <v>708</v>
      </c>
    </row>
    <row r="1228" spans="1:3" x14ac:dyDescent="0.2">
      <c r="A1228" s="19">
        <v>90</v>
      </c>
      <c r="B1228" s="19" t="s">
        <v>458</v>
      </c>
      <c r="C1228" s="20" t="s">
        <v>387</v>
      </c>
    </row>
    <row r="1229" spans="1:3" x14ac:dyDescent="0.2">
      <c r="A1229" s="19">
        <v>90</v>
      </c>
      <c r="B1229" s="19" t="s">
        <v>1482</v>
      </c>
      <c r="C1229" s="20" t="s">
        <v>139</v>
      </c>
    </row>
    <row r="1230" spans="1:3" x14ac:dyDescent="0.2">
      <c r="A1230" s="19">
        <v>91</v>
      </c>
      <c r="B1230" s="19" t="s">
        <v>2052</v>
      </c>
      <c r="C1230" s="20" t="s">
        <v>386</v>
      </c>
    </row>
    <row r="1231" spans="1:3" x14ac:dyDescent="0.2">
      <c r="A1231" s="19">
        <v>91</v>
      </c>
      <c r="B1231" s="19" t="s">
        <v>459</v>
      </c>
      <c r="C1231" s="20" t="s">
        <v>387</v>
      </c>
    </row>
    <row r="1232" spans="1:3" x14ac:dyDescent="0.2">
      <c r="A1232" s="19">
        <v>91</v>
      </c>
      <c r="B1232" s="19" t="s">
        <v>460</v>
      </c>
      <c r="C1232" s="20" t="s">
        <v>388</v>
      </c>
    </row>
    <row r="1233" spans="1:3" x14ac:dyDescent="0.2">
      <c r="A1233" s="19">
        <v>92</v>
      </c>
      <c r="B1233" s="19" t="s">
        <v>2053</v>
      </c>
      <c r="C1233" s="20" t="s">
        <v>386</v>
      </c>
    </row>
    <row r="1234" spans="1:3" x14ac:dyDescent="0.2">
      <c r="A1234" s="19">
        <v>92</v>
      </c>
      <c r="B1234" s="19" t="s">
        <v>1483</v>
      </c>
      <c r="C1234" s="20" t="s">
        <v>386</v>
      </c>
    </row>
    <row r="1235" spans="1:3" x14ac:dyDescent="0.2">
      <c r="A1235" s="19">
        <v>92</v>
      </c>
      <c r="B1235" s="19" t="s">
        <v>461</v>
      </c>
      <c r="C1235" s="20" t="s">
        <v>1315</v>
      </c>
    </row>
    <row r="1236" spans="1:3" x14ac:dyDescent="0.2">
      <c r="A1236" s="19">
        <v>92</v>
      </c>
      <c r="B1236" s="19" t="s">
        <v>462</v>
      </c>
      <c r="C1236" s="20" t="s">
        <v>387</v>
      </c>
    </row>
    <row r="1237" spans="1:3" x14ac:dyDescent="0.2">
      <c r="A1237" s="19">
        <v>92</v>
      </c>
      <c r="B1237" s="19" t="s">
        <v>463</v>
      </c>
      <c r="C1237" s="20" t="s">
        <v>952</v>
      </c>
    </row>
    <row r="1238" spans="1:3" x14ac:dyDescent="0.2">
      <c r="A1238" s="19">
        <v>92</v>
      </c>
      <c r="B1238" s="19" t="s">
        <v>464</v>
      </c>
      <c r="C1238" s="20" t="s">
        <v>388</v>
      </c>
    </row>
    <row r="1239" spans="1:3" x14ac:dyDescent="0.2">
      <c r="A1239" s="19">
        <v>92</v>
      </c>
      <c r="B1239" s="19" t="s">
        <v>1484</v>
      </c>
      <c r="C1239" s="20" t="s">
        <v>386</v>
      </c>
    </row>
    <row r="1240" spans="1:3" x14ac:dyDescent="0.2">
      <c r="A1240" s="19">
        <v>92</v>
      </c>
      <c r="B1240" s="19" t="s">
        <v>465</v>
      </c>
      <c r="C1240" s="20" t="s">
        <v>387</v>
      </c>
    </row>
    <row r="1241" spans="1:3" x14ac:dyDescent="0.2">
      <c r="A1241" s="19">
        <v>92</v>
      </c>
      <c r="B1241" s="19" t="s">
        <v>466</v>
      </c>
      <c r="C1241" s="20" t="s">
        <v>388</v>
      </c>
    </row>
    <row r="1242" spans="1:3" x14ac:dyDescent="0.2">
      <c r="A1242" s="19">
        <v>92</v>
      </c>
      <c r="B1242" s="19" t="s">
        <v>2218</v>
      </c>
      <c r="C1242" s="20" t="s">
        <v>1125</v>
      </c>
    </row>
    <row r="1243" spans="1:3" x14ac:dyDescent="0.2">
      <c r="A1243" s="19">
        <v>92</v>
      </c>
      <c r="B1243" s="19" t="s">
        <v>467</v>
      </c>
      <c r="C1243" s="20" t="s">
        <v>387</v>
      </c>
    </row>
    <row r="1244" spans="1:3" x14ac:dyDescent="0.2">
      <c r="A1244" s="19">
        <v>92</v>
      </c>
      <c r="B1244" s="19" t="s">
        <v>2219</v>
      </c>
      <c r="C1244" s="20" t="s">
        <v>1124</v>
      </c>
    </row>
    <row r="1245" spans="1:3" x14ac:dyDescent="0.2">
      <c r="A1245" s="19">
        <v>92</v>
      </c>
      <c r="B1245" s="19" t="s">
        <v>236</v>
      </c>
      <c r="C1245" s="20" t="s">
        <v>388</v>
      </c>
    </row>
    <row r="1246" spans="1:3" x14ac:dyDescent="0.2">
      <c r="A1246" s="19">
        <v>93</v>
      </c>
      <c r="B1246" s="19" t="s">
        <v>1485</v>
      </c>
      <c r="C1246" s="20" t="s">
        <v>721</v>
      </c>
    </row>
    <row r="1247" spans="1:3" x14ac:dyDescent="0.2">
      <c r="A1247" s="19">
        <v>93</v>
      </c>
      <c r="B1247" s="19" t="s">
        <v>1486</v>
      </c>
      <c r="C1247" s="20" t="s">
        <v>721</v>
      </c>
    </row>
    <row r="1248" spans="1:3" x14ac:dyDescent="0.2">
      <c r="A1248" s="19">
        <v>93</v>
      </c>
      <c r="B1248" s="19" t="s">
        <v>1487</v>
      </c>
      <c r="C1248" s="20" t="s">
        <v>721</v>
      </c>
    </row>
    <row r="1249" spans="1:3" x14ac:dyDescent="0.2">
      <c r="A1249" s="19">
        <v>93</v>
      </c>
      <c r="B1249" s="19" t="s">
        <v>1488</v>
      </c>
      <c r="C1249" s="20" t="s">
        <v>721</v>
      </c>
    </row>
    <row r="1250" spans="1:3" x14ac:dyDescent="0.2">
      <c r="A1250" s="19">
        <v>93</v>
      </c>
      <c r="B1250" s="19" t="s">
        <v>1489</v>
      </c>
      <c r="C1250" s="20" t="s">
        <v>721</v>
      </c>
    </row>
    <row r="1251" spans="1:3" x14ac:dyDescent="0.2">
      <c r="A1251" s="19">
        <v>93</v>
      </c>
      <c r="B1251" s="19" t="s">
        <v>1814</v>
      </c>
      <c r="C1251" s="20" t="s">
        <v>387</v>
      </c>
    </row>
    <row r="1252" spans="1:3" x14ac:dyDescent="0.2">
      <c r="A1252" s="19">
        <v>93</v>
      </c>
      <c r="B1252" s="19" t="s">
        <v>702</v>
      </c>
      <c r="C1252" s="20" t="s">
        <v>388</v>
      </c>
    </row>
    <row r="1253" spans="1:3" x14ac:dyDescent="0.2">
      <c r="A1253" s="19">
        <v>93</v>
      </c>
      <c r="B1253" s="19" t="s">
        <v>407</v>
      </c>
      <c r="C1253" s="20" t="s">
        <v>387</v>
      </c>
    </row>
    <row r="1254" spans="1:3" x14ac:dyDescent="0.2">
      <c r="A1254" s="19">
        <v>93</v>
      </c>
      <c r="B1254" s="19" t="s">
        <v>408</v>
      </c>
      <c r="C1254" s="20" t="s">
        <v>388</v>
      </c>
    </row>
    <row r="1255" spans="1:3" x14ac:dyDescent="0.2">
      <c r="A1255" s="19">
        <v>94</v>
      </c>
      <c r="B1255" s="19" t="s">
        <v>897</v>
      </c>
      <c r="C1255" s="20" t="s">
        <v>386</v>
      </c>
    </row>
    <row r="1256" spans="1:3" x14ac:dyDescent="0.2">
      <c r="A1256" s="19">
        <v>94</v>
      </c>
      <c r="B1256" s="19" t="s">
        <v>409</v>
      </c>
      <c r="C1256" s="20" t="s">
        <v>387</v>
      </c>
    </row>
    <row r="1257" spans="1:3" x14ac:dyDescent="0.2">
      <c r="A1257" s="19">
        <v>94</v>
      </c>
      <c r="B1257" s="19" t="s">
        <v>410</v>
      </c>
      <c r="C1257" s="20" t="s">
        <v>388</v>
      </c>
    </row>
    <row r="1258" spans="1:3" x14ac:dyDescent="0.2">
      <c r="A1258" s="19">
        <v>94</v>
      </c>
      <c r="B1258" s="19" t="s">
        <v>157</v>
      </c>
      <c r="C1258" s="20" t="s">
        <v>388</v>
      </c>
    </row>
    <row r="1259" spans="1:3" x14ac:dyDescent="0.2">
      <c r="A1259" s="19">
        <v>94</v>
      </c>
      <c r="B1259" s="19" t="s">
        <v>411</v>
      </c>
      <c r="C1259" s="20" t="s">
        <v>388</v>
      </c>
    </row>
    <row r="1260" spans="1:3" x14ac:dyDescent="0.2">
      <c r="A1260" s="19">
        <v>94</v>
      </c>
      <c r="B1260" s="19" t="s">
        <v>158</v>
      </c>
      <c r="C1260" s="20" t="s">
        <v>386</v>
      </c>
    </row>
    <row r="1261" spans="1:3" x14ac:dyDescent="0.2">
      <c r="A1261" s="19">
        <v>94</v>
      </c>
      <c r="B1261" s="19" t="s">
        <v>159</v>
      </c>
      <c r="C1261" s="20" t="s">
        <v>386</v>
      </c>
    </row>
    <row r="1262" spans="1:3" x14ac:dyDescent="0.2">
      <c r="A1262" s="19">
        <v>94</v>
      </c>
      <c r="B1262" s="19" t="s">
        <v>412</v>
      </c>
      <c r="C1262" s="20" t="s">
        <v>387</v>
      </c>
    </row>
    <row r="1263" spans="1:3" x14ac:dyDescent="0.2">
      <c r="A1263" s="19">
        <v>94</v>
      </c>
      <c r="B1263" s="19" t="s">
        <v>413</v>
      </c>
      <c r="C1263" s="20" t="s">
        <v>387</v>
      </c>
    </row>
    <row r="1264" spans="1:3" x14ac:dyDescent="0.2">
      <c r="A1264" s="19">
        <v>94</v>
      </c>
      <c r="B1264" s="19" t="s">
        <v>160</v>
      </c>
      <c r="C1264" s="20" t="s">
        <v>386</v>
      </c>
    </row>
    <row r="1265" spans="1:3" x14ac:dyDescent="0.2">
      <c r="A1265" s="19">
        <v>94</v>
      </c>
      <c r="B1265" s="19" t="s">
        <v>711</v>
      </c>
      <c r="C1265" s="20" t="s">
        <v>387</v>
      </c>
    </row>
    <row r="1266" spans="1:3" x14ac:dyDescent="0.2">
      <c r="A1266" s="19">
        <v>94</v>
      </c>
      <c r="B1266" s="19" t="s">
        <v>161</v>
      </c>
      <c r="C1266" s="20" t="s">
        <v>386</v>
      </c>
    </row>
    <row r="1267" spans="1:3" x14ac:dyDescent="0.2">
      <c r="A1267" s="19">
        <v>94</v>
      </c>
      <c r="B1267" s="19" t="s">
        <v>162</v>
      </c>
      <c r="C1267" s="20" t="s">
        <v>386</v>
      </c>
    </row>
    <row r="1268" spans="1:3" x14ac:dyDescent="0.2">
      <c r="A1268" s="19">
        <v>94</v>
      </c>
      <c r="B1268" s="19" t="s">
        <v>1259</v>
      </c>
      <c r="C1268" s="20" t="s">
        <v>388</v>
      </c>
    </row>
    <row r="1269" spans="1:3" x14ac:dyDescent="0.2">
      <c r="A1269" s="19">
        <v>94</v>
      </c>
      <c r="B1269" s="19" t="s">
        <v>163</v>
      </c>
      <c r="C1269" s="20" t="s">
        <v>386</v>
      </c>
    </row>
    <row r="1270" spans="1:3" x14ac:dyDescent="0.2">
      <c r="A1270" s="19">
        <v>95</v>
      </c>
      <c r="B1270" s="19" t="s">
        <v>164</v>
      </c>
      <c r="C1270" s="20" t="s">
        <v>386</v>
      </c>
    </row>
    <row r="1271" spans="1:3" x14ac:dyDescent="0.2">
      <c r="A1271" s="19">
        <v>95</v>
      </c>
      <c r="B1271" s="19" t="s">
        <v>1260</v>
      </c>
      <c r="C1271" s="20" t="s">
        <v>388</v>
      </c>
    </row>
    <row r="1272" spans="1:3" x14ac:dyDescent="0.2">
      <c r="A1272" s="19">
        <v>95</v>
      </c>
      <c r="B1272" s="19" t="s">
        <v>165</v>
      </c>
      <c r="C1272" s="20" t="s">
        <v>386</v>
      </c>
    </row>
    <row r="1273" spans="1:3" x14ac:dyDescent="0.2">
      <c r="A1273" s="19">
        <v>95</v>
      </c>
      <c r="B1273" s="19" t="s">
        <v>2673</v>
      </c>
      <c r="C1273" s="20" t="s">
        <v>387</v>
      </c>
    </row>
    <row r="1274" spans="1:3" x14ac:dyDescent="0.2">
      <c r="A1274" s="19">
        <v>96</v>
      </c>
      <c r="B1274" s="19" t="s">
        <v>958</v>
      </c>
      <c r="C1274" s="20" t="s">
        <v>387</v>
      </c>
    </row>
    <row r="1275" spans="1:3" x14ac:dyDescent="0.2">
      <c r="A1275" s="19">
        <v>96</v>
      </c>
      <c r="B1275" s="19" t="s">
        <v>1261</v>
      </c>
      <c r="C1275" s="20" t="s">
        <v>708</v>
      </c>
    </row>
    <row r="1276" spans="1:3" x14ac:dyDescent="0.2">
      <c r="A1276" s="19">
        <v>96</v>
      </c>
      <c r="B1276" s="19" t="s">
        <v>1262</v>
      </c>
      <c r="C1276" s="20" t="s">
        <v>139</v>
      </c>
    </row>
    <row r="1277" spans="1:3" x14ac:dyDescent="0.2">
      <c r="A1277" s="19">
        <v>96</v>
      </c>
      <c r="B1277" s="19" t="s">
        <v>1847</v>
      </c>
      <c r="C1277" s="20" t="s">
        <v>387</v>
      </c>
    </row>
    <row r="1278" spans="1:3" x14ac:dyDescent="0.2">
      <c r="A1278" s="19">
        <v>96</v>
      </c>
      <c r="B1278" s="19" t="s">
        <v>166</v>
      </c>
      <c r="C1278" s="20" t="s">
        <v>975</v>
      </c>
    </row>
    <row r="1279" spans="1:3" x14ac:dyDescent="0.2">
      <c r="A1279" s="19">
        <v>96</v>
      </c>
      <c r="B1279" s="19" t="s">
        <v>167</v>
      </c>
      <c r="C1279" s="20" t="s">
        <v>708</v>
      </c>
    </row>
    <row r="1280" spans="1:3" x14ac:dyDescent="0.2">
      <c r="A1280" s="19">
        <v>96</v>
      </c>
      <c r="B1280" s="19" t="s">
        <v>168</v>
      </c>
      <c r="C1280" s="20" t="s">
        <v>975</v>
      </c>
    </row>
    <row r="1281" spans="1:3" x14ac:dyDescent="0.2">
      <c r="A1281" s="19">
        <v>96</v>
      </c>
      <c r="B1281" s="19" t="s">
        <v>2054</v>
      </c>
      <c r="C1281" s="20" t="s">
        <v>387</v>
      </c>
    </row>
    <row r="1282" spans="1:3" x14ac:dyDescent="0.2">
      <c r="A1282" s="19">
        <v>96</v>
      </c>
      <c r="B1282" s="19" t="s">
        <v>2055</v>
      </c>
      <c r="C1282" s="20" t="s">
        <v>708</v>
      </c>
    </row>
    <row r="1283" spans="1:3" x14ac:dyDescent="0.2">
      <c r="A1283" s="19">
        <v>96</v>
      </c>
      <c r="B1283" s="19" t="s">
        <v>2056</v>
      </c>
      <c r="C1283" s="20" t="s">
        <v>139</v>
      </c>
    </row>
    <row r="1284" spans="1:3" x14ac:dyDescent="0.2">
      <c r="A1284" s="19">
        <v>96</v>
      </c>
      <c r="B1284" s="19" t="s">
        <v>1263</v>
      </c>
      <c r="C1284" s="20" t="s">
        <v>139</v>
      </c>
    </row>
    <row r="1285" spans="1:3" x14ac:dyDescent="0.2">
      <c r="A1285" s="19">
        <v>97</v>
      </c>
      <c r="B1285" s="19" t="s">
        <v>1264</v>
      </c>
      <c r="C1285" s="20" t="s">
        <v>387</v>
      </c>
    </row>
    <row r="1286" spans="1:3" x14ac:dyDescent="0.2">
      <c r="A1286" s="19">
        <v>97</v>
      </c>
      <c r="B1286" s="19" t="s">
        <v>1265</v>
      </c>
      <c r="C1286" s="20" t="s">
        <v>388</v>
      </c>
    </row>
    <row r="1287" spans="1:3" x14ac:dyDescent="0.2">
      <c r="A1287" s="19">
        <v>97</v>
      </c>
      <c r="B1287" s="19" t="s">
        <v>1266</v>
      </c>
      <c r="C1287" s="20" t="s">
        <v>387</v>
      </c>
    </row>
    <row r="1288" spans="1:3" x14ac:dyDescent="0.2">
      <c r="A1288" s="19">
        <v>97</v>
      </c>
      <c r="B1288" s="19" t="s">
        <v>169</v>
      </c>
      <c r="C1288" s="20" t="s">
        <v>386</v>
      </c>
    </row>
    <row r="1289" spans="1:3" x14ac:dyDescent="0.2">
      <c r="A1289" s="19">
        <v>97</v>
      </c>
      <c r="B1289" s="19" t="s">
        <v>170</v>
      </c>
      <c r="C1289" s="20" t="s">
        <v>386</v>
      </c>
    </row>
    <row r="1290" spans="1:3" x14ac:dyDescent="0.2">
      <c r="A1290" s="19">
        <v>97</v>
      </c>
      <c r="B1290" s="19" t="s">
        <v>171</v>
      </c>
      <c r="C1290" s="20" t="s">
        <v>386</v>
      </c>
    </row>
    <row r="1291" spans="1:3" x14ac:dyDescent="0.2">
      <c r="A1291" s="19">
        <v>97</v>
      </c>
      <c r="B1291" s="19" t="s">
        <v>954</v>
      </c>
      <c r="C1291" s="20" t="s">
        <v>387</v>
      </c>
    </row>
    <row r="1292" spans="1:3" x14ac:dyDescent="0.2">
      <c r="A1292" s="19">
        <v>97</v>
      </c>
      <c r="B1292" s="19" t="s">
        <v>955</v>
      </c>
      <c r="C1292" s="20" t="s">
        <v>388</v>
      </c>
    </row>
    <row r="1293" spans="1:3" x14ac:dyDescent="0.2">
      <c r="A1293" s="19">
        <v>97</v>
      </c>
      <c r="B1293" s="19" t="s">
        <v>956</v>
      </c>
      <c r="C1293" s="20" t="s">
        <v>388</v>
      </c>
    </row>
    <row r="1294" spans="1:3" x14ac:dyDescent="0.2">
      <c r="A1294" s="19">
        <v>97</v>
      </c>
      <c r="B1294" s="19" t="s">
        <v>172</v>
      </c>
      <c r="C1294" s="20" t="s">
        <v>386</v>
      </c>
    </row>
    <row r="1295" spans="1:3" x14ac:dyDescent="0.2">
      <c r="A1295" s="19">
        <v>97</v>
      </c>
      <c r="B1295" s="19" t="s">
        <v>173</v>
      </c>
      <c r="C1295" s="20" t="s">
        <v>386</v>
      </c>
    </row>
    <row r="1296" spans="1:3" x14ac:dyDescent="0.2">
      <c r="A1296" s="19">
        <v>97</v>
      </c>
      <c r="B1296" s="19" t="s">
        <v>701</v>
      </c>
      <c r="C1296" s="20" t="s">
        <v>386</v>
      </c>
    </row>
    <row r="1297" spans="1:3" x14ac:dyDescent="0.2">
      <c r="A1297" s="19">
        <v>98</v>
      </c>
      <c r="B1297" s="19" t="s">
        <v>174</v>
      </c>
      <c r="C1297" s="20" t="s">
        <v>721</v>
      </c>
    </row>
    <row r="1298" spans="1:3" x14ac:dyDescent="0.2">
      <c r="A1298" s="19">
        <v>98</v>
      </c>
      <c r="B1298" s="19" t="s">
        <v>1108</v>
      </c>
      <c r="C1298" s="20" t="s">
        <v>387</v>
      </c>
    </row>
    <row r="1299" spans="1:3" x14ac:dyDescent="0.2">
      <c r="A1299" s="19">
        <v>98</v>
      </c>
      <c r="B1299" s="19" t="s">
        <v>175</v>
      </c>
      <c r="C1299" s="20" t="s">
        <v>721</v>
      </c>
    </row>
    <row r="1300" spans="1:3" x14ac:dyDescent="0.2">
      <c r="A1300" s="19">
        <v>98</v>
      </c>
      <c r="B1300" s="19" t="s">
        <v>176</v>
      </c>
      <c r="C1300" s="20" t="s">
        <v>721</v>
      </c>
    </row>
    <row r="1301" spans="1:3" x14ac:dyDescent="0.2">
      <c r="A1301" s="19">
        <v>98</v>
      </c>
      <c r="B1301" s="19" t="s">
        <v>177</v>
      </c>
      <c r="C1301" s="20" t="s">
        <v>721</v>
      </c>
    </row>
    <row r="1302" spans="1:3" x14ac:dyDescent="0.2">
      <c r="A1302" s="19">
        <v>98</v>
      </c>
      <c r="B1302" s="19" t="s">
        <v>1109</v>
      </c>
      <c r="C1302" s="20" t="s">
        <v>387</v>
      </c>
    </row>
    <row r="1303" spans="1:3" x14ac:dyDescent="0.2">
      <c r="A1303" s="19">
        <v>98</v>
      </c>
      <c r="B1303" s="19" t="s">
        <v>1110</v>
      </c>
      <c r="C1303" s="20" t="s">
        <v>388</v>
      </c>
    </row>
    <row r="1304" spans="1:3" x14ac:dyDescent="0.2">
      <c r="A1304" s="19">
        <v>98</v>
      </c>
      <c r="B1304" s="19" t="s">
        <v>1068</v>
      </c>
      <c r="C1304" s="20" t="s">
        <v>721</v>
      </c>
    </row>
    <row r="1305" spans="1:3" x14ac:dyDescent="0.2">
      <c r="A1305" s="19">
        <v>98</v>
      </c>
      <c r="B1305" s="19" t="s">
        <v>3</v>
      </c>
      <c r="C1305" s="20" t="s">
        <v>386</v>
      </c>
    </row>
    <row r="1306" spans="1:3" x14ac:dyDescent="0.2">
      <c r="A1306" s="19">
        <v>98</v>
      </c>
      <c r="B1306" s="19" t="s">
        <v>1111</v>
      </c>
      <c r="C1306" s="20" t="s">
        <v>388</v>
      </c>
    </row>
    <row r="1307" spans="1:3" x14ac:dyDescent="0.2">
      <c r="A1307" s="19">
        <v>98</v>
      </c>
      <c r="B1307" s="19" t="s">
        <v>1069</v>
      </c>
      <c r="C1307" s="20" t="s">
        <v>721</v>
      </c>
    </row>
    <row r="1308" spans="1:3" x14ac:dyDescent="0.2">
      <c r="A1308" s="19">
        <v>98</v>
      </c>
      <c r="B1308" s="19" t="s">
        <v>559</v>
      </c>
      <c r="C1308" s="20" t="s">
        <v>721</v>
      </c>
    </row>
    <row r="1309" spans="1:3" x14ac:dyDescent="0.2">
      <c r="A1309" s="19">
        <v>98</v>
      </c>
      <c r="B1309" s="19" t="s">
        <v>1112</v>
      </c>
      <c r="C1309" s="20" t="s">
        <v>387</v>
      </c>
    </row>
    <row r="1310" spans="1:3" x14ac:dyDescent="0.2">
      <c r="A1310" s="19">
        <v>98</v>
      </c>
      <c r="B1310" s="19" t="s">
        <v>1113</v>
      </c>
      <c r="C1310" s="20" t="s">
        <v>388</v>
      </c>
    </row>
    <row r="1311" spans="1:3" x14ac:dyDescent="0.2">
      <c r="A1311" s="19">
        <v>98</v>
      </c>
      <c r="B1311" s="19" t="s">
        <v>560</v>
      </c>
      <c r="C1311" s="20" t="s">
        <v>721</v>
      </c>
    </row>
    <row r="1312" spans="1:3" x14ac:dyDescent="0.2">
      <c r="A1312" s="19">
        <v>98</v>
      </c>
      <c r="B1312" s="19" t="s">
        <v>1114</v>
      </c>
      <c r="C1312" s="20" t="s">
        <v>387</v>
      </c>
    </row>
    <row r="1313" spans="1:3" x14ac:dyDescent="0.2">
      <c r="A1313" s="19">
        <v>98</v>
      </c>
      <c r="B1313" s="19" t="s">
        <v>1115</v>
      </c>
      <c r="C1313" s="20" t="s">
        <v>387</v>
      </c>
    </row>
    <row r="1314" spans="1:3" x14ac:dyDescent="0.2">
      <c r="A1314" s="19">
        <v>98</v>
      </c>
      <c r="B1314" s="19" t="s">
        <v>561</v>
      </c>
      <c r="C1314" s="20" t="s">
        <v>721</v>
      </c>
    </row>
    <row r="1315" spans="1:3" x14ac:dyDescent="0.2">
      <c r="A1315" s="19">
        <v>98</v>
      </c>
      <c r="B1315" s="19" t="s">
        <v>1116</v>
      </c>
      <c r="C1315" s="20" t="s">
        <v>388</v>
      </c>
    </row>
    <row r="1316" spans="1:3" x14ac:dyDescent="0.2">
      <c r="A1316" s="19">
        <v>101</v>
      </c>
      <c r="B1316" s="19" t="s">
        <v>2776</v>
      </c>
      <c r="C1316" s="20" t="s">
        <v>387</v>
      </c>
    </row>
    <row r="1317" spans="1:3" x14ac:dyDescent="0.2">
      <c r="A1317" s="19">
        <v>101</v>
      </c>
      <c r="B1317" s="19" t="s">
        <v>562</v>
      </c>
      <c r="C1317" s="20" t="s">
        <v>386</v>
      </c>
    </row>
    <row r="1318" spans="1:3" x14ac:dyDescent="0.2">
      <c r="A1318" s="19">
        <v>101</v>
      </c>
      <c r="B1318" s="19" t="s">
        <v>563</v>
      </c>
      <c r="C1318" s="20" t="s">
        <v>386</v>
      </c>
    </row>
    <row r="1319" spans="1:3" x14ac:dyDescent="0.2">
      <c r="A1319" s="19">
        <v>101</v>
      </c>
      <c r="B1319" s="19" t="s">
        <v>1815</v>
      </c>
      <c r="C1319" s="20" t="s">
        <v>721</v>
      </c>
    </row>
    <row r="1320" spans="1:3" x14ac:dyDescent="0.2">
      <c r="A1320" s="19">
        <v>101</v>
      </c>
      <c r="B1320" s="19" t="s">
        <v>2057</v>
      </c>
      <c r="C1320" s="20" t="s">
        <v>421</v>
      </c>
    </row>
    <row r="1321" spans="1:3" x14ac:dyDescent="0.2">
      <c r="A1321" s="19">
        <v>101</v>
      </c>
      <c r="B1321" s="19" t="s">
        <v>2058</v>
      </c>
      <c r="C1321" s="20" t="s">
        <v>721</v>
      </c>
    </row>
    <row r="1322" spans="1:3" x14ac:dyDescent="0.2">
      <c r="A1322" s="19">
        <v>101</v>
      </c>
      <c r="B1322" s="19" t="s">
        <v>1363</v>
      </c>
      <c r="C1322" s="20" t="s">
        <v>388</v>
      </c>
    </row>
    <row r="1323" spans="1:3" x14ac:dyDescent="0.2">
      <c r="A1323" s="19">
        <v>101</v>
      </c>
      <c r="B1323" s="19" t="s">
        <v>1364</v>
      </c>
      <c r="C1323" s="20" t="s">
        <v>721</v>
      </c>
    </row>
    <row r="1324" spans="1:3" x14ac:dyDescent="0.2">
      <c r="A1324" s="19">
        <v>101</v>
      </c>
      <c r="B1324" s="19" t="s">
        <v>1117</v>
      </c>
      <c r="C1324" s="20" t="s">
        <v>388</v>
      </c>
    </row>
    <row r="1325" spans="1:3" x14ac:dyDescent="0.2">
      <c r="A1325" s="19">
        <v>101</v>
      </c>
      <c r="B1325" s="19" t="s">
        <v>1365</v>
      </c>
      <c r="C1325" s="20" t="s">
        <v>721</v>
      </c>
    </row>
    <row r="1326" spans="1:3" x14ac:dyDescent="0.2">
      <c r="A1326" s="19">
        <v>101</v>
      </c>
      <c r="B1326" s="19" t="s">
        <v>0</v>
      </c>
      <c r="C1326" s="20" t="s">
        <v>975</v>
      </c>
    </row>
    <row r="1327" spans="1:3" x14ac:dyDescent="0.2">
      <c r="A1327" s="19">
        <v>101</v>
      </c>
      <c r="B1327" s="19" t="s">
        <v>1</v>
      </c>
      <c r="C1327" s="20" t="s">
        <v>386</v>
      </c>
    </row>
    <row r="1328" spans="1:3" x14ac:dyDescent="0.2">
      <c r="A1328" s="19">
        <v>101</v>
      </c>
      <c r="B1328" s="19" t="s">
        <v>2</v>
      </c>
      <c r="C1328" s="20" t="s">
        <v>721</v>
      </c>
    </row>
    <row r="1329" spans="1:3" x14ac:dyDescent="0.2">
      <c r="A1329" s="19">
        <v>101</v>
      </c>
      <c r="B1329" s="19" t="s">
        <v>3</v>
      </c>
      <c r="C1329" s="20" t="s">
        <v>386</v>
      </c>
    </row>
    <row r="1330" spans="1:3" x14ac:dyDescent="0.2">
      <c r="A1330" s="19">
        <v>101</v>
      </c>
      <c r="B1330" s="19" t="s">
        <v>2775</v>
      </c>
      <c r="C1330" s="20" t="s">
        <v>721</v>
      </c>
    </row>
    <row r="1331" spans="1:3" x14ac:dyDescent="0.2">
      <c r="A1331" s="19">
        <v>101</v>
      </c>
      <c r="B1331" s="19" t="s">
        <v>761</v>
      </c>
      <c r="C1331" s="20" t="s">
        <v>141</v>
      </c>
    </row>
    <row r="1332" spans="1:3" x14ac:dyDescent="0.2">
      <c r="A1332" s="19">
        <v>101</v>
      </c>
      <c r="B1332" s="19" t="s">
        <v>4</v>
      </c>
      <c r="C1332" s="20" t="s">
        <v>721</v>
      </c>
    </row>
    <row r="1333" spans="1:3" x14ac:dyDescent="0.2">
      <c r="A1333" s="19">
        <v>101</v>
      </c>
      <c r="B1333" s="19" t="s">
        <v>5</v>
      </c>
      <c r="C1333" s="20" t="s">
        <v>721</v>
      </c>
    </row>
    <row r="1334" spans="1:3" x14ac:dyDescent="0.2">
      <c r="A1334" s="19">
        <v>102</v>
      </c>
      <c r="B1334" s="19" t="s">
        <v>405</v>
      </c>
      <c r="C1334" s="20" t="s">
        <v>387</v>
      </c>
    </row>
    <row r="1335" spans="1:3" x14ac:dyDescent="0.2">
      <c r="A1335" s="19">
        <v>102</v>
      </c>
      <c r="B1335" s="19" t="s">
        <v>2703</v>
      </c>
      <c r="C1335" s="20" t="s">
        <v>952</v>
      </c>
    </row>
    <row r="1336" spans="1:3" x14ac:dyDescent="0.2">
      <c r="A1336" s="19">
        <v>102</v>
      </c>
      <c r="B1336" s="19" t="s">
        <v>406</v>
      </c>
      <c r="C1336" s="20" t="s">
        <v>388</v>
      </c>
    </row>
    <row r="1337" spans="1:3" x14ac:dyDescent="0.2">
      <c r="A1337" s="19">
        <v>102</v>
      </c>
      <c r="B1337" s="19" t="s">
        <v>2704</v>
      </c>
      <c r="C1337" s="20" t="s">
        <v>1315</v>
      </c>
    </row>
    <row r="1338" spans="1:3" x14ac:dyDescent="0.2">
      <c r="A1338" s="19">
        <v>103</v>
      </c>
      <c r="B1338" s="19" t="s">
        <v>1084</v>
      </c>
      <c r="C1338" s="20" t="s">
        <v>1124</v>
      </c>
    </row>
    <row r="1339" spans="1:3" x14ac:dyDescent="0.2">
      <c r="A1339" s="19">
        <v>103</v>
      </c>
      <c r="B1339" s="19" t="s">
        <v>1085</v>
      </c>
      <c r="C1339" s="20" t="s">
        <v>1125</v>
      </c>
    </row>
    <row r="1340" spans="1:3" x14ac:dyDescent="0.2">
      <c r="A1340" s="19">
        <v>103</v>
      </c>
      <c r="B1340" s="19" t="s">
        <v>1086</v>
      </c>
      <c r="C1340" s="20" t="s">
        <v>140</v>
      </c>
    </row>
    <row r="1341" spans="1:3" x14ac:dyDescent="0.2">
      <c r="A1341" s="19">
        <v>103</v>
      </c>
      <c r="B1341" s="19" t="s">
        <v>1087</v>
      </c>
      <c r="C1341" s="20" t="s">
        <v>419</v>
      </c>
    </row>
    <row r="1342" spans="1:3" x14ac:dyDescent="0.2">
      <c r="A1342" s="19">
        <v>104</v>
      </c>
      <c r="B1342" s="19" t="s">
        <v>1506</v>
      </c>
      <c r="C1342" s="20" t="s">
        <v>387</v>
      </c>
    </row>
    <row r="1343" spans="1:3" x14ac:dyDescent="0.2">
      <c r="A1343" s="19">
        <v>104</v>
      </c>
      <c r="B1343" s="19" t="s">
        <v>2788</v>
      </c>
      <c r="C1343" s="20" t="s">
        <v>1314</v>
      </c>
    </row>
    <row r="1344" spans="1:3" x14ac:dyDescent="0.2">
      <c r="A1344" s="19">
        <v>104</v>
      </c>
      <c r="B1344" s="19" t="s">
        <v>1088</v>
      </c>
      <c r="C1344" s="20" t="s">
        <v>139</v>
      </c>
    </row>
    <row r="1345" spans="1:3" x14ac:dyDescent="0.2">
      <c r="A1345" s="19">
        <v>104</v>
      </c>
      <c r="B1345" s="19" t="s">
        <v>1089</v>
      </c>
      <c r="C1345" s="20" t="s">
        <v>139</v>
      </c>
    </row>
    <row r="1346" spans="1:3" x14ac:dyDescent="0.2">
      <c r="A1346" s="19">
        <v>104</v>
      </c>
      <c r="B1346" s="19" t="s">
        <v>2709</v>
      </c>
      <c r="C1346" s="20" t="s">
        <v>139</v>
      </c>
    </row>
    <row r="1347" spans="1:3" x14ac:dyDescent="0.2">
      <c r="A1347" s="19">
        <v>104</v>
      </c>
      <c r="B1347" s="19" t="s">
        <v>2777</v>
      </c>
      <c r="C1347" s="20" t="s">
        <v>139</v>
      </c>
    </row>
    <row r="1348" spans="1:3" x14ac:dyDescent="0.2">
      <c r="A1348" s="19">
        <v>104</v>
      </c>
      <c r="B1348" s="19" t="s">
        <v>2778</v>
      </c>
      <c r="C1348" s="20" t="s">
        <v>139</v>
      </c>
    </row>
    <row r="1349" spans="1:3" x14ac:dyDescent="0.2">
      <c r="A1349" s="19">
        <v>104</v>
      </c>
      <c r="B1349" s="19" t="s">
        <v>2708</v>
      </c>
      <c r="C1349" s="20" t="s">
        <v>139</v>
      </c>
    </row>
    <row r="1350" spans="1:3" x14ac:dyDescent="0.2">
      <c r="A1350" s="19">
        <v>104</v>
      </c>
      <c r="B1350" s="19" t="s">
        <v>1090</v>
      </c>
      <c r="C1350" s="20" t="s">
        <v>1312</v>
      </c>
    </row>
    <row r="1351" spans="1:3" x14ac:dyDescent="0.2">
      <c r="A1351" s="19">
        <v>106</v>
      </c>
      <c r="B1351" s="19" t="s">
        <v>1507</v>
      </c>
      <c r="C1351" s="20" t="s">
        <v>387</v>
      </c>
    </row>
    <row r="1352" spans="1:3" x14ac:dyDescent="0.2">
      <c r="A1352" s="19">
        <v>106</v>
      </c>
      <c r="B1352" s="19" t="s">
        <v>1508</v>
      </c>
      <c r="C1352" s="20" t="s">
        <v>388</v>
      </c>
    </row>
    <row r="1353" spans="1:3" x14ac:dyDescent="0.2">
      <c r="A1353" s="19">
        <v>106</v>
      </c>
      <c r="B1353" s="19" t="s">
        <v>1091</v>
      </c>
      <c r="C1353" s="20" t="s">
        <v>386</v>
      </c>
    </row>
    <row r="1354" spans="1:3" x14ac:dyDescent="0.2">
      <c r="A1354" s="19">
        <v>106</v>
      </c>
      <c r="B1354" s="19" t="s">
        <v>280</v>
      </c>
      <c r="C1354" s="20" t="s">
        <v>386</v>
      </c>
    </row>
    <row r="1355" spans="1:3" x14ac:dyDescent="0.2">
      <c r="A1355" s="19">
        <v>106</v>
      </c>
      <c r="B1355" s="19" t="s">
        <v>1092</v>
      </c>
      <c r="C1355" s="20" t="s">
        <v>386</v>
      </c>
    </row>
    <row r="1356" spans="1:3" x14ac:dyDescent="0.2">
      <c r="A1356" s="19">
        <v>108</v>
      </c>
      <c r="B1356" s="19" t="s">
        <v>1868</v>
      </c>
      <c r="C1356" s="20" t="s">
        <v>721</v>
      </c>
    </row>
    <row r="1357" spans="1:3" x14ac:dyDescent="0.2">
      <c r="A1357" s="19">
        <v>108</v>
      </c>
      <c r="B1357" s="19" t="s">
        <v>1093</v>
      </c>
      <c r="C1357" s="20" t="s">
        <v>721</v>
      </c>
    </row>
    <row r="1358" spans="1:3" x14ac:dyDescent="0.2">
      <c r="A1358" s="19">
        <v>108</v>
      </c>
      <c r="B1358" s="19" t="s">
        <v>1510</v>
      </c>
      <c r="C1358" s="20" t="s">
        <v>387</v>
      </c>
    </row>
    <row r="1359" spans="1:3" x14ac:dyDescent="0.2">
      <c r="A1359" s="19">
        <v>108</v>
      </c>
      <c r="B1359" s="19" t="s">
        <v>1511</v>
      </c>
      <c r="C1359" s="20" t="s">
        <v>387</v>
      </c>
    </row>
    <row r="1360" spans="1:3" x14ac:dyDescent="0.2">
      <c r="A1360" s="19">
        <v>108</v>
      </c>
      <c r="B1360" s="19" t="s">
        <v>1512</v>
      </c>
      <c r="C1360" s="20" t="s">
        <v>421</v>
      </c>
    </row>
    <row r="1361" spans="1:3" x14ac:dyDescent="0.2">
      <c r="A1361" s="19">
        <v>108</v>
      </c>
      <c r="B1361" s="19" t="s">
        <v>1095</v>
      </c>
      <c r="C1361" s="20" t="s">
        <v>388</v>
      </c>
    </row>
    <row r="1362" spans="1:3" x14ac:dyDescent="0.2">
      <c r="A1362" s="19">
        <v>108</v>
      </c>
      <c r="B1362" s="19" t="s">
        <v>1513</v>
      </c>
      <c r="C1362" s="20" t="s">
        <v>721</v>
      </c>
    </row>
    <row r="1363" spans="1:3" x14ac:dyDescent="0.2">
      <c r="A1363" s="19">
        <v>108</v>
      </c>
      <c r="B1363" s="19" t="s">
        <v>1177</v>
      </c>
      <c r="C1363" s="20" t="s">
        <v>721</v>
      </c>
    </row>
    <row r="1364" spans="1:3" x14ac:dyDescent="0.2">
      <c r="A1364" s="19">
        <v>108</v>
      </c>
      <c r="B1364" s="19" t="s">
        <v>1869</v>
      </c>
      <c r="C1364" s="20" t="s">
        <v>421</v>
      </c>
    </row>
    <row r="1365" spans="1:3" x14ac:dyDescent="0.2">
      <c r="A1365" s="19">
        <v>108</v>
      </c>
      <c r="B1365" s="19" t="s">
        <v>1514</v>
      </c>
      <c r="C1365" s="20" t="s">
        <v>388</v>
      </c>
    </row>
    <row r="1366" spans="1:3" x14ac:dyDescent="0.2">
      <c r="A1366" s="19">
        <v>108</v>
      </c>
      <c r="B1366" s="19" t="s">
        <v>1178</v>
      </c>
      <c r="C1366" s="20" t="s">
        <v>1319</v>
      </c>
    </row>
    <row r="1367" spans="1:3" x14ac:dyDescent="0.2">
      <c r="A1367" s="19">
        <v>108</v>
      </c>
      <c r="B1367" s="19" t="s">
        <v>2059</v>
      </c>
      <c r="C1367" s="20" t="s">
        <v>719</v>
      </c>
    </row>
    <row r="1368" spans="1:3" x14ac:dyDescent="0.2">
      <c r="A1368" s="19">
        <v>109</v>
      </c>
      <c r="B1368" s="19" t="s">
        <v>1910</v>
      </c>
      <c r="C1368" s="20" t="s">
        <v>421</v>
      </c>
    </row>
    <row r="1369" spans="1:3" x14ac:dyDescent="0.2">
      <c r="A1369" s="19">
        <v>109</v>
      </c>
      <c r="B1369" s="19" t="s">
        <v>1515</v>
      </c>
      <c r="C1369" s="20" t="s">
        <v>388</v>
      </c>
    </row>
    <row r="1370" spans="1:3" x14ac:dyDescent="0.2">
      <c r="A1370" s="19">
        <v>109</v>
      </c>
      <c r="B1370" s="19" t="s">
        <v>2569</v>
      </c>
      <c r="C1370" s="20" t="s">
        <v>387</v>
      </c>
    </row>
    <row r="1371" spans="1:3" x14ac:dyDescent="0.2">
      <c r="A1371" s="19">
        <v>109</v>
      </c>
      <c r="B1371" s="19" t="s">
        <v>1733</v>
      </c>
      <c r="C1371" s="20" t="s">
        <v>1867</v>
      </c>
    </row>
    <row r="1372" spans="1:3" x14ac:dyDescent="0.2">
      <c r="A1372" s="19">
        <v>109</v>
      </c>
      <c r="B1372" s="19" t="s">
        <v>2537</v>
      </c>
      <c r="C1372" s="20" t="s">
        <v>952</v>
      </c>
    </row>
    <row r="1373" spans="1:3" x14ac:dyDescent="0.2">
      <c r="A1373" s="19">
        <v>110</v>
      </c>
      <c r="B1373" s="19" t="s">
        <v>2774</v>
      </c>
      <c r="C1373" s="20" t="s">
        <v>2672</v>
      </c>
    </row>
    <row r="1374" spans="1:3" x14ac:dyDescent="0.2">
      <c r="A1374" s="19">
        <v>110</v>
      </c>
      <c r="B1374" s="19" t="s">
        <v>24</v>
      </c>
      <c r="C1374" s="20" t="s">
        <v>721</v>
      </c>
    </row>
    <row r="1375" spans="1:3" x14ac:dyDescent="0.2">
      <c r="A1375" s="19">
        <v>110</v>
      </c>
      <c r="B1375" s="19" t="s">
        <v>1516</v>
      </c>
      <c r="C1375" s="20" t="s">
        <v>387</v>
      </c>
    </row>
    <row r="1376" spans="1:3" x14ac:dyDescent="0.2">
      <c r="A1376" s="19">
        <v>110</v>
      </c>
      <c r="B1376" s="19" t="s">
        <v>2603</v>
      </c>
      <c r="C1376" s="20" t="s">
        <v>721</v>
      </c>
    </row>
    <row r="1377" spans="1:3" x14ac:dyDescent="0.2">
      <c r="A1377" s="19">
        <v>110</v>
      </c>
      <c r="B1377" s="19" t="s">
        <v>2060</v>
      </c>
      <c r="C1377" s="20" t="s">
        <v>421</v>
      </c>
    </row>
    <row r="1378" spans="1:3" x14ac:dyDescent="0.2">
      <c r="A1378" s="19">
        <v>110</v>
      </c>
      <c r="B1378" s="19" t="s">
        <v>1517</v>
      </c>
      <c r="C1378" s="20" t="s">
        <v>388</v>
      </c>
    </row>
    <row r="1379" spans="1:3" x14ac:dyDescent="0.2">
      <c r="A1379" s="19">
        <v>111</v>
      </c>
      <c r="B1379" s="19" t="s">
        <v>25</v>
      </c>
      <c r="C1379" s="20" t="s">
        <v>386</v>
      </c>
    </row>
    <row r="1380" spans="1:3" x14ac:dyDescent="0.2">
      <c r="A1380" s="19">
        <v>111</v>
      </c>
      <c r="B1380" s="19" t="s">
        <v>1518</v>
      </c>
      <c r="C1380" s="20" t="s">
        <v>387</v>
      </c>
    </row>
    <row r="1381" spans="1:3" x14ac:dyDescent="0.2">
      <c r="A1381" s="19">
        <v>111</v>
      </c>
      <c r="B1381" s="19" t="s">
        <v>1519</v>
      </c>
      <c r="C1381" s="20" t="s">
        <v>388</v>
      </c>
    </row>
    <row r="1382" spans="1:3" x14ac:dyDescent="0.2">
      <c r="A1382" s="19">
        <v>112</v>
      </c>
      <c r="B1382" s="19" t="s">
        <v>26</v>
      </c>
      <c r="C1382" s="20" t="s">
        <v>386</v>
      </c>
    </row>
    <row r="1383" spans="1:3" x14ac:dyDescent="0.2">
      <c r="A1383" s="19">
        <v>112</v>
      </c>
      <c r="B1383" s="19" t="s">
        <v>27</v>
      </c>
      <c r="C1383" s="20" t="s">
        <v>386</v>
      </c>
    </row>
    <row r="1384" spans="1:3" x14ac:dyDescent="0.2">
      <c r="A1384" s="19">
        <v>112</v>
      </c>
      <c r="B1384" s="19" t="s">
        <v>28</v>
      </c>
      <c r="C1384" s="20" t="s">
        <v>721</v>
      </c>
    </row>
    <row r="1385" spans="1:3" x14ac:dyDescent="0.2">
      <c r="A1385" s="19">
        <v>112</v>
      </c>
      <c r="B1385" s="19" t="s">
        <v>198</v>
      </c>
      <c r="C1385" s="20" t="s">
        <v>721</v>
      </c>
    </row>
    <row r="1386" spans="1:3" x14ac:dyDescent="0.2">
      <c r="A1386" s="19">
        <v>112</v>
      </c>
      <c r="B1386" s="19" t="s">
        <v>29</v>
      </c>
      <c r="C1386" s="20" t="s">
        <v>386</v>
      </c>
    </row>
    <row r="1387" spans="1:3" x14ac:dyDescent="0.2">
      <c r="A1387" s="19">
        <v>112</v>
      </c>
      <c r="B1387" s="19" t="s">
        <v>1520</v>
      </c>
      <c r="C1387" s="20" t="s">
        <v>388</v>
      </c>
    </row>
    <row r="1388" spans="1:3" x14ac:dyDescent="0.2">
      <c r="A1388" s="19">
        <v>112</v>
      </c>
      <c r="B1388" s="19" t="s">
        <v>1521</v>
      </c>
      <c r="C1388" s="20" t="s">
        <v>387</v>
      </c>
    </row>
    <row r="1389" spans="1:3" x14ac:dyDescent="0.2">
      <c r="A1389" s="19">
        <v>112</v>
      </c>
      <c r="B1389" s="19" t="s">
        <v>30</v>
      </c>
      <c r="C1389" s="20" t="s">
        <v>721</v>
      </c>
    </row>
    <row r="1390" spans="1:3" x14ac:dyDescent="0.2">
      <c r="A1390" s="19">
        <v>112</v>
      </c>
      <c r="B1390" s="19" t="s">
        <v>1522</v>
      </c>
      <c r="C1390" s="20" t="s">
        <v>388</v>
      </c>
    </row>
    <row r="1391" spans="1:3" x14ac:dyDescent="0.2">
      <c r="A1391" s="19">
        <v>112</v>
      </c>
      <c r="B1391" s="19" t="s">
        <v>31</v>
      </c>
      <c r="C1391" s="20" t="s">
        <v>386</v>
      </c>
    </row>
    <row r="1392" spans="1:3" x14ac:dyDescent="0.2">
      <c r="A1392" s="19">
        <v>112</v>
      </c>
      <c r="B1392" s="19" t="s">
        <v>2061</v>
      </c>
      <c r="C1392" s="20" t="s">
        <v>388</v>
      </c>
    </row>
    <row r="1393" spans="1:3" x14ac:dyDescent="0.2">
      <c r="A1393" s="19">
        <v>112</v>
      </c>
      <c r="B1393" s="19" t="s">
        <v>1734</v>
      </c>
      <c r="C1393" s="20" t="s">
        <v>721</v>
      </c>
    </row>
    <row r="1394" spans="1:3" x14ac:dyDescent="0.2">
      <c r="A1394" s="19">
        <v>112</v>
      </c>
      <c r="B1394" s="19" t="s">
        <v>32</v>
      </c>
      <c r="C1394" s="20" t="s">
        <v>721</v>
      </c>
    </row>
    <row r="1395" spans="1:3" x14ac:dyDescent="0.2">
      <c r="A1395" s="19">
        <v>112</v>
      </c>
      <c r="B1395" s="19" t="s">
        <v>557</v>
      </c>
      <c r="C1395" s="20" t="s">
        <v>388</v>
      </c>
    </row>
    <row r="1396" spans="1:3" x14ac:dyDescent="0.2">
      <c r="A1396" s="19">
        <v>112</v>
      </c>
      <c r="B1396" s="19" t="s">
        <v>1816</v>
      </c>
      <c r="C1396" s="20" t="s">
        <v>975</v>
      </c>
    </row>
    <row r="1397" spans="1:3" x14ac:dyDescent="0.2">
      <c r="A1397" s="19">
        <v>112</v>
      </c>
      <c r="B1397" s="19" t="s">
        <v>558</v>
      </c>
      <c r="C1397" s="20" t="s">
        <v>387</v>
      </c>
    </row>
    <row r="1398" spans="1:3" x14ac:dyDescent="0.2">
      <c r="A1398" s="19">
        <v>112</v>
      </c>
      <c r="B1398" s="19" t="s">
        <v>1817</v>
      </c>
      <c r="C1398" s="20" t="s">
        <v>975</v>
      </c>
    </row>
    <row r="1399" spans="1:3" x14ac:dyDescent="0.2">
      <c r="A1399" s="19">
        <v>112</v>
      </c>
      <c r="B1399" s="19" t="s">
        <v>33</v>
      </c>
      <c r="C1399" s="20" t="s">
        <v>386</v>
      </c>
    </row>
    <row r="1400" spans="1:3" x14ac:dyDescent="0.2">
      <c r="A1400" s="19">
        <v>112</v>
      </c>
      <c r="B1400" s="19" t="s">
        <v>34</v>
      </c>
      <c r="C1400" s="20" t="s">
        <v>386</v>
      </c>
    </row>
    <row r="1401" spans="1:3" x14ac:dyDescent="0.2">
      <c r="A1401" s="19">
        <v>112</v>
      </c>
      <c r="B1401" s="19" t="s">
        <v>35</v>
      </c>
      <c r="C1401" s="20" t="s">
        <v>386</v>
      </c>
    </row>
    <row r="1402" spans="1:3" x14ac:dyDescent="0.2">
      <c r="A1402" s="19">
        <v>112</v>
      </c>
      <c r="B1402" s="19" t="s">
        <v>1497</v>
      </c>
      <c r="C1402" s="20" t="s">
        <v>387</v>
      </c>
    </row>
    <row r="1403" spans="1:3" x14ac:dyDescent="0.2">
      <c r="A1403" s="19">
        <v>112</v>
      </c>
      <c r="B1403" s="19" t="s">
        <v>1735</v>
      </c>
      <c r="C1403" s="20" t="s">
        <v>386</v>
      </c>
    </row>
    <row r="1404" spans="1:3" x14ac:dyDescent="0.2">
      <c r="A1404" s="19">
        <v>112</v>
      </c>
      <c r="B1404" s="19" t="s">
        <v>2062</v>
      </c>
      <c r="C1404" s="20" t="s">
        <v>421</v>
      </c>
    </row>
    <row r="1405" spans="1:3" x14ac:dyDescent="0.2">
      <c r="A1405" s="19">
        <v>112</v>
      </c>
      <c r="B1405" s="19" t="s">
        <v>36</v>
      </c>
      <c r="C1405" s="20" t="s">
        <v>721</v>
      </c>
    </row>
    <row r="1406" spans="1:3" x14ac:dyDescent="0.2">
      <c r="A1406" s="19">
        <v>112</v>
      </c>
      <c r="B1406" s="19" t="s">
        <v>37</v>
      </c>
      <c r="C1406" s="20" t="s">
        <v>721</v>
      </c>
    </row>
    <row r="1407" spans="1:3" x14ac:dyDescent="0.2">
      <c r="A1407" s="19">
        <v>112</v>
      </c>
      <c r="B1407" s="19" t="s">
        <v>1498</v>
      </c>
      <c r="C1407" s="20" t="s">
        <v>387</v>
      </c>
    </row>
    <row r="1408" spans="1:3" x14ac:dyDescent="0.2">
      <c r="A1408" s="19">
        <v>112</v>
      </c>
      <c r="B1408" s="19" t="s">
        <v>38</v>
      </c>
      <c r="C1408" s="20" t="s">
        <v>721</v>
      </c>
    </row>
    <row r="1409" spans="1:3" x14ac:dyDescent="0.2">
      <c r="A1409" s="19">
        <v>112</v>
      </c>
      <c r="B1409" s="19" t="s">
        <v>1499</v>
      </c>
      <c r="C1409" s="20" t="s">
        <v>388</v>
      </c>
    </row>
    <row r="1410" spans="1:3" x14ac:dyDescent="0.2">
      <c r="A1410" s="19">
        <v>112</v>
      </c>
      <c r="B1410" s="19" t="s">
        <v>39</v>
      </c>
      <c r="C1410" s="20" t="s">
        <v>386</v>
      </c>
    </row>
    <row r="1411" spans="1:3" x14ac:dyDescent="0.2">
      <c r="A1411" s="19">
        <v>112</v>
      </c>
      <c r="B1411" s="19" t="s">
        <v>1073</v>
      </c>
      <c r="C1411" s="20" t="s">
        <v>386</v>
      </c>
    </row>
    <row r="1412" spans="1:3" x14ac:dyDescent="0.2">
      <c r="A1412" s="19">
        <v>113</v>
      </c>
      <c r="B1412" s="19" t="s">
        <v>2063</v>
      </c>
      <c r="C1412" s="20" t="s">
        <v>721</v>
      </c>
    </row>
    <row r="1413" spans="1:3" x14ac:dyDescent="0.2">
      <c r="A1413" s="19">
        <v>113</v>
      </c>
      <c r="B1413" s="19" t="s">
        <v>1500</v>
      </c>
      <c r="C1413" s="20" t="s">
        <v>387</v>
      </c>
    </row>
    <row r="1414" spans="1:3" x14ac:dyDescent="0.2">
      <c r="A1414" s="19">
        <v>113</v>
      </c>
      <c r="B1414" s="19" t="s">
        <v>1074</v>
      </c>
      <c r="C1414" s="20" t="s">
        <v>721</v>
      </c>
    </row>
    <row r="1415" spans="1:3" x14ac:dyDescent="0.2">
      <c r="A1415" s="19">
        <v>113</v>
      </c>
      <c r="B1415" s="19" t="s">
        <v>702</v>
      </c>
      <c r="C1415" s="20" t="s">
        <v>388</v>
      </c>
    </row>
    <row r="1416" spans="1:3" x14ac:dyDescent="0.2">
      <c r="A1416" s="19">
        <v>113</v>
      </c>
      <c r="B1416" s="19" t="s">
        <v>703</v>
      </c>
      <c r="C1416" s="20" t="s">
        <v>721</v>
      </c>
    </row>
    <row r="1417" spans="1:3" x14ac:dyDescent="0.2">
      <c r="A1417" s="19">
        <v>113</v>
      </c>
      <c r="B1417" s="19" t="s">
        <v>1464</v>
      </c>
      <c r="C1417" s="20" t="s">
        <v>721</v>
      </c>
    </row>
    <row r="1418" spans="1:3" x14ac:dyDescent="0.2">
      <c r="A1418" s="19">
        <v>113</v>
      </c>
      <c r="B1418" s="19" t="s">
        <v>1075</v>
      </c>
      <c r="C1418" s="20" t="s">
        <v>721</v>
      </c>
    </row>
    <row r="1419" spans="1:3" x14ac:dyDescent="0.2">
      <c r="A1419" s="19">
        <v>113</v>
      </c>
      <c r="B1419" s="19" t="s">
        <v>1501</v>
      </c>
      <c r="C1419" s="20" t="s">
        <v>388</v>
      </c>
    </row>
    <row r="1420" spans="1:3" x14ac:dyDescent="0.2">
      <c r="A1420" s="19">
        <v>113</v>
      </c>
      <c r="B1420" s="19" t="s">
        <v>1076</v>
      </c>
      <c r="C1420" s="20" t="s">
        <v>721</v>
      </c>
    </row>
    <row r="1421" spans="1:3" x14ac:dyDescent="0.2">
      <c r="A1421" s="19">
        <v>114</v>
      </c>
      <c r="B1421" s="19" t="s">
        <v>1458</v>
      </c>
      <c r="C1421" s="20" t="s">
        <v>388</v>
      </c>
    </row>
    <row r="1422" spans="1:3" x14ac:dyDescent="0.2">
      <c r="A1422" s="19">
        <v>114</v>
      </c>
      <c r="B1422" s="19" t="s">
        <v>1077</v>
      </c>
      <c r="C1422" s="20" t="s">
        <v>721</v>
      </c>
    </row>
    <row r="1423" spans="1:3" x14ac:dyDescent="0.2">
      <c r="A1423" s="19">
        <v>114</v>
      </c>
      <c r="B1423" s="19" t="s">
        <v>1078</v>
      </c>
      <c r="C1423" s="20" t="s">
        <v>721</v>
      </c>
    </row>
    <row r="1424" spans="1:3" x14ac:dyDescent="0.2">
      <c r="A1424" s="19">
        <v>114</v>
      </c>
      <c r="B1424" s="19" t="s">
        <v>1459</v>
      </c>
      <c r="C1424" s="20" t="s">
        <v>387</v>
      </c>
    </row>
    <row r="1425" spans="1:3" x14ac:dyDescent="0.2">
      <c r="A1425" s="19">
        <v>114</v>
      </c>
      <c r="B1425" s="19" t="s">
        <v>1079</v>
      </c>
      <c r="C1425" s="20" t="s">
        <v>721</v>
      </c>
    </row>
    <row r="1426" spans="1:3" x14ac:dyDescent="0.2">
      <c r="A1426" s="19">
        <v>114</v>
      </c>
      <c r="B1426" s="19" t="s">
        <v>1080</v>
      </c>
      <c r="C1426" s="20" t="s">
        <v>421</v>
      </c>
    </row>
    <row r="1427" spans="1:3" x14ac:dyDescent="0.2">
      <c r="A1427" s="19">
        <v>115</v>
      </c>
      <c r="B1427" s="19" t="s">
        <v>1081</v>
      </c>
      <c r="C1427" s="20" t="s">
        <v>721</v>
      </c>
    </row>
    <row r="1428" spans="1:3" x14ac:dyDescent="0.2">
      <c r="A1428" s="19">
        <v>115</v>
      </c>
      <c r="B1428" s="19" t="s">
        <v>1736</v>
      </c>
      <c r="C1428" s="20" t="s">
        <v>721</v>
      </c>
    </row>
    <row r="1429" spans="1:3" x14ac:dyDescent="0.2">
      <c r="A1429" s="19">
        <v>115</v>
      </c>
      <c r="B1429" s="19" t="s">
        <v>1737</v>
      </c>
      <c r="C1429" s="20" t="s">
        <v>387</v>
      </c>
    </row>
    <row r="1430" spans="1:3" x14ac:dyDescent="0.2">
      <c r="A1430" s="19">
        <v>115</v>
      </c>
      <c r="B1430" s="19" t="s">
        <v>212</v>
      </c>
      <c r="C1430" s="20" t="s">
        <v>386</v>
      </c>
    </row>
    <row r="1431" spans="1:3" x14ac:dyDescent="0.2">
      <c r="A1431" s="19">
        <v>115</v>
      </c>
      <c r="B1431" s="19" t="s">
        <v>1001</v>
      </c>
      <c r="C1431" s="20" t="s">
        <v>387</v>
      </c>
    </row>
    <row r="1432" spans="1:3" x14ac:dyDescent="0.2">
      <c r="A1432" s="19">
        <v>115</v>
      </c>
      <c r="B1432" s="19" t="s">
        <v>213</v>
      </c>
      <c r="C1432" s="20" t="s">
        <v>721</v>
      </c>
    </row>
    <row r="1433" spans="1:3" x14ac:dyDescent="0.2">
      <c r="A1433" s="19">
        <v>115</v>
      </c>
      <c r="B1433" s="19" t="s">
        <v>1460</v>
      </c>
      <c r="C1433" s="20" t="s">
        <v>388</v>
      </c>
    </row>
    <row r="1434" spans="1:3" x14ac:dyDescent="0.2">
      <c r="A1434" s="19">
        <v>115</v>
      </c>
      <c r="B1434" s="19" t="s">
        <v>2064</v>
      </c>
      <c r="C1434" s="20" t="s">
        <v>388</v>
      </c>
    </row>
    <row r="1435" spans="1:3" x14ac:dyDescent="0.2">
      <c r="A1435" s="19">
        <v>115</v>
      </c>
      <c r="B1435" s="19" t="s">
        <v>214</v>
      </c>
      <c r="C1435" s="20" t="s">
        <v>386</v>
      </c>
    </row>
    <row r="1436" spans="1:3" x14ac:dyDescent="0.2">
      <c r="A1436" s="19">
        <v>115</v>
      </c>
      <c r="B1436" s="19" t="s">
        <v>215</v>
      </c>
      <c r="C1436" s="20" t="s">
        <v>721</v>
      </c>
    </row>
    <row r="1437" spans="1:3" x14ac:dyDescent="0.2">
      <c r="A1437" s="19">
        <v>115</v>
      </c>
      <c r="B1437" s="19" t="s">
        <v>216</v>
      </c>
      <c r="C1437" s="20" t="s">
        <v>386</v>
      </c>
    </row>
    <row r="1438" spans="1:3" x14ac:dyDescent="0.2">
      <c r="A1438" s="19">
        <v>115</v>
      </c>
      <c r="B1438" s="19" t="s">
        <v>217</v>
      </c>
      <c r="C1438" s="20" t="s">
        <v>721</v>
      </c>
    </row>
    <row r="1439" spans="1:3" x14ac:dyDescent="0.2">
      <c r="A1439" s="19">
        <v>115</v>
      </c>
      <c r="B1439" s="19" t="s">
        <v>1461</v>
      </c>
      <c r="C1439" s="20" t="s">
        <v>388</v>
      </c>
    </row>
    <row r="1440" spans="1:3" x14ac:dyDescent="0.2">
      <c r="A1440" s="19">
        <v>115</v>
      </c>
      <c r="B1440" s="19" t="s">
        <v>218</v>
      </c>
      <c r="C1440" s="20" t="s">
        <v>721</v>
      </c>
    </row>
    <row r="1441" spans="1:3" x14ac:dyDescent="0.2">
      <c r="A1441" s="19">
        <v>115</v>
      </c>
      <c r="B1441" s="19" t="s">
        <v>219</v>
      </c>
      <c r="C1441" s="20" t="s">
        <v>721</v>
      </c>
    </row>
    <row r="1442" spans="1:3" x14ac:dyDescent="0.2">
      <c r="A1442" s="19">
        <v>115</v>
      </c>
      <c r="B1442" s="19" t="s">
        <v>220</v>
      </c>
      <c r="C1442" s="20" t="s">
        <v>721</v>
      </c>
    </row>
    <row r="1443" spans="1:3" x14ac:dyDescent="0.2">
      <c r="A1443" s="19">
        <v>116</v>
      </c>
      <c r="B1443" s="19" t="s">
        <v>1818</v>
      </c>
      <c r="C1443" s="20" t="s">
        <v>721</v>
      </c>
    </row>
    <row r="1444" spans="1:3" x14ac:dyDescent="0.2">
      <c r="A1444" s="19">
        <v>116</v>
      </c>
      <c r="B1444" s="19" t="s">
        <v>758</v>
      </c>
      <c r="C1444" s="20" t="s">
        <v>421</v>
      </c>
    </row>
    <row r="1445" spans="1:3" x14ac:dyDescent="0.2">
      <c r="A1445" s="19">
        <v>116</v>
      </c>
      <c r="B1445" s="19" t="s">
        <v>1819</v>
      </c>
      <c r="C1445" s="20" t="s">
        <v>387</v>
      </c>
    </row>
    <row r="1446" spans="1:3" x14ac:dyDescent="0.2">
      <c r="A1446" s="19">
        <v>116</v>
      </c>
      <c r="B1446" s="19" t="s">
        <v>1820</v>
      </c>
      <c r="C1446" s="20" t="s">
        <v>388</v>
      </c>
    </row>
    <row r="1447" spans="1:3" x14ac:dyDescent="0.2">
      <c r="A1447" s="19">
        <v>116</v>
      </c>
      <c r="B1447" s="19" t="s">
        <v>761</v>
      </c>
      <c r="C1447" s="20" t="s">
        <v>721</v>
      </c>
    </row>
    <row r="1448" spans="1:3" x14ac:dyDescent="0.2">
      <c r="A1448" s="19">
        <v>117</v>
      </c>
      <c r="B1448" s="19" t="s">
        <v>762</v>
      </c>
      <c r="C1448" s="20" t="s">
        <v>386</v>
      </c>
    </row>
    <row r="1449" spans="1:3" x14ac:dyDescent="0.2">
      <c r="A1449" s="19">
        <v>117</v>
      </c>
      <c r="B1449" s="19" t="s">
        <v>1738</v>
      </c>
      <c r="C1449" s="20" t="s">
        <v>389</v>
      </c>
    </row>
    <row r="1450" spans="1:3" x14ac:dyDescent="0.2">
      <c r="A1450" s="19">
        <v>117</v>
      </c>
      <c r="B1450" s="19" t="s">
        <v>1739</v>
      </c>
      <c r="C1450" s="20" t="s">
        <v>386</v>
      </c>
    </row>
    <row r="1451" spans="1:3" x14ac:dyDescent="0.2">
      <c r="A1451" s="19">
        <v>117</v>
      </c>
      <c r="B1451" s="19" t="s">
        <v>1740</v>
      </c>
      <c r="C1451" s="20" t="s">
        <v>388</v>
      </c>
    </row>
    <row r="1452" spans="1:3" x14ac:dyDescent="0.2">
      <c r="A1452" s="19">
        <v>117</v>
      </c>
      <c r="B1452" s="19" t="s">
        <v>538</v>
      </c>
      <c r="C1452" s="20" t="s">
        <v>386</v>
      </c>
    </row>
    <row r="1453" spans="1:3" x14ac:dyDescent="0.2">
      <c r="A1453" s="19">
        <v>117</v>
      </c>
      <c r="B1453" s="19" t="s">
        <v>763</v>
      </c>
      <c r="C1453" s="20" t="s">
        <v>388</v>
      </c>
    </row>
    <row r="1454" spans="1:3" x14ac:dyDescent="0.2">
      <c r="A1454" s="19">
        <v>117</v>
      </c>
      <c r="B1454" s="19" t="s">
        <v>759</v>
      </c>
      <c r="C1454" s="20" t="s">
        <v>386</v>
      </c>
    </row>
    <row r="1455" spans="1:3" x14ac:dyDescent="0.2">
      <c r="A1455" s="19">
        <v>117</v>
      </c>
      <c r="B1455" s="19" t="s">
        <v>201</v>
      </c>
      <c r="C1455" s="20" t="s">
        <v>386</v>
      </c>
    </row>
    <row r="1456" spans="1:3" x14ac:dyDescent="0.2">
      <c r="A1456" s="19">
        <v>117</v>
      </c>
      <c r="B1456" s="19" t="s">
        <v>764</v>
      </c>
      <c r="C1456" s="20" t="s">
        <v>421</v>
      </c>
    </row>
    <row r="1457" spans="1:3" x14ac:dyDescent="0.2">
      <c r="A1457" s="19">
        <v>117</v>
      </c>
      <c r="B1457" s="19" t="s">
        <v>765</v>
      </c>
      <c r="C1457" s="20" t="s">
        <v>387</v>
      </c>
    </row>
    <row r="1458" spans="1:3" x14ac:dyDescent="0.2">
      <c r="A1458" s="19">
        <v>117</v>
      </c>
      <c r="B1458" s="19" t="s">
        <v>2065</v>
      </c>
      <c r="C1458" s="20" t="s">
        <v>721</v>
      </c>
    </row>
    <row r="1459" spans="1:3" x14ac:dyDescent="0.2">
      <c r="A1459" s="19">
        <v>117</v>
      </c>
      <c r="B1459" s="19" t="s">
        <v>2674</v>
      </c>
      <c r="C1459" s="20" t="s">
        <v>388</v>
      </c>
    </row>
    <row r="1460" spans="1:3" x14ac:dyDescent="0.2">
      <c r="A1460" s="19">
        <v>117</v>
      </c>
      <c r="B1460" s="19" t="s">
        <v>766</v>
      </c>
      <c r="C1460" s="20" t="s">
        <v>388</v>
      </c>
    </row>
    <row r="1461" spans="1:3" x14ac:dyDescent="0.2">
      <c r="A1461" s="19">
        <v>117</v>
      </c>
      <c r="B1461" s="19" t="s">
        <v>760</v>
      </c>
      <c r="C1461" s="20" t="s">
        <v>386</v>
      </c>
    </row>
    <row r="1462" spans="1:3" x14ac:dyDescent="0.2">
      <c r="A1462" s="19">
        <v>117</v>
      </c>
      <c r="B1462" s="19" t="s">
        <v>1741</v>
      </c>
      <c r="C1462" s="20" t="s">
        <v>386</v>
      </c>
    </row>
    <row r="1463" spans="1:3" x14ac:dyDescent="0.2">
      <c r="A1463" s="19">
        <v>117</v>
      </c>
      <c r="B1463" s="19" t="s">
        <v>1001</v>
      </c>
      <c r="C1463" s="20" t="s">
        <v>387</v>
      </c>
    </row>
    <row r="1464" spans="1:3" x14ac:dyDescent="0.2">
      <c r="A1464" s="19">
        <v>117</v>
      </c>
      <c r="B1464" s="19" t="s">
        <v>612</v>
      </c>
      <c r="C1464" s="20" t="s">
        <v>386</v>
      </c>
    </row>
    <row r="1465" spans="1:3" x14ac:dyDescent="0.2">
      <c r="A1465" s="19">
        <v>117</v>
      </c>
      <c r="B1465" s="19" t="s">
        <v>144</v>
      </c>
      <c r="C1465" s="20" t="s">
        <v>386</v>
      </c>
    </row>
    <row r="1466" spans="1:3" x14ac:dyDescent="0.2">
      <c r="A1466" s="19">
        <v>117</v>
      </c>
      <c r="B1466" s="19" t="s">
        <v>767</v>
      </c>
      <c r="C1466" s="20" t="s">
        <v>388</v>
      </c>
    </row>
    <row r="1467" spans="1:3" x14ac:dyDescent="0.2">
      <c r="A1467" s="19">
        <v>117</v>
      </c>
      <c r="B1467" s="19" t="s">
        <v>768</v>
      </c>
      <c r="C1467" s="20" t="s">
        <v>1314</v>
      </c>
    </row>
    <row r="1468" spans="1:3" x14ac:dyDescent="0.2">
      <c r="A1468" s="19">
        <v>117</v>
      </c>
      <c r="B1468" s="19" t="s">
        <v>1870</v>
      </c>
      <c r="C1468" s="20" t="s">
        <v>637</v>
      </c>
    </row>
    <row r="1469" spans="1:3" x14ac:dyDescent="0.2">
      <c r="A1469" s="19">
        <v>117</v>
      </c>
      <c r="B1469" s="19" t="s">
        <v>613</v>
      </c>
      <c r="C1469" s="20" t="s">
        <v>386</v>
      </c>
    </row>
    <row r="1470" spans="1:3" x14ac:dyDescent="0.2">
      <c r="A1470" s="19">
        <v>117</v>
      </c>
      <c r="B1470" s="19" t="s">
        <v>2675</v>
      </c>
      <c r="C1470" s="20" t="s">
        <v>386</v>
      </c>
    </row>
    <row r="1471" spans="1:3" x14ac:dyDescent="0.2">
      <c r="A1471" s="19">
        <v>117</v>
      </c>
      <c r="B1471" s="19" t="s">
        <v>614</v>
      </c>
      <c r="C1471" s="20" t="s">
        <v>386</v>
      </c>
    </row>
    <row r="1472" spans="1:3" x14ac:dyDescent="0.2">
      <c r="A1472" s="19">
        <v>117</v>
      </c>
      <c r="B1472" s="19" t="s">
        <v>2676</v>
      </c>
      <c r="C1472" s="20" t="s">
        <v>2672</v>
      </c>
    </row>
    <row r="1473" spans="1:3" x14ac:dyDescent="0.2">
      <c r="A1473" s="19">
        <v>117</v>
      </c>
      <c r="B1473" s="19" t="s">
        <v>1742</v>
      </c>
      <c r="C1473" s="20" t="s">
        <v>386</v>
      </c>
    </row>
    <row r="1474" spans="1:3" x14ac:dyDescent="0.2">
      <c r="A1474" s="19">
        <v>117</v>
      </c>
      <c r="B1474" s="19" t="s">
        <v>769</v>
      </c>
      <c r="C1474" s="20" t="s">
        <v>388</v>
      </c>
    </row>
    <row r="1475" spans="1:3" x14ac:dyDescent="0.2">
      <c r="A1475" s="19">
        <v>117</v>
      </c>
      <c r="B1475" s="19" t="s">
        <v>770</v>
      </c>
      <c r="C1475" s="20" t="s">
        <v>387</v>
      </c>
    </row>
    <row r="1476" spans="1:3" x14ac:dyDescent="0.2">
      <c r="A1476" s="19">
        <v>117</v>
      </c>
      <c r="B1476" s="19" t="s">
        <v>771</v>
      </c>
      <c r="C1476" s="20" t="s">
        <v>386</v>
      </c>
    </row>
    <row r="1477" spans="1:3" x14ac:dyDescent="0.2">
      <c r="A1477" s="19">
        <v>117</v>
      </c>
      <c r="B1477" s="19" t="s">
        <v>615</v>
      </c>
      <c r="C1477" s="20" t="s">
        <v>386</v>
      </c>
    </row>
    <row r="1478" spans="1:3" x14ac:dyDescent="0.2">
      <c r="A1478" s="19">
        <v>117</v>
      </c>
      <c r="B1478" s="19" t="s">
        <v>931</v>
      </c>
      <c r="C1478" s="20" t="s">
        <v>386</v>
      </c>
    </row>
    <row r="1479" spans="1:3" x14ac:dyDescent="0.2">
      <c r="A1479" s="19">
        <v>117</v>
      </c>
      <c r="B1479" s="19" t="s">
        <v>932</v>
      </c>
      <c r="C1479" s="20" t="s">
        <v>386</v>
      </c>
    </row>
    <row r="1480" spans="1:3" x14ac:dyDescent="0.2">
      <c r="A1480" s="19">
        <v>117</v>
      </c>
      <c r="B1480" s="19" t="s">
        <v>54</v>
      </c>
      <c r="C1480" s="20" t="s">
        <v>386</v>
      </c>
    </row>
    <row r="1481" spans="1:3" x14ac:dyDescent="0.2">
      <c r="A1481" s="19">
        <v>117</v>
      </c>
      <c r="B1481" s="19" t="s">
        <v>933</v>
      </c>
      <c r="C1481" s="20" t="s">
        <v>386</v>
      </c>
    </row>
    <row r="1482" spans="1:3" x14ac:dyDescent="0.2">
      <c r="A1482" s="19">
        <v>117</v>
      </c>
      <c r="B1482" s="19" t="s">
        <v>2677</v>
      </c>
      <c r="C1482" s="20" t="s">
        <v>2672</v>
      </c>
    </row>
    <row r="1483" spans="1:3" x14ac:dyDescent="0.2">
      <c r="A1483" s="19">
        <v>117</v>
      </c>
      <c r="B1483" s="19" t="s">
        <v>934</v>
      </c>
      <c r="C1483" s="20" t="s">
        <v>386</v>
      </c>
    </row>
    <row r="1484" spans="1:3" x14ac:dyDescent="0.2">
      <c r="A1484" s="19">
        <v>117</v>
      </c>
      <c r="B1484" s="19" t="s">
        <v>772</v>
      </c>
      <c r="C1484" s="20" t="s">
        <v>387</v>
      </c>
    </row>
    <row r="1485" spans="1:3" x14ac:dyDescent="0.2">
      <c r="A1485" s="19">
        <v>117</v>
      </c>
      <c r="B1485" s="19" t="s">
        <v>773</v>
      </c>
      <c r="C1485" s="20" t="s">
        <v>421</v>
      </c>
    </row>
    <row r="1486" spans="1:3" x14ac:dyDescent="0.2">
      <c r="A1486" s="19">
        <v>117</v>
      </c>
      <c r="B1486" s="19" t="s">
        <v>935</v>
      </c>
      <c r="C1486" s="20" t="s">
        <v>386</v>
      </c>
    </row>
    <row r="1487" spans="1:3" x14ac:dyDescent="0.2">
      <c r="A1487" s="19">
        <v>117</v>
      </c>
      <c r="B1487" s="19" t="s">
        <v>774</v>
      </c>
      <c r="C1487" s="20" t="s">
        <v>387</v>
      </c>
    </row>
    <row r="1488" spans="1:3" x14ac:dyDescent="0.2">
      <c r="A1488" s="19">
        <v>118</v>
      </c>
      <c r="B1488" s="19" t="s">
        <v>2066</v>
      </c>
      <c r="C1488" s="20" t="s">
        <v>656</v>
      </c>
    </row>
    <row r="1489" spans="1:3" x14ac:dyDescent="0.2">
      <c r="A1489" s="19">
        <v>118</v>
      </c>
      <c r="B1489" s="19" t="s">
        <v>704</v>
      </c>
      <c r="C1489" s="20" t="s">
        <v>388</v>
      </c>
    </row>
    <row r="1490" spans="1:3" x14ac:dyDescent="0.2">
      <c r="A1490" s="19">
        <v>118</v>
      </c>
      <c r="B1490" s="19" t="s">
        <v>936</v>
      </c>
      <c r="C1490" s="20" t="s">
        <v>386</v>
      </c>
    </row>
    <row r="1491" spans="1:3" x14ac:dyDescent="0.2">
      <c r="A1491" s="19">
        <v>118</v>
      </c>
      <c r="B1491" s="19" t="s">
        <v>1743</v>
      </c>
      <c r="C1491" s="20" t="s">
        <v>421</v>
      </c>
    </row>
    <row r="1492" spans="1:3" x14ac:dyDescent="0.2">
      <c r="A1492" s="19">
        <v>118</v>
      </c>
      <c r="B1492" s="19" t="s">
        <v>775</v>
      </c>
      <c r="C1492" s="20" t="s">
        <v>388</v>
      </c>
    </row>
    <row r="1493" spans="1:3" x14ac:dyDescent="0.2">
      <c r="A1493" s="19">
        <v>118</v>
      </c>
      <c r="B1493" s="19" t="s">
        <v>2067</v>
      </c>
      <c r="C1493" s="20" t="s">
        <v>387</v>
      </c>
    </row>
    <row r="1494" spans="1:3" x14ac:dyDescent="0.2">
      <c r="A1494" s="19">
        <v>118</v>
      </c>
      <c r="B1494" s="19" t="s">
        <v>937</v>
      </c>
      <c r="C1494" s="20" t="s">
        <v>386</v>
      </c>
    </row>
    <row r="1495" spans="1:3" x14ac:dyDescent="0.2">
      <c r="A1495" s="19">
        <v>118</v>
      </c>
      <c r="B1495" s="19" t="s">
        <v>938</v>
      </c>
      <c r="C1495" s="20" t="s">
        <v>386</v>
      </c>
    </row>
    <row r="1496" spans="1:3" x14ac:dyDescent="0.2">
      <c r="A1496" s="19">
        <v>118</v>
      </c>
      <c r="B1496" s="19" t="s">
        <v>939</v>
      </c>
      <c r="C1496" s="20" t="s">
        <v>386</v>
      </c>
    </row>
    <row r="1497" spans="1:3" x14ac:dyDescent="0.2">
      <c r="A1497" s="19">
        <v>118</v>
      </c>
      <c r="B1497" s="19" t="s">
        <v>940</v>
      </c>
      <c r="C1497" s="20" t="s">
        <v>975</v>
      </c>
    </row>
    <row r="1498" spans="1:3" x14ac:dyDescent="0.2">
      <c r="A1498" s="19">
        <v>118</v>
      </c>
      <c r="B1498" s="19" t="s">
        <v>776</v>
      </c>
      <c r="C1498" s="20" t="s">
        <v>421</v>
      </c>
    </row>
    <row r="1499" spans="1:3" x14ac:dyDescent="0.2">
      <c r="A1499" s="19">
        <v>118</v>
      </c>
      <c r="B1499" s="19" t="s">
        <v>941</v>
      </c>
      <c r="C1499" s="20" t="s">
        <v>1125</v>
      </c>
    </row>
    <row r="1500" spans="1:3" x14ac:dyDescent="0.2">
      <c r="A1500" s="19">
        <v>118</v>
      </c>
      <c r="B1500" s="19" t="s">
        <v>1871</v>
      </c>
      <c r="C1500" s="20" t="s">
        <v>577</v>
      </c>
    </row>
    <row r="1501" spans="1:3" x14ac:dyDescent="0.2">
      <c r="A1501" s="19">
        <v>118</v>
      </c>
      <c r="B1501" s="19" t="s">
        <v>942</v>
      </c>
      <c r="C1501" s="20" t="s">
        <v>386</v>
      </c>
    </row>
    <row r="1502" spans="1:3" x14ac:dyDescent="0.2">
      <c r="A1502" s="19">
        <v>118</v>
      </c>
      <c r="B1502" s="19" t="s">
        <v>777</v>
      </c>
      <c r="C1502" s="20" t="s">
        <v>387</v>
      </c>
    </row>
    <row r="1503" spans="1:3" x14ac:dyDescent="0.2">
      <c r="A1503" s="19">
        <v>118</v>
      </c>
      <c r="B1503" s="19" t="s">
        <v>1821</v>
      </c>
      <c r="C1503" s="20" t="s">
        <v>386</v>
      </c>
    </row>
    <row r="1504" spans="1:3" x14ac:dyDescent="0.2">
      <c r="A1504" s="19">
        <v>118</v>
      </c>
      <c r="B1504" s="19" t="s">
        <v>943</v>
      </c>
      <c r="C1504" s="20" t="s">
        <v>386</v>
      </c>
    </row>
    <row r="1505" spans="1:3" x14ac:dyDescent="0.2">
      <c r="A1505" s="19">
        <v>118</v>
      </c>
      <c r="B1505" s="19" t="s">
        <v>944</v>
      </c>
      <c r="C1505" s="20" t="s">
        <v>386</v>
      </c>
    </row>
    <row r="1506" spans="1:3" x14ac:dyDescent="0.2">
      <c r="A1506" s="19">
        <v>118</v>
      </c>
      <c r="B1506" s="19" t="s">
        <v>1744</v>
      </c>
      <c r="C1506" s="20" t="s">
        <v>387</v>
      </c>
    </row>
    <row r="1507" spans="1:3" x14ac:dyDescent="0.2">
      <c r="A1507" s="19">
        <v>118</v>
      </c>
      <c r="B1507" s="19" t="s">
        <v>2610</v>
      </c>
      <c r="C1507" s="20" t="s">
        <v>577</v>
      </c>
    </row>
    <row r="1508" spans="1:3" x14ac:dyDescent="0.2">
      <c r="A1508" s="19">
        <v>118</v>
      </c>
      <c r="B1508" s="19" t="s">
        <v>945</v>
      </c>
      <c r="C1508" s="20" t="s">
        <v>386</v>
      </c>
    </row>
    <row r="1509" spans="1:3" x14ac:dyDescent="0.2">
      <c r="A1509" s="19">
        <v>118</v>
      </c>
      <c r="B1509" s="19" t="s">
        <v>946</v>
      </c>
      <c r="C1509" s="20" t="s">
        <v>386</v>
      </c>
    </row>
    <row r="1510" spans="1:3" x14ac:dyDescent="0.2">
      <c r="A1510" s="19">
        <v>118</v>
      </c>
      <c r="B1510" s="19" t="s">
        <v>947</v>
      </c>
      <c r="C1510" s="20" t="s">
        <v>386</v>
      </c>
    </row>
    <row r="1511" spans="1:3" x14ac:dyDescent="0.2">
      <c r="A1511" s="19">
        <v>118</v>
      </c>
      <c r="B1511" s="19" t="s">
        <v>948</v>
      </c>
      <c r="C1511" s="20" t="s">
        <v>386</v>
      </c>
    </row>
    <row r="1512" spans="1:3" x14ac:dyDescent="0.2">
      <c r="A1512" s="19">
        <v>118</v>
      </c>
      <c r="B1512" s="19" t="s">
        <v>949</v>
      </c>
      <c r="C1512" s="20" t="s">
        <v>386</v>
      </c>
    </row>
    <row r="1513" spans="1:3" x14ac:dyDescent="0.2">
      <c r="A1513" s="19">
        <v>118</v>
      </c>
      <c r="B1513" s="19" t="s">
        <v>1822</v>
      </c>
      <c r="C1513" s="20" t="s">
        <v>387</v>
      </c>
    </row>
    <row r="1514" spans="1:3" x14ac:dyDescent="0.2">
      <c r="A1514" s="19">
        <v>118</v>
      </c>
      <c r="B1514" s="19" t="s">
        <v>1146</v>
      </c>
      <c r="C1514" s="20" t="s">
        <v>388</v>
      </c>
    </row>
    <row r="1515" spans="1:3" x14ac:dyDescent="0.2">
      <c r="A1515" s="19">
        <v>118</v>
      </c>
      <c r="B1515" s="19" t="s">
        <v>950</v>
      </c>
      <c r="C1515" s="20" t="s">
        <v>386</v>
      </c>
    </row>
    <row r="1516" spans="1:3" x14ac:dyDescent="0.2">
      <c r="A1516" s="19">
        <v>118</v>
      </c>
      <c r="B1516" s="19" t="s">
        <v>963</v>
      </c>
      <c r="C1516" s="20" t="s">
        <v>387</v>
      </c>
    </row>
    <row r="1517" spans="1:3" x14ac:dyDescent="0.2">
      <c r="A1517" s="19">
        <v>118</v>
      </c>
      <c r="B1517" s="19" t="s">
        <v>964</v>
      </c>
      <c r="C1517" s="20" t="s">
        <v>388</v>
      </c>
    </row>
    <row r="1518" spans="1:3" x14ac:dyDescent="0.2">
      <c r="A1518" s="19">
        <v>118</v>
      </c>
      <c r="B1518" s="19" t="s">
        <v>805</v>
      </c>
      <c r="C1518" s="20" t="s">
        <v>721</v>
      </c>
    </row>
    <row r="1519" spans="1:3" x14ac:dyDescent="0.2">
      <c r="A1519" s="19">
        <v>118</v>
      </c>
      <c r="B1519" s="19" t="s">
        <v>806</v>
      </c>
      <c r="C1519" s="20" t="s">
        <v>386</v>
      </c>
    </row>
    <row r="1520" spans="1:3" x14ac:dyDescent="0.2">
      <c r="A1520" s="19">
        <v>118</v>
      </c>
      <c r="B1520" s="19" t="s">
        <v>1745</v>
      </c>
      <c r="C1520" s="20" t="s">
        <v>1125</v>
      </c>
    </row>
    <row r="1521" spans="1:3" x14ac:dyDescent="0.2">
      <c r="A1521" s="19">
        <v>118</v>
      </c>
      <c r="B1521" s="19" t="s">
        <v>821</v>
      </c>
      <c r="C1521" s="20" t="s">
        <v>386</v>
      </c>
    </row>
    <row r="1522" spans="1:3" x14ac:dyDescent="0.2">
      <c r="A1522" s="19">
        <v>118</v>
      </c>
      <c r="B1522" s="19" t="s">
        <v>2678</v>
      </c>
      <c r="C1522" s="20" t="s">
        <v>656</v>
      </c>
    </row>
    <row r="1523" spans="1:3" x14ac:dyDescent="0.2">
      <c r="A1523" s="19">
        <v>118</v>
      </c>
      <c r="B1523" s="19" t="s">
        <v>822</v>
      </c>
      <c r="C1523" s="20" t="s">
        <v>386</v>
      </c>
    </row>
    <row r="1524" spans="1:3" x14ac:dyDescent="0.2">
      <c r="A1524" s="19">
        <v>118</v>
      </c>
      <c r="B1524" s="19" t="s">
        <v>823</v>
      </c>
      <c r="C1524" s="20" t="s">
        <v>386</v>
      </c>
    </row>
    <row r="1525" spans="1:3" x14ac:dyDescent="0.2">
      <c r="A1525" s="19">
        <v>118</v>
      </c>
      <c r="B1525" s="19" t="s">
        <v>2068</v>
      </c>
      <c r="C1525" s="20" t="s">
        <v>577</v>
      </c>
    </row>
    <row r="1526" spans="1:3" x14ac:dyDescent="0.2">
      <c r="A1526" s="19">
        <v>118</v>
      </c>
      <c r="B1526" s="19" t="s">
        <v>824</v>
      </c>
      <c r="C1526" s="20" t="s">
        <v>386</v>
      </c>
    </row>
    <row r="1527" spans="1:3" x14ac:dyDescent="0.2">
      <c r="A1527" s="19">
        <v>118</v>
      </c>
      <c r="B1527" s="19" t="s">
        <v>825</v>
      </c>
      <c r="C1527" s="20" t="s">
        <v>386</v>
      </c>
    </row>
    <row r="1528" spans="1:3" x14ac:dyDescent="0.2">
      <c r="A1528" s="19">
        <v>118</v>
      </c>
      <c r="B1528" s="19" t="s">
        <v>826</v>
      </c>
      <c r="C1528" s="20" t="s">
        <v>386</v>
      </c>
    </row>
    <row r="1529" spans="1:3" x14ac:dyDescent="0.2">
      <c r="A1529" s="19">
        <v>118</v>
      </c>
      <c r="B1529" s="19" t="s">
        <v>827</v>
      </c>
      <c r="C1529" s="20" t="s">
        <v>386</v>
      </c>
    </row>
    <row r="1530" spans="1:3" x14ac:dyDescent="0.2">
      <c r="A1530" s="19">
        <v>118</v>
      </c>
      <c r="B1530" s="19" t="s">
        <v>1746</v>
      </c>
      <c r="C1530" s="20" t="s">
        <v>386</v>
      </c>
    </row>
    <row r="1531" spans="1:3" x14ac:dyDescent="0.2">
      <c r="A1531" s="19">
        <v>118</v>
      </c>
      <c r="B1531" s="19" t="s">
        <v>828</v>
      </c>
      <c r="C1531" s="20" t="s">
        <v>386</v>
      </c>
    </row>
    <row r="1532" spans="1:3" x14ac:dyDescent="0.2">
      <c r="A1532" s="19">
        <v>118</v>
      </c>
      <c r="B1532" s="19" t="s">
        <v>2069</v>
      </c>
      <c r="C1532" s="20" t="s">
        <v>421</v>
      </c>
    </row>
    <row r="1533" spans="1:3" x14ac:dyDescent="0.2">
      <c r="A1533" s="19">
        <v>119</v>
      </c>
      <c r="B1533" s="19" t="s">
        <v>1747</v>
      </c>
      <c r="C1533" s="20" t="s">
        <v>140</v>
      </c>
    </row>
    <row r="1534" spans="1:3" x14ac:dyDescent="0.2">
      <c r="A1534" s="19">
        <v>119</v>
      </c>
      <c r="B1534" s="19" t="s">
        <v>829</v>
      </c>
      <c r="C1534" s="20" t="s">
        <v>974</v>
      </c>
    </row>
    <row r="1535" spans="1:3" x14ac:dyDescent="0.2">
      <c r="A1535" s="19">
        <v>120</v>
      </c>
      <c r="B1535" s="19" t="s">
        <v>445</v>
      </c>
      <c r="C1535" s="20" t="s">
        <v>721</v>
      </c>
    </row>
    <row r="1536" spans="1:3" x14ac:dyDescent="0.2">
      <c r="A1536" s="19">
        <v>120</v>
      </c>
      <c r="B1536" s="19" t="s">
        <v>2070</v>
      </c>
      <c r="C1536" s="20" t="s">
        <v>721</v>
      </c>
    </row>
    <row r="1537" spans="1:3" x14ac:dyDescent="0.2">
      <c r="A1537" s="19">
        <v>120</v>
      </c>
      <c r="B1537" s="19" t="s">
        <v>965</v>
      </c>
      <c r="C1537" s="20" t="s">
        <v>419</v>
      </c>
    </row>
    <row r="1538" spans="1:3" x14ac:dyDescent="0.2">
      <c r="A1538" s="19">
        <v>120</v>
      </c>
      <c r="B1538" s="19" t="s">
        <v>966</v>
      </c>
      <c r="C1538" s="20" t="s">
        <v>387</v>
      </c>
    </row>
    <row r="1539" spans="1:3" x14ac:dyDescent="0.2">
      <c r="A1539" s="19">
        <v>120</v>
      </c>
      <c r="B1539" s="19" t="s">
        <v>2071</v>
      </c>
      <c r="C1539" s="20" t="s">
        <v>721</v>
      </c>
    </row>
    <row r="1540" spans="1:3" x14ac:dyDescent="0.2">
      <c r="A1540" s="19">
        <v>120</v>
      </c>
      <c r="B1540" s="19" t="s">
        <v>2072</v>
      </c>
      <c r="C1540" s="20" t="s">
        <v>388</v>
      </c>
    </row>
    <row r="1541" spans="1:3" x14ac:dyDescent="0.2">
      <c r="A1541" s="19">
        <v>120</v>
      </c>
      <c r="B1541" s="19" t="s">
        <v>1386</v>
      </c>
      <c r="C1541" s="20" t="s">
        <v>721</v>
      </c>
    </row>
    <row r="1542" spans="1:3" x14ac:dyDescent="0.2">
      <c r="A1542" s="19">
        <v>120</v>
      </c>
      <c r="B1542" s="19" t="s">
        <v>1387</v>
      </c>
      <c r="C1542" s="20" t="s">
        <v>421</v>
      </c>
    </row>
    <row r="1543" spans="1:3" x14ac:dyDescent="0.2">
      <c r="A1543" s="19">
        <v>121</v>
      </c>
      <c r="B1543" s="19" t="s">
        <v>1748</v>
      </c>
      <c r="C1543" s="20" t="s">
        <v>1318</v>
      </c>
    </row>
    <row r="1544" spans="1:3" x14ac:dyDescent="0.2">
      <c r="A1544" s="19">
        <v>121</v>
      </c>
      <c r="B1544" s="19" t="s">
        <v>1388</v>
      </c>
      <c r="C1544" s="20" t="s">
        <v>1318</v>
      </c>
    </row>
    <row r="1545" spans="1:3" x14ac:dyDescent="0.2">
      <c r="A1545" s="19">
        <v>121</v>
      </c>
      <c r="B1545" s="19" t="s">
        <v>1389</v>
      </c>
      <c r="C1545" s="20" t="s">
        <v>2073</v>
      </c>
    </row>
    <row r="1546" spans="1:3" x14ac:dyDescent="0.2">
      <c r="A1546" s="19">
        <v>121</v>
      </c>
      <c r="B1546" s="19" t="s">
        <v>967</v>
      </c>
      <c r="C1546" s="20" t="s">
        <v>387</v>
      </c>
    </row>
    <row r="1547" spans="1:3" x14ac:dyDescent="0.2">
      <c r="A1547" s="19">
        <v>121</v>
      </c>
      <c r="B1547" s="19" t="s">
        <v>968</v>
      </c>
      <c r="C1547" s="20" t="s">
        <v>1314</v>
      </c>
    </row>
    <row r="1548" spans="1:3" x14ac:dyDescent="0.2">
      <c r="A1548" s="19">
        <v>121</v>
      </c>
      <c r="B1548" s="19" t="s">
        <v>1823</v>
      </c>
      <c r="C1548" s="20" t="s">
        <v>421</v>
      </c>
    </row>
    <row r="1549" spans="1:3" x14ac:dyDescent="0.2">
      <c r="A1549" s="19">
        <v>121</v>
      </c>
      <c r="B1549" s="19" t="s">
        <v>1390</v>
      </c>
      <c r="C1549" s="20" t="s">
        <v>1318</v>
      </c>
    </row>
    <row r="1550" spans="1:3" x14ac:dyDescent="0.2">
      <c r="A1550" s="19">
        <v>121</v>
      </c>
      <c r="B1550" s="19" t="s">
        <v>2532</v>
      </c>
      <c r="C1550" s="20" t="s">
        <v>1318</v>
      </c>
    </row>
    <row r="1551" spans="1:3" x14ac:dyDescent="0.2">
      <c r="A1551" s="19">
        <v>121</v>
      </c>
      <c r="B1551" s="19" t="s">
        <v>969</v>
      </c>
      <c r="C1551" s="20" t="s">
        <v>1314</v>
      </c>
    </row>
    <row r="1552" spans="1:3" x14ac:dyDescent="0.2">
      <c r="A1552" s="19">
        <v>121</v>
      </c>
      <c r="B1552" s="19" t="s">
        <v>1391</v>
      </c>
      <c r="C1552" s="20" t="s">
        <v>1318</v>
      </c>
    </row>
    <row r="1553" spans="1:3" x14ac:dyDescent="0.2">
      <c r="A1553" s="19">
        <v>121</v>
      </c>
      <c r="B1553" s="19" t="s">
        <v>1392</v>
      </c>
      <c r="C1553" s="20" t="s">
        <v>1318</v>
      </c>
    </row>
    <row r="1554" spans="1:3" x14ac:dyDescent="0.2">
      <c r="A1554" s="19">
        <v>121</v>
      </c>
      <c r="B1554" s="19" t="s">
        <v>416</v>
      </c>
      <c r="C1554" s="20" t="s">
        <v>387</v>
      </c>
    </row>
    <row r="1555" spans="1:3" x14ac:dyDescent="0.2">
      <c r="A1555" s="19">
        <v>121</v>
      </c>
      <c r="B1555" s="19" t="s">
        <v>1091</v>
      </c>
      <c r="C1555" s="20" t="s">
        <v>1318</v>
      </c>
    </row>
    <row r="1556" spans="1:3" x14ac:dyDescent="0.2">
      <c r="A1556" s="19">
        <v>121</v>
      </c>
      <c r="B1556" s="19" t="s">
        <v>2533</v>
      </c>
      <c r="C1556" s="20" t="s">
        <v>387</v>
      </c>
    </row>
    <row r="1557" spans="1:3" x14ac:dyDescent="0.2">
      <c r="A1557" s="19">
        <v>121</v>
      </c>
      <c r="B1557" s="19" t="s">
        <v>1872</v>
      </c>
      <c r="C1557" s="20" t="s">
        <v>421</v>
      </c>
    </row>
    <row r="1558" spans="1:3" x14ac:dyDescent="0.2">
      <c r="A1558" s="19">
        <v>121</v>
      </c>
      <c r="B1558" s="19" t="s">
        <v>1873</v>
      </c>
      <c r="C1558" s="20" t="s">
        <v>421</v>
      </c>
    </row>
    <row r="1559" spans="1:3" x14ac:dyDescent="0.2">
      <c r="A1559" s="19">
        <v>121</v>
      </c>
      <c r="B1559" s="19" t="s">
        <v>983</v>
      </c>
      <c r="C1559" s="20" t="s">
        <v>1318</v>
      </c>
    </row>
    <row r="1560" spans="1:3" x14ac:dyDescent="0.2">
      <c r="A1560" s="19">
        <v>121</v>
      </c>
      <c r="B1560" s="19" t="s">
        <v>984</v>
      </c>
      <c r="C1560" s="20" t="s">
        <v>1318</v>
      </c>
    </row>
    <row r="1561" spans="1:3" x14ac:dyDescent="0.2">
      <c r="A1561" s="19">
        <v>121</v>
      </c>
      <c r="B1561" s="19" t="s">
        <v>1502</v>
      </c>
      <c r="C1561" s="20" t="s">
        <v>1318</v>
      </c>
    </row>
    <row r="1562" spans="1:3" x14ac:dyDescent="0.2">
      <c r="A1562" s="19">
        <v>121</v>
      </c>
      <c r="B1562" s="19" t="s">
        <v>2531</v>
      </c>
      <c r="C1562" s="20" t="s">
        <v>1318</v>
      </c>
    </row>
    <row r="1563" spans="1:3" x14ac:dyDescent="0.2">
      <c r="A1563" s="19">
        <v>121</v>
      </c>
      <c r="B1563" s="19" t="s">
        <v>985</v>
      </c>
      <c r="C1563" s="20" t="s">
        <v>1318</v>
      </c>
    </row>
    <row r="1564" spans="1:3" x14ac:dyDescent="0.2">
      <c r="A1564" s="19">
        <v>121</v>
      </c>
      <c r="B1564" s="19" t="s">
        <v>986</v>
      </c>
      <c r="C1564" s="20" t="s">
        <v>1314</v>
      </c>
    </row>
    <row r="1565" spans="1:3" x14ac:dyDescent="0.2">
      <c r="A1565" s="19">
        <v>122</v>
      </c>
      <c r="B1565" s="19" t="s">
        <v>987</v>
      </c>
      <c r="C1565" s="20" t="s">
        <v>1317</v>
      </c>
    </row>
    <row r="1566" spans="1:3" x14ac:dyDescent="0.2">
      <c r="A1566" s="19">
        <v>122</v>
      </c>
      <c r="B1566" s="19" t="s">
        <v>988</v>
      </c>
      <c r="C1566" s="20" t="s">
        <v>1314</v>
      </c>
    </row>
    <row r="1567" spans="1:3" x14ac:dyDescent="0.2">
      <c r="A1567" s="19">
        <v>122</v>
      </c>
      <c r="B1567" s="19" t="s">
        <v>989</v>
      </c>
      <c r="C1567" s="20" t="s">
        <v>1125</v>
      </c>
    </row>
    <row r="1568" spans="1:3" x14ac:dyDescent="0.2">
      <c r="A1568" s="19">
        <v>122</v>
      </c>
      <c r="B1568" s="19" t="s">
        <v>970</v>
      </c>
      <c r="C1568" s="20" t="s">
        <v>387</v>
      </c>
    </row>
    <row r="1569" spans="1:3" x14ac:dyDescent="0.2">
      <c r="A1569" s="19">
        <v>123</v>
      </c>
      <c r="B1569" s="19" t="s">
        <v>971</v>
      </c>
      <c r="C1569" s="20" t="s">
        <v>388</v>
      </c>
    </row>
    <row r="1570" spans="1:3" x14ac:dyDescent="0.2">
      <c r="A1570" s="19">
        <v>123</v>
      </c>
      <c r="B1570" s="19" t="s">
        <v>990</v>
      </c>
      <c r="C1570" s="20" t="s">
        <v>669</v>
      </c>
    </row>
    <row r="1571" spans="1:3" x14ac:dyDescent="0.2">
      <c r="A1571" s="19">
        <v>123</v>
      </c>
      <c r="B1571" s="19" t="s">
        <v>1749</v>
      </c>
      <c r="C1571" s="20" t="s">
        <v>387</v>
      </c>
    </row>
    <row r="1572" spans="1:3" x14ac:dyDescent="0.2">
      <c r="A1572" s="19">
        <v>123</v>
      </c>
      <c r="B1572" s="19" t="s">
        <v>2074</v>
      </c>
      <c r="C1572" s="20" t="s">
        <v>386</v>
      </c>
    </row>
    <row r="1573" spans="1:3" x14ac:dyDescent="0.2">
      <c r="A1573" s="19">
        <v>123</v>
      </c>
      <c r="B1573" s="19" t="s">
        <v>991</v>
      </c>
      <c r="C1573" s="20" t="s">
        <v>386</v>
      </c>
    </row>
    <row r="1574" spans="1:3" x14ac:dyDescent="0.2">
      <c r="A1574" s="19">
        <v>123</v>
      </c>
      <c r="B1574" s="19" t="s">
        <v>976</v>
      </c>
      <c r="C1574" s="20" t="s">
        <v>386</v>
      </c>
    </row>
    <row r="1575" spans="1:3" x14ac:dyDescent="0.2">
      <c r="A1575" s="19">
        <v>123</v>
      </c>
      <c r="B1575" s="19" t="s">
        <v>977</v>
      </c>
      <c r="C1575" s="20" t="s">
        <v>386</v>
      </c>
    </row>
    <row r="1576" spans="1:3" x14ac:dyDescent="0.2">
      <c r="A1576" s="19">
        <v>123</v>
      </c>
      <c r="B1576" s="19" t="s">
        <v>2535</v>
      </c>
      <c r="C1576" s="20" t="s">
        <v>386</v>
      </c>
    </row>
    <row r="1577" spans="1:3" x14ac:dyDescent="0.2">
      <c r="A1577" s="19">
        <v>123</v>
      </c>
      <c r="B1577" s="19" t="s">
        <v>978</v>
      </c>
      <c r="C1577" s="20" t="s">
        <v>386</v>
      </c>
    </row>
    <row r="1578" spans="1:3" x14ac:dyDescent="0.2">
      <c r="A1578" s="19">
        <v>123</v>
      </c>
      <c r="B1578" s="19" t="s">
        <v>2713</v>
      </c>
      <c r="C1578" s="20" t="s">
        <v>388</v>
      </c>
    </row>
    <row r="1579" spans="1:3" x14ac:dyDescent="0.2">
      <c r="A1579" s="19">
        <v>123</v>
      </c>
      <c r="B1579" s="19" t="s">
        <v>979</v>
      </c>
      <c r="C1579" s="20" t="s">
        <v>386</v>
      </c>
    </row>
    <row r="1580" spans="1:3" x14ac:dyDescent="0.2">
      <c r="A1580" s="19">
        <v>123</v>
      </c>
      <c r="B1580" s="19" t="s">
        <v>980</v>
      </c>
      <c r="C1580" s="20" t="s">
        <v>386</v>
      </c>
    </row>
    <row r="1581" spans="1:3" x14ac:dyDescent="0.2">
      <c r="A1581" s="19">
        <v>123</v>
      </c>
      <c r="B1581" s="19" t="s">
        <v>2711</v>
      </c>
      <c r="C1581" s="20" t="s">
        <v>386</v>
      </c>
    </row>
    <row r="1582" spans="1:3" x14ac:dyDescent="0.2">
      <c r="A1582" s="19">
        <v>123</v>
      </c>
      <c r="B1582" s="19" t="s">
        <v>1455</v>
      </c>
      <c r="C1582" s="20" t="s">
        <v>389</v>
      </c>
    </row>
    <row r="1583" spans="1:3" x14ac:dyDescent="0.2">
      <c r="A1583" s="19">
        <v>123</v>
      </c>
      <c r="B1583" s="19" t="s">
        <v>981</v>
      </c>
      <c r="C1583" s="20" t="s">
        <v>386</v>
      </c>
    </row>
    <row r="1584" spans="1:3" x14ac:dyDescent="0.2">
      <c r="A1584" s="19">
        <v>123</v>
      </c>
      <c r="B1584" s="19" t="s">
        <v>982</v>
      </c>
      <c r="C1584" s="20" t="s">
        <v>386</v>
      </c>
    </row>
    <row r="1585" spans="1:3" x14ac:dyDescent="0.2">
      <c r="A1585" s="19">
        <v>123</v>
      </c>
      <c r="B1585" s="19" t="s">
        <v>678</v>
      </c>
      <c r="C1585" s="20" t="s">
        <v>388</v>
      </c>
    </row>
    <row r="1586" spans="1:3" x14ac:dyDescent="0.2">
      <c r="A1586" s="19">
        <v>123</v>
      </c>
      <c r="B1586" s="19" t="s">
        <v>2534</v>
      </c>
      <c r="C1586" s="20" t="s">
        <v>386</v>
      </c>
    </row>
    <row r="1587" spans="1:3" x14ac:dyDescent="0.2">
      <c r="A1587" s="19">
        <v>123</v>
      </c>
      <c r="B1587" s="19" t="s">
        <v>679</v>
      </c>
      <c r="C1587" s="20" t="s">
        <v>387</v>
      </c>
    </row>
    <row r="1588" spans="1:3" x14ac:dyDescent="0.2">
      <c r="A1588" s="19">
        <v>123</v>
      </c>
      <c r="B1588" s="19" t="s">
        <v>778</v>
      </c>
      <c r="C1588" s="20" t="s">
        <v>386</v>
      </c>
    </row>
    <row r="1589" spans="1:3" x14ac:dyDescent="0.2">
      <c r="A1589" s="19">
        <v>123</v>
      </c>
      <c r="B1589" s="19" t="s">
        <v>779</v>
      </c>
      <c r="C1589" s="20" t="s">
        <v>386</v>
      </c>
    </row>
    <row r="1590" spans="1:3" x14ac:dyDescent="0.2">
      <c r="A1590" s="19">
        <v>123</v>
      </c>
      <c r="B1590" s="19" t="s">
        <v>680</v>
      </c>
      <c r="C1590" s="20" t="s">
        <v>387</v>
      </c>
    </row>
    <row r="1591" spans="1:3" x14ac:dyDescent="0.2">
      <c r="A1591" s="19">
        <v>123</v>
      </c>
      <c r="B1591" s="19" t="s">
        <v>780</v>
      </c>
      <c r="C1591" s="20" t="s">
        <v>386</v>
      </c>
    </row>
    <row r="1592" spans="1:3" x14ac:dyDescent="0.2">
      <c r="A1592" s="19">
        <v>123</v>
      </c>
      <c r="B1592" s="19" t="s">
        <v>2712</v>
      </c>
      <c r="C1592" s="20" t="s">
        <v>386</v>
      </c>
    </row>
    <row r="1593" spans="1:3" x14ac:dyDescent="0.2">
      <c r="A1593" s="19">
        <v>123</v>
      </c>
      <c r="B1593" s="19" t="s">
        <v>681</v>
      </c>
      <c r="C1593" s="20" t="s">
        <v>388</v>
      </c>
    </row>
    <row r="1594" spans="1:3" x14ac:dyDescent="0.2">
      <c r="A1594" s="19">
        <v>123</v>
      </c>
      <c r="B1594" s="19" t="s">
        <v>2075</v>
      </c>
      <c r="C1594" s="20" t="s">
        <v>421</v>
      </c>
    </row>
    <row r="1595" spans="1:3" x14ac:dyDescent="0.2">
      <c r="A1595" s="19">
        <v>123</v>
      </c>
      <c r="B1595" s="19" t="s">
        <v>1750</v>
      </c>
      <c r="C1595" s="20" t="s">
        <v>388</v>
      </c>
    </row>
    <row r="1596" spans="1:3" x14ac:dyDescent="0.2">
      <c r="A1596" s="19">
        <v>123</v>
      </c>
      <c r="B1596" s="19" t="s">
        <v>781</v>
      </c>
      <c r="C1596" s="20" t="s">
        <v>386</v>
      </c>
    </row>
    <row r="1597" spans="1:3" x14ac:dyDescent="0.2">
      <c r="A1597" s="19">
        <v>123</v>
      </c>
      <c r="B1597" s="19" t="s">
        <v>1824</v>
      </c>
      <c r="C1597" s="20" t="s">
        <v>421</v>
      </c>
    </row>
    <row r="1598" spans="1:3" x14ac:dyDescent="0.2">
      <c r="A1598" s="19">
        <v>123</v>
      </c>
      <c r="B1598" s="19" t="s">
        <v>782</v>
      </c>
      <c r="C1598" s="20" t="s">
        <v>386</v>
      </c>
    </row>
    <row r="1599" spans="1:3" x14ac:dyDescent="0.2">
      <c r="A1599" s="19">
        <v>123</v>
      </c>
      <c r="B1599" s="19" t="s">
        <v>783</v>
      </c>
      <c r="C1599" s="20" t="s">
        <v>386</v>
      </c>
    </row>
    <row r="1600" spans="1:3" x14ac:dyDescent="0.2">
      <c r="A1600" s="19">
        <v>123</v>
      </c>
      <c r="B1600" s="19" t="s">
        <v>682</v>
      </c>
      <c r="C1600" s="20" t="s">
        <v>387</v>
      </c>
    </row>
    <row r="1601" spans="1:3" x14ac:dyDescent="0.2">
      <c r="A1601" s="19">
        <v>123</v>
      </c>
      <c r="B1601" s="19" t="s">
        <v>784</v>
      </c>
      <c r="C1601" s="20" t="s">
        <v>386</v>
      </c>
    </row>
    <row r="1602" spans="1:3" x14ac:dyDescent="0.2">
      <c r="A1602" s="19">
        <v>123</v>
      </c>
      <c r="B1602" s="19" t="s">
        <v>2076</v>
      </c>
      <c r="C1602" s="20" t="s">
        <v>721</v>
      </c>
    </row>
    <row r="1603" spans="1:3" x14ac:dyDescent="0.2">
      <c r="A1603" s="19">
        <v>123</v>
      </c>
      <c r="B1603" s="19" t="s">
        <v>1874</v>
      </c>
      <c r="C1603" s="20" t="s">
        <v>387</v>
      </c>
    </row>
    <row r="1604" spans="1:3" x14ac:dyDescent="0.2">
      <c r="A1604" s="19">
        <v>123</v>
      </c>
      <c r="B1604" s="19" t="s">
        <v>683</v>
      </c>
      <c r="C1604" s="20" t="s">
        <v>387</v>
      </c>
    </row>
    <row r="1605" spans="1:3" x14ac:dyDescent="0.2">
      <c r="A1605" s="19">
        <v>123</v>
      </c>
      <c r="B1605" s="19" t="s">
        <v>2710</v>
      </c>
      <c r="C1605" s="20" t="s">
        <v>387</v>
      </c>
    </row>
    <row r="1606" spans="1:3" x14ac:dyDescent="0.2">
      <c r="A1606" s="19">
        <v>123</v>
      </c>
      <c r="B1606" s="19" t="s">
        <v>2782</v>
      </c>
      <c r="C1606" s="20" t="s">
        <v>389</v>
      </c>
    </row>
    <row r="1607" spans="1:3" x14ac:dyDescent="0.2">
      <c r="A1607" s="19">
        <v>123</v>
      </c>
      <c r="B1607" s="19" t="s">
        <v>2705</v>
      </c>
      <c r="C1607" s="20" t="s">
        <v>390</v>
      </c>
    </row>
    <row r="1608" spans="1:3" ht="14.25" customHeight="1" x14ac:dyDescent="0.2">
      <c r="A1608" s="19">
        <v>123</v>
      </c>
      <c r="B1608" s="19" t="s">
        <v>2536</v>
      </c>
      <c r="C1608" s="20" t="s">
        <v>388</v>
      </c>
    </row>
    <row r="1609" spans="1:3" x14ac:dyDescent="0.2">
      <c r="A1609" s="19">
        <v>123</v>
      </c>
      <c r="B1609" s="19" t="s">
        <v>785</v>
      </c>
      <c r="C1609" s="20" t="s">
        <v>386</v>
      </c>
    </row>
    <row r="1610" spans="1:3" x14ac:dyDescent="0.2">
      <c r="A1610" s="19">
        <v>123</v>
      </c>
      <c r="B1610" s="19" t="s">
        <v>2004</v>
      </c>
      <c r="C1610" s="20" t="s">
        <v>421</v>
      </c>
    </row>
    <row r="1611" spans="1:3" x14ac:dyDescent="0.2">
      <c r="A1611" s="19">
        <v>123</v>
      </c>
      <c r="B1611" s="19" t="s">
        <v>1905</v>
      </c>
      <c r="C1611" s="20" t="s">
        <v>386</v>
      </c>
    </row>
    <row r="1612" spans="1:3" x14ac:dyDescent="0.2">
      <c r="A1612" s="19">
        <v>123</v>
      </c>
      <c r="B1612" s="19" t="s">
        <v>684</v>
      </c>
      <c r="C1612" s="20" t="s">
        <v>388</v>
      </c>
    </row>
    <row r="1613" spans="1:3" x14ac:dyDescent="0.2">
      <c r="A1613" s="19">
        <v>123</v>
      </c>
      <c r="B1613" s="19" t="s">
        <v>685</v>
      </c>
      <c r="C1613" s="20" t="s">
        <v>387</v>
      </c>
    </row>
    <row r="1614" spans="1:3" x14ac:dyDescent="0.2">
      <c r="A1614" s="19">
        <v>123</v>
      </c>
      <c r="B1614" s="19" t="s">
        <v>368</v>
      </c>
      <c r="C1614" s="20" t="s">
        <v>386</v>
      </c>
    </row>
    <row r="1615" spans="1:3" x14ac:dyDescent="0.2">
      <c r="A1615" s="19">
        <v>123</v>
      </c>
      <c r="B1615" s="19" t="s">
        <v>369</v>
      </c>
      <c r="C1615" s="20" t="s">
        <v>386</v>
      </c>
    </row>
    <row r="1616" spans="1:3" x14ac:dyDescent="0.2">
      <c r="A1616" s="19">
        <v>123</v>
      </c>
      <c r="B1616" s="19" t="s">
        <v>370</v>
      </c>
      <c r="C1616" s="20" t="s">
        <v>386</v>
      </c>
    </row>
    <row r="1617" spans="1:3" x14ac:dyDescent="0.2">
      <c r="A1617" s="19">
        <v>124</v>
      </c>
      <c r="B1617" s="19" t="s">
        <v>371</v>
      </c>
      <c r="C1617" s="20" t="s">
        <v>388</v>
      </c>
    </row>
    <row r="1618" spans="1:3" x14ac:dyDescent="0.2">
      <c r="A1618" s="19">
        <v>124</v>
      </c>
      <c r="B1618" s="19" t="s">
        <v>960</v>
      </c>
      <c r="C1618" s="20" t="s">
        <v>388</v>
      </c>
    </row>
    <row r="1619" spans="1:3" x14ac:dyDescent="0.2">
      <c r="A1619" s="19">
        <v>124</v>
      </c>
      <c r="B1619" s="19" t="s">
        <v>372</v>
      </c>
      <c r="C1619" s="20" t="s">
        <v>386</v>
      </c>
    </row>
    <row r="1620" spans="1:3" x14ac:dyDescent="0.2">
      <c r="A1620" s="19">
        <v>124</v>
      </c>
      <c r="B1620" s="19" t="s">
        <v>53</v>
      </c>
      <c r="C1620" s="20" t="s">
        <v>386</v>
      </c>
    </row>
    <row r="1621" spans="1:3" x14ac:dyDescent="0.2">
      <c r="A1621" s="19">
        <v>124</v>
      </c>
      <c r="B1621" s="19" t="s">
        <v>373</v>
      </c>
      <c r="C1621" s="20" t="s">
        <v>386</v>
      </c>
    </row>
    <row r="1622" spans="1:3" s="11" customFormat="1" x14ac:dyDescent="0.2">
      <c r="A1622" s="19">
        <v>124</v>
      </c>
      <c r="B1622" s="19" t="s">
        <v>374</v>
      </c>
      <c r="C1622" s="20" t="s">
        <v>386</v>
      </c>
    </row>
    <row r="1623" spans="1:3" x14ac:dyDescent="0.2">
      <c r="A1623" s="19">
        <v>124</v>
      </c>
      <c r="B1623" s="19" t="s">
        <v>375</v>
      </c>
      <c r="C1623" s="20" t="s">
        <v>386</v>
      </c>
    </row>
    <row r="1624" spans="1:3" x14ac:dyDescent="0.2">
      <c r="A1624" s="19">
        <v>124</v>
      </c>
      <c r="B1624" s="19" t="s">
        <v>376</v>
      </c>
      <c r="C1624" s="20" t="s">
        <v>721</v>
      </c>
    </row>
    <row r="1625" spans="1:3" x14ac:dyDescent="0.2">
      <c r="A1625" s="19">
        <v>124</v>
      </c>
      <c r="B1625" s="19" t="s">
        <v>377</v>
      </c>
      <c r="C1625" s="20" t="s">
        <v>386</v>
      </c>
    </row>
    <row r="1626" spans="1:3" x14ac:dyDescent="0.2">
      <c r="A1626" s="19">
        <v>124</v>
      </c>
      <c r="B1626" s="19" t="s">
        <v>378</v>
      </c>
      <c r="C1626" s="20" t="s">
        <v>386</v>
      </c>
    </row>
    <row r="1627" spans="1:3" x14ac:dyDescent="0.2">
      <c r="A1627" s="19">
        <v>124</v>
      </c>
      <c r="B1627" s="19" t="s">
        <v>961</v>
      </c>
      <c r="C1627" s="20" t="s">
        <v>388</v>
      </c>
    </row>
    <row r="1628" spans="1:3" x14ac:dyDescent="0.2">
      <c r="A1628" s="19">
        <v>124</v>
      </c>
      <c r="B1628" s="19" t="s">
        <v>2077</v>
      </c>
      <c r="C1628" s="20" t="s">
        <v>388</v>
      </c>
    </row>
    <row r="1629" spans="1:3" x14ac:dyDescent="0.2">
      <c r="A1629" s="19">
        <v>124</v>
      </c>
      <c r="B1629" s="19" t="s">
        <v>379</v>
      </c>
      <c r="C1629" s="20" t="s">
        <v>386</v>
      </c>
    </row>
    <row r="1630" spans="1:3" x14ac:dyDescent="0.2">
      <c r="A1630" s="19">
        <v>124</v>
      </c>
      <c r="B1630" s="19" t="s">
        <v>380</v>
      </c>
      <c r="C1630" s="20" t="s">
        <v>721</v>
      </c>
    </row>
    <row r="1631" spans="1:3" x14ac:dyDescent="0.2">
      <c r="A1631" s="19">
        <v>124</v>
      </c>
      <c r="B1631" s="19" t="s">
        <v>381</v>
      </c>
      <c r="C1631" s="20" t="s">
        <v>386</v>
      </c>
    </row>
    <row r="1632" spans="1:3" x14ac:dyDescent="0.2">
      <c r="A1632" s="19">
        <v>124</v>
      </c>
      <c r="B1632" s="19" t="s">
        <v>711</v>
      </c>
      <c r="C1632" s="20" t="s">
        <v>387</v>
      </c>
    </row>
    <row r="1633" spans="1:3" x14ac:dyDescent="0.2">
      <c r="A1633" s="19">
        <v>124</v>
      </c>
      <c r="B1633" s="19" t="s">
        <v>1751</v>
      </c>
      <c r="C1633" s="20" t="s">
        <v>386</v>
      </c>
    </row>
    <row r="1634" spans="1:3" x14ac:dyDescent="0.2">
      <c r="A1634" s="19">
        <v>124</v>
      </c>
      <c r="B1634" s="19" t="s">
        <v>1752</v>
      </c>
      <c r="C1634" s="20" t="s">
        <v>386</v>
      </c>
    </row>
    <row r="1635" spans="1:3" x14ac:dyDescent="0.2">
      <c r="A1635" s="19">
        <v>124</v>
      </c>
      <c r="B1635" s="19" t="s">
        <v>1376</v>
      </c>
      <c r="C1635" s="20" t="s">
        <v>386</v>
      </c>
    </row>
    <row r="1636" spans="1:3" x14ac:dyDescent="0.2">
      <c r="A1636" s="19">
        <v>124</v>
      </c>
      <c r="B1636" s="19" t="s">
        <v>1126</v>
      </c>
      <c r="C1636" s="20" t="s">
        <v>386</v>
      </c>
    </row>
    <row r="1637" spans="1:3" x14ac:dyDescent="0.2">
      <c r="A1637" s="19">
        <v>124</v>
      </c>
      <c r="B1637" s="19" t="s">
        <v>293</v>
      </c>
      <c r="C1637" s="20" t="s">
        <v>721</v>
      </c>
    </row>
    <row r="1638" spans="1:3" x14ac:dyDescent="0.2">
      <c r="A1638" s="19">
        <v>124</v>
      </c>
      <c r="B1638" s="19" t="s">
        <v>866</v>
      </c>
      <c r="C1638" s="20" t="s">
        <v>386</v>
      </c>
    </row>
    <row r="1639" spans="1:3" x14ac:dyDescent="0.2">
      <c r="A1639" s="19">
        <v>124</v>
      </c>
      <c r="B1639" s="19" t="s">
        <v>1052</v>
      </c>
      <c r="C1639" s="20" t="s">
        <v>387</v>
      </c>
    </row>
    <row r="1640" spans="1:3" x14ac:dyDescent="0.2">
      <c r="A1640" s="19">
        <v>124</v>
      </c>
      <c r="B1640" s="19" t="s">
        <v>1053</v>
      </c>
      <c r="C1640" s="20" t="s">
        <v>388</v>
      </c>
    </row>
    <row r="1641" spans="1:3" x14ac:dyDescent="0.2">
      <c r="A1641" s="19">
        <v>126</v>
      </c>
      <c r="B1641" s="19" t="s">
        <v>1825</v>
      </c>
      <c r="C1641" s="20" t="s">
        <v>721</v>
      </c>
    </row>
    <row r="1642" spans="1:3" x14ac:dyDescent="0.2">
      <c r="A1642" s="19">
        <v>126</v>
      </c>
      <c r="B1642" s="19" t="s">
        <v>1826</v>
      </c>
      <c r="C1642" s="20" t="s">
        <v>721</v>
      </c>
    </row>
    <row r="1643" spans="1:3" x14ac:dyDescent="0.2">
      <c r="A1643" s="19">
        <v>126</v>
      </c>
      <c r="B1643" s="19" t="s">
        <v>2091</v>
      </c>
      <c r="C1643" s="20" t="s">
        <v>387</v>
      </c>
    </row>
    <row r="1644" spans="1:3" x14ac:dyDescent="0.2">
      <c r="A1644" s="19">
        <v>126</v>
      </c>
      <c r="B1644" s="19" t="s">
        <v>1827</v>
      </c>
      <c r="C1644" s="20" t="s">
        <v>388</v>
      </c>
    </row>
    <row r="1645" spans="1:3" x14ac:dyDescent="0.2">
      <c r="A1645" s="19">
        <v>126</v>
      </c>
      <c r="B1645" s="19" t="s">
        <v>1828</v>
      </c>
      <c r="C1645" s="20" t="s">
        <v>421</v>
      </c>
    </row>
    <row r="1646" spans="1:3" x14ac:dyDescent="0.2">
      <c r="A1646" s="19">
        <v>126</v>
      </c>
      <c r="B1646" s="19" t="s">
        <v>1829</v>
      </c>
      <c r="C1646" s="20" t="s">
        <v>721</v>
      </c>
    </row>
    <row r="1647" spans="1:3" x14ac:dyDescent="0.2">
      <c r="A1647" s="19">
        <v>127</v>
      </c>
      <c r="B1647" s="19" t="s">
        <v>294</v>
      </c>
      <c r="C1647" s="20" t="s">
        <v>386</v>
      </c>
    </row>
    <row r="1648" spans="1:3" x14ac:dyDescent="0.2">
      <c r="A1648" s="19">
        <v>127</v>
      </c>
      <c r="B1648" s="19" t="s">
        <v>2002</v>
      </c>
      <c r="C1648" s="20" t="s">
        <v>388</v>
      </c>
    </row>
    <row r="1649" spans="1:3" x14ac:dyDescent="0.2">
      <c r="A1649" s="19">
        <v>127</v>
      </c>
      <c r="B1649" s="19" t="s">
        <v>1054</v>
      </c>
      <c r="C1649" s="20" t="s">
        <v>386</v>
      </c>
    </row>
    <row r="1650" spans="1:3" x14ac:dyDescent="0.2">
      <c r="A1650" s="19">
        <v>127</v>
      </c>
      <c r="B1650" s="19" t="s">
        <v>1753</v>
      </c>
      <c r="C1650" s="20" t="s">
        <v>386</v>
      </c>
    </row>
    <row r="1651" spans="1:3" x14ac:dyDescent="0.2">
      <c r="A1651" s="19">
        <v>127</v>
      </c>
      <c r="B1651" s="19" t="s">
        <v>295</v>
      </c>
      <c r="C1651" s="20" t="s">
        <v>1315</v>
      </c>
    </row>
    <row r="1652" spans="1:3" x14ac:dyDescent="0.2">
      <c r="A1652" s="19">
        <v>127</v>
      </c>
      <c r="B1652" s="19" t="s">
        <v>1055</v>
      </c>
      <c r="C1652" s="20" t="s">
        <v>388</v>
      </c>
    </row>
    <row r="1653" spans="1:3" x14ac:dyDescent="0.2">
      <c r="A1653" s="19">
        <v>127</v>
      </c>
      <c r="B1653" s="19" t="s">
        <v>705</v>
      </c>
      <c r="C1653" s="20" t="s">
        <v>386</v>
      </c>
    </row>
    <row r="1654" spans="1:3" x14ac:dyDescent="0.2">
      <c r="A1654" s="19">
        <v>127</v>
      </c>
      <c r="B1654" s="19" t="s">
        <v>1056</v>
      </c>
      <c r="C1654" s="20" t="s">
        <v>388</v>
      </c>
    </row>
    <row r="1655" spans="1:3" x14ac:dyDescent="0.2">
      <c r="A1655" s="19">
        <v>127</v>
      </c>
      <c r="B1655" s="19" t="s">
        <v>1057</v>
      </c>
      <c r="C1655" s="20" t="s">
        <v>388</v>
      </c>
    </row>
    <row r="1656" spans="1:3" x14ac:dyDescent="0.2">
      <c r="A1656" s="19">
        <v>127</v>
      </c>
      <c r="B1656" s="19" t="s">
        <v>296</v>
      </c>
      <c r="C1656" s="20" t="s">
        <v>386</v>
      </c>
    </row>
    <row r="1657" spans="1:3" x14ac:dyDescent="0.2">
      <c r="A1657" s="19">
        <v>127</v>
      </c>
      <c r="B1657" s="19" t="s">
        <v>2078</v>
      </c>
      <c r="C1657" s="20" t="s">
        <v>387</v>
      </c>
    </row>
    <row r="1658" spans="1:3" x14ac:dyDescent="0.2">
      <c r="A1658" s="19">
        <v>127</v>
      </c>
      <c r="B1658" s="19" t="s">
        <v>2079</v>
      </c>
      <c r="C1658" s="20" t="s">
        <v>388</v>
      </c>
    </row>
    <row r="1659" spans="1:3" x14ac:dyDescent="0.2">
      <c r="A1659" s="19">
        <v>127</v>
      </c>
      <c r="B1659" s="19" t="s">
        <v>1058</v>
      </c>
      <c r="C1659" s="20" t="s">
        <v>387</v>
      </c>
    </row>
    <row r="1660" spans="1:3" x14ac:dyDescent="0.2">
      <c r="A1660" s="19">
        <v>127</v>
      </c>
      <c r="B1660" s="19" t="s">
        <v>297</v>
      </c>
      <c r="C1660" s="20" t="s">
        <v>386</v>
      </c>
    </row>
    <row r="1661" spans="1:3" x14ac:dyDescent="0.2">
      <c r="A1661" s="19">
        <v>127</v>
      </c>
      <c r="B1661" s="19" t="s">
        <v>298</v>
      </c>
      <c r="C1661" s="20" t="s">
        <v>386</v>
      </c>
    </row>
    <row r="1662" spans="1:3" x14ac:dyDescent="0.2">
      <c r="A1662" s="19">
        <v>127</v>
      </c>
      <c r="B1662" s="19" t="s">
        <v>1059</v>
      </c>
      <c r="C1662" s="20" t="s">
        <v>387</v>
      </c>
    </row>
    <row r="1663" spans="1:3" x14ac:dyDescent="0.2">
      <c r="A1663" s="19">
        <v>127</v>
      </c>
      <c r="B1663" s="19" t="s">
        <v>299</v>
      </c>
      <c r="C1663" s="20" t="s">
        <v>386</v>
      </c>
    </row>
    <row r="1664" spans="1:3" x14ac:dyDescent="0.2">
      <c r="A1664" s="19">
        <v>127</v>
      </c>
      <c r="B1664" s="19" t="s">
        <v>357</v>
      </c>
      <c r="C1664" s="20" t="s">
        <v>386</v>
      </c>
    </row>
    <row r="1665" spans="1:3" x14ac:dyDescent="0.2">
      <c r="A1665" s="19">
        <v>127</v>
      </c>
      <c r="B1665" s="19" t="s">
        <v>1906</v>
      </c>
      <c r="C1665" s="20" t="s">
        <v>386</v>
      </c>
    </row>
    <row r="1666" spans="1:3" x14ac:dyDescent="0.2">
      <c r="A1666" s="19">
        <v>128</v>
      </c>
      <c r="B1666" s="19" t="s">
        <v>301</v>
      </c>
      <c r="C1666" s="20" t="s">
        <v>721</v>
      </c>
    </row>
    <row r="1667" spans="1:3" x14ac:dyDescent="0.2">
      <c r="A1667" s="19">
        <v>128</v>
      </c>
      <c r="B1667" s="19" t="s">
        <v>302</v>
      </c>
      <c r="C1667" s="20" t="s">
        <v>386</v>
      </c>
    </row>
    <row r="1668" spans="1:3" x14ac:dyDescent="0.2">
      <c r="A1668" s="19">
        <v>128</v>
      </c>
      <c r="B1668" s="19" t="s">
        <v>492</v>
      </c>
      <c r="C1668" s="20" t="s">
        <v>386</v>
      </c>
    </row>
    <row r="1669" spans="1:3" x14ac:dyDescent="0.2">
      <c r="A1669" s="19">
        <v>128</v>
      </c>
      <c r="B1669" s="19" t="s">
        <v>1060</v>
      </c>
      <c r="C1669" s="20" t="s">
        <v>387</v>
      </c>
    </row>
    <row r="1670" spans="1:3" x14ac:dyDescent="0.2">
      <c r="A1670" s="19">
        <v>128</v>
      </c>
      <c r="B1670" s="19" t="s">
        <v>1061</v>
      </c>
      <c r="C1670" s="20" t="s">
        <v>388</v>
      </c>
    </row>
    <row r="1671" spans="1:3" x14ac:dyDescent="0.2">
      <c r="A1671" s="19">
        <v>128</v>
      </c>
      <c r="B1671" s="19" t="s">
        <v>493</v>
      </c>
      <c r="C1671" s="20" t="s">
        <v>386</v>
      </c>
    </row>
    <row r="1672" spans="1:3" x14ac:dyDescent="0.2">
      <c r="A1672" s="19">
        <v>128</v>
      </c>
      <c r="B1672" s="19" t="s">
        <v>1062</v>
      </c>
      <c r="C1672" s="20" t="s">
        <v>388</v>
      </c>
    </row>
    <row r="1673" spans="1:3" x14ac:dyDescent="0.2">
      <c r="A1673" s="19">
        <v>128</v>
      </c>
      <c r="B1673" s="19" t="s">
        <v>494</v>
      </c>
      <c r="C1673" s="20" t="s">
        <v>721</v>
      </c>
    </row>
    <row r="1674" spans="1:3" x14ac:dyDescent="0.2">
      <c r="A1674" s="19">
        <v>128</v>
      </c>
      <c r="B1674" s="19" t="s">
        <v>495</v>
      </c>
      <c r="C1674" s="20" t="s">
        <v>721</v>
      </c>
    </row>
    <row r="1675" spans="1:3" x14ac:dyDescent="0.2">
      <c r="A1675" s="19">
        <v>128</v>
      </c>
      <c r="B1675" s="19" t="s">
        <v>496</v>
      </c>
      <c r="C1675" s="20" t="s">
        <v>386</v>
      </c>
    </row>
    <row r="1676" spans="1:3" x14ac:dyDescent="0.2">
      <c r="A1676" s="19">
        <v>128</v>
      </c>
      <c r="B1676" s="19" t="s">
        <v>1246</v>
      </c>
      <c r="C1676" s="20" t="s">
        <v>386</v>
      </c>
    </row>
    <row r="1677" spans="1:3" x14ac:dyDescent="0.2">
      <c r="A1677" s="19">
        <v>128</v>
      </c>
      <c r="B1677" s="19" t="s">
        <v>1247</v>
      </c>
      <c r="C1677" s="20" t="s">
        <v>721</v>
      </c>
    </row>
    <row r="1678" spans="1:3" x14ac:dyDescent="0.2">
      <c r="A1678" s="19">
        <v>128</v>
      </c>
      <c r="B1678" s="19" t="s">
        <v>528</v>
      </c>
      <c r="C1678" s="20" t="s">
        <v>388</v>
      </c>
    </row>
    <row r="1679" spans="1:3" x14ac:dyDescent="0.2">
      <c r="A1679" s="19">
        <v>128</v>
      </c>
      <c r="B1679" s="19" t="s">
        <v>1248</v>
      </c>
      <c r="C1679" s="20" t="s">
        <v>721</v>
      </c>
    </row>
    <row r="1680" spans="1:3" x14ac:dyDescent="0.2">
      <c r="A1680" s="19">
        <v>128</v>
      </c>
      <c r="B1680" s="19" t="s">
        <v>1830</v>
      </c>
      <c r="C1680" s="20" t="s">
        <v>1315</v>
      </c>
    </row>
    <row r="1681" spans="1:3" x14ac:dyDescent="0.2">
      <c r="A1681" s="19">
        <v>128</v>
      </c>
      <c r="B1681" s="19" t="s">
        <v>1168</v>
      </c>
      <c r="C1681" s="20" t="s">
        <v>721</v>
      </c>
    </row>
    <row r="1682" spans="1:3" x14ac:dyDescent="0.2">
      <c r="A1682" s="19">
        <v>128</v>
      </c>
      <c r="B1682" s="19" t="s">
        <v>529</v>
      </c>
      <c r="C1682" s="20" t="s">
        <v>387</v>
      </c>
    </row>
    <row r="1683" spans="1:3" x14ac:dyDescent="0.2">
      <c r="A1683" s="19">
        <v>128</v>
      </c>
      <c r="B1683" s="19" t="s">
        <v>530</v>
      </c>
      <c r="C1683" s="20" t="s">
        <v>387</v>
      </c>
    </row>
    <row r="1684" spans="1:3" x14ac:dyDescent="0.2">
      <c r="A1684" s="19">
        <v>128</v>
      </c>
      <c r="B1684" s="19" t="s">
        <v>531</v>
      </c>
      <c r="C1684" s="20" t="s">
        <v>387</v>
      </c>
    </row>
    <row r="1685" spans="1:3" x14ac:dyDescent="0.2">
      <c r="A1685" s="19">
        <v>128</v>
      </c>
      <c r="B1685" s="19" t="s">
        <v>1094</v>
      </c>
      <c r="C1685" s="20" t="s">
        <v>386</v>
      </c>
    </row>
    <row r="1686" spans="1:3" x14ac:dyDescent="0.2">
      <c r="A1686" s="19">
        <v>128</v>
      </c>
      <c r="B1686" s="19" t="s">
        <v>532</v>
      </c>
      <c r="C1686" s="20" t="s">
        <v>388</v>
      </c>
    </row>
    <row r="1687" spans="1:3" x14ac:dyDescent="0.2">
      <c r="A1687" s="19">
        <v>128</v>
      </c>
      <c r="B1687" s="19" t="s">
        <v>1875</v>
      </c>
      <c r="C1687" s="20" t="s">
        <v>387</v>
      </c>
    </row>
    <row r="1688" spans="1:3" x14ac:dyDescent="0.2">
      <c r="A1688" s="19">
        <v>128</v>
      </c>
      <c r="B1688" s="19" t="s">
        <v>1249</v>
      </c>
      <c r="C1688" s="20" t="s">
        <v>721</v>
      </c>
    </row>
    <row r="1689" spans="1:3" x14ac:dyDescent="0.2">
      <c r="A1689" s="19">
        <v>128</v>
      </c>
      <c r="B1689" s="19" t="s">
        <v>533</v>
      </c>
      <c r="C1689" s="20" t="s">
        <v>387</v>
      </c>
    </row>
    <row r="1690" spans="1:3" x14ac:dyDescent="0.2">
      <c r="A1690" s="19">
        <v>128</v>
      </c>
      <c r="B1690" s="19" t="s">
        <v>1250</v>
      </c>
      <c r="C1690" s="20" t="s">
        <v>721</v>
      </c>
    </row>
    <row r="1691" spans="1:3" x14ac:dyDescent="0.2">
      <c r="A1691" s="19">
        <v>128</v>
      </c>
      <c r="B1691" s="19" t="s">
        <v>1251</v>
      </c>
      <c r="C1691" s="20" t="s">
        <v>386</v>
      </c>
    </row>
    <row r="1692" spans="1:3" x14ac:dyDescent="0.2">
      <c r="A1692" s="19">
        <v>128</v>
      </c>
      <c r="B1692" s="19" t="s">
        <v>519</v>
      </c>
      <c r="C1692" s="20" t="s">
        <v>388</v>
      </c>
    </row>
    <row r="1693" spans="1:3" x14ac:dyDescent="0.2">
      <c r="A1693" s="19">
        <v>128</v>
      </c>
      <c r="B1693" s="19" t="s">
        <v>1252</v>
      </c>
      <c r="C1693" s="20" t="s">
        <v>721</v>
      </c>
    </row>
    <row r="1694" spans="1:3" x14ac:dyDescent="0.2">
      <c r="A1694" s="19">
        <v>128</v>
      </c>
      <c r="B1694" s="19" t="s">
        <v>1253</v>
      </c>
      <c r="C1694" s="20" t="s">
        <v>721</v>
      </c>
    </row>
    <row r="1695" spans="1:3" x14ac:dyDescent="0.2">
      <c r="A1695" s="19">
        <v>128</v>
      </c>
      <c r="B1695" s="19" t="s">
        <v>725</v>
      </c>
      <c r="C1695" s="20" t="s">
        <v>386</v>
      </c>
    </row>
    <row r="1696" spans="1:3" x14ac:dyDescent="0.2">
      <c r="A1696" s="19">
        <v>128</v>
      </c>
      <c r="B1696" s="19" t="s">
        <v>391</v>
      </c>
      <c r="C1696" s="20" t="s">
        <v>387</v>
      </c>
    </row>
    <row r="1697" spans="1:3" x14ac:dyDescent="0.2">
      <c r="A1697" s="19">
        <v>128</v>
      </c>
      <c r="B1697" s="19" t="s">
        <v>726</v>
      </c>
      <c r="C1697" s="20" t="s">
        <v>386</v>
      </c>
    </row>
    <row r="1698" spans="1:3" x14ac:dyDescent="0.2">
      <c r="A1698" s="19">
        <v>128</v>
      </c>
      <c r="B1698" s="19" t="s">
        <v>392</v>
      </c>
      <c r="C1698" s="20" t="s">
        <v>388</v>
      </c>
    </row>
    <row r="1699" spans="1:3" x14ac:dyDescent="0.2">
      <c r="A1699" s="19">
        <v>128</v>
      </c>
      <c r="B1699" s="19" t="s">
        <v>1754</v>
      </c>
      <c r="C1699" s="20" t="s">
        <v>721</v>
      </c>
    </row>
    <row r="1700" spans="1:3" x14ac:dyDescent="0.2">
      <c r="A1700" s="19">
        <v>128</v>
      </c>
      <c r="B1700" s="19" t="s">
        <v>727</v>
      </c>
      <c r="C1700" s="20" t="s">
        <v>721</v>
      </c>
    </row>
    <row r="1701" spans="1:3" x14ac:dyDescent="0.2">
      <c r="A1701" s="19">
        <v>128</v>
      </c>
      <c r="B1701" s="19" t="s">
        <v>728</v>
      </c>
      <c r="C1701" s="20" t="s">
        <v>721</v>
      </c>
    </row>
    <row r="1702" spans="1:3" x14ac:dyDescent="0.2">
      <c r="A1702" s="19">
        <v>128</v>
      </c>
      <c r="B1702" s="19" t="s">
        <v>393</v>
      </c>
      <c r="C1702" s="20" t="s">
        <v>387</v>
      </c>
    </row>
    <row r="1703" spans="1:3" x14ac:dyDescent="0.2">
      <c r="A1703" s="19">
        <v>128</v>
      </c>
      <c r="B1703" s="19" t="s">
        <v>394</v>
      </c>
      <c r="C1703" s="20" t="s">
        <v>388</v>
      </c>
    </row>
    <row r="1704" spans="1:3" x14ac:dyDescent="0.2">
      <c r="A1704" s="19">
        <v>128</v>
      </c>
      <c r="B1704" s="19" t="s">
        <v>395</v>
      </c>
      <c r="C1704" s="20" t="s">
        <v>388</v>
      </c>
    </row>
    <row r="1705" spans="1:3" x14ac:dyDescent="0.2">
      <c r="A1705" s="19">
        <v>128</v>
      </c>
      <c r="B1705" s="19" t="s">
        <v>729</v>
      </c>
      <c r="C1705" s="20" t="s">
        <v>386</v>
      </c>
    </row>
    <row r="1706" spans="1:3" x14ac:dyDescent="0.2">
      <c r="A1706" s="19">
        <v>128</v>
      </c>
      <c r="B1706" s="19" t="s">
        <v>730</v>
      </c>
      <c r="C1706" s="20" t="s">
        <v>386</v>
      </c>
    </row>
    <row r="1707" spans="1:3" x14ac:dyDescent="0.2">
      <c r="A1707" s="19">
        <v>128</v>
      </c>
      <c r="B1707" s="19" t="s">
        <v>731</v>
      </c>
      <c r="C1707" s="20" t="s">
        <v>386</v>
      </c>
    </row>
    <row r="1708" spans="1:3" x14ac:dyDescent="0.2">
      <c r="A1708" s="19">
        <v>128</v>
      </c>
      <c r="B1708" s="19" t="s">
        <v>396</v>
      </c>
      <c r="C1708" s="20" t="s">
        <v>388</v>
      </c>
    </row>
    <row r="1709" spans="1:3" x14ac:dyDescent="0.2">
      <c r="A1709" s="19">
        <v>128</v>
      </c>
      <c r="B1709" s="19" t="s">
        <v>732</v>
      </c>
      <c r="C1709" s="20" t="s">
        <v>386</v>
      </c>
    </row>
    <row r="1710" spans="1:3" x14ac:dyDescent="0.2">
      <c r="A1710" s="19">
        <v>128</v>
      </c>
      <c r="B1710" s="19" t="s">
        <v>1179</v>
      </c>
      <c r="C1710" s="20" t="s">
        <v>721</v>
      </c>
    </row>
    <row r="1711" spans="1:3" x14ac:dyDescent="0.2">
      <c r="A1711" s="19">
        <v>128</v>
      </c>
      <c r="B1711" s="19" t="s">
        <v>1180</v>
      </c>
      <c r="C1711" s="20" t="s">
        <v>1005</v>
      </c>
    </row>
    <row r="1712" spans="1:3" x14ac:dyDescent="0.2">
      <c r="A1712" s="19">
        <v>128</v>
      </c>
      <c r="B1712" s="19" t="s">
        <v>1006</v>
      </c>
      <c r="C1712" s="20" t="s">
        <v>721</v>
      </c>
    </row>
    <row r="1713" spans="1:3" x14ac:dyDescent="0.2">
      <c r="A1713" s="19">
        <v>128</v>
      </c>
      <c r="B1713" s="19" t="s">
        <v>1007</v>
      </c>
      <c r="C1713" s="20" t="s">
        <v>386</v>
      </c>
    </row>
    <row r="1714" spans="1:3" x14ac:dyDescent="0.2">
      <c r="A1714" s="19">
        <v>128</v>
      </c>
      <c r="B1714" s="19" t="s">
        <v>468</v>
      </c>
      <c r="C1714" s="20" t="s">
        <v>387</v>
      </c>
    </row>
    <row r="1715" spans="1:3" x14ac:dyDescent="0.2">
      <c r="A1715" s="19">
        <v>128</v>
      </c>
      <c r="B1715" s="19" t="s">
        <v>2080</v>
      </c>
      <c r="C1715" s="20" t="s">
        <v>1911</v>
      </c>
    </row>
    <row r="1716" spans="1:3" x14ac:dyDescent="0.2">
      <c r="A1716" s="19">
        <v>128</v>
      </c>
      <c r="B1716" s="19" t="s">
        <v>1008</v>
      </c>
      <c r="C1716" s="20" t="s">
        <v>386</v>
      </c>
    </row>
    <row r="1717" spans="1:3" x14ac:dyDescent="0.2">
      <c r="A1717" s="19">
        <v>128</v>
      </c>
      <c r="B1717" s="19" t="s">
        <v>1009</v>
      </c>
      <c r="C1717" s="20" t="s">
        <v>721</v>
      </c>
    </row>
    <row r="1718" spans="1:3" x14ac:dyDescent="0.2">
      <c r="A1718" s="19">
        <v>128</v>
      </c>
      <c r="B1718" s="19" t="s">
        <v>1010</v>
      </c>
      <c r="C1718" s="20" t="s">
        <v>386</v>
      </c>
    </row>
    <row r="1719" spans="1:3" x14ac:dyDescent="0.2">
      <c r="A1719" s="19">
        <v>128</v>
      </c>
      <c r="B1719" s="19" t="s">
        <v>469</v>
      </c>
      <c r="C1719" s="20" t="s">
        <v>388</v>
      </c>
    </row>
    <row r="1720" spans="1:3" x14ac:dyDescent="0.2">
      <c r="A1720" s="19">
        <v>128</v>
      </c>
      <c r="B1720" s="19" t="s">
        <v>1011</v>
      </c>
      <c r="C1720" s="20" t="s">
        <v>721</v>
      </c>
    </row>
    <row r="1721" spans="1:3" x14ac:dyDescent="0.2">
      <c r="A1721" s="19">
        <v>128</v>
      </c>
      <c r="B1721" s="19" t="s">
        <v>1012</v>
      </c>
      <c r="C1721" s="20" t="s">
        <v>721</v>
      </c>
    </row>
    <row r="1722" spans="1:3" x14ac:dyDescent="0.2">
      <c r="A1722" s="19">
        <v>128</v>
      </c>
      <c r="B1722" s="19" t="s">
        <v>470</v>
      </c>
      <c r="C1722" s="20" t="s">
        <v>387</v>
      </c>
    </row>
    <row r="1723" spans="1:3" x14ac:dyDescent="0.2">
      <c r="A1723" s="19">
        <v>128</v>
      </c>
      <c r="B1723" s="19" t="s">
        <v>471</v>
      </c>
      <c r="C1723" s="20" t="s">
        <v>388</v>
      </c>
    </row>
    <row r="1724" spans="1:3" x14ac:dyDescent="0.2">
      <c r="A1724" s="19">
        <v>128</v>
      </c>
      <c r="B1724" s="19" t="s">
        <v>854</v>
      </c>
      <c r="C1724" s="20" t="s">
        <v>386</v>
      </c>
    </row>
    <row r="1725" spans="1:3" x14ac:dyDescent="0.2">
      <c r="A1725" s="19">
        <v>128</v>
      </c>
      <c r="B1725" s="19" t="s">
        <v>1409</v>
      </c>
      <c r="C1725" s="20" t="s">
        <v>721</v>
      </c>
    </row>
    <row r="1726" spans="1:3" x14ac:dyDescent="0.2">
      <c r="A1726" s="19">
        <v>128</v>
      </c>
      <c r="B1726" s="19" t="s">
        <v>1410</v>
      </c>
      <c r="C1726" s="20" t="s">
        <v>386</v>
      </c>
    </row>
    <row r="1727" spans="1:3" x14ac:dyDescent="0.2">
      <c r="A1727" s="19">
        <v>128</v>
      </c>
      <c r="B1727" s="19" t="s">
        <v>1411</v>
      </c>
      <c r="C1727" s="20" t="s">
        <v>721</v>
      </c>
    </row>
    <row r="1728" spans="1:3" x14ac:dyDescent="0.2">
      <c r="A1728" s="19">
        <v>128</v>
      </c>
      <c r="B1728" s="19" t="s">
        <v>303</v>
      </c>
      <c r="C1728" s="20" t="s">
        <v>386</v>
      </c>
    </row>
    <row r="1729" spans="1:3" x14ac:dyDescent="0.2">
      <c r="A1729" s="19">
        <v>128</v>
      </c>
      <c r="B1729" s="19" t="s">
        <v>472</v>
      </c>
      <c r="C1729" s="20" t="s">
        <v>387</v>
      </c>
    </row>
    <row r="1730" spans="1:3" x14ac:dyDescent="0.2">
      <c r="A1730" s="19">
        <v>128</v>
      </c>
      <c r="B1730" s="19" t="s">
        <v>473</v>
      </c>
      <c r="C1730" s="20" t="s">
        <v>388</v>
      </c>
    </row>
    <row r="1731" spans="1:3" x14ac:dyDescent="0.2">
      <c r="A1731" s="19">
        <v>128</v>
      </c>
      <c r="B1731" s="19" t="s">
        <v>1907</v>
      </c>
      <c r="C1731" s="20" t="s">
        <v>721</v>
      </c>
    </row>
    <row r="1732" spans="1:3" x14ac:dyDescent="0.2">
      <c r="A1732" s="19">
        <v>128</v>
      </c>
      <c r="B1732" s="19" t="s">
        <v>1412</v>
      </c>
      <c r="C1732" s="20" t="s">
        <v>386</v>
      </c>
    </row>
    <row r="1733" spans="1:3" x14ac:dyDescent="0.2">
      <c r="A1733" s="19">
        <v>128</v>
      </c>
      <c r="B1733" s="19" t="s">
        <v>1413</v>
      </c>
      <c r="C1733" s="20" t="s">
        <v>721</v>
      </c>
    </row>
    <row r="1734" spans="1:3" x14ac:dyDescent="0.2">
      <c r="A1734" s="19">
        <v>128</v>
      </c>
      <c r="B1734" s="19" t="s">
        <v>1414</v>
      </c>
      <c r="C1734" s="20" t="s">
        <v>721</v>
      </c>
    </row>
    <row r="1735" spans="1:3" x14ac:dyDescent="0.2">
      <c r="A1735" s="19">
        <v>128</v>
      </c>
      <c r="B1735" s="19" t="s">
        <v>875</v>
      </c>
      <c r="C1735" s="20" t="s">
        <v>387</v>
      </c>
    </row>
    <row r="1736" spans="1:3" x14ac:dyDescent="0.2">
      <c r="A1736" s="19">
        <v>128</v>
      </c>
      <c r="B1736" s="19" t="s">
        <v>1415</v>
      </c>
      <c r="C1736" s="20" t="s">
        <v>721</v>
      </c>
    </row>
    <row r="1737" spans="1:3" x14ac:dyDescent="0.2">
      <c r="A1737" s="19">
        <v>128</v>
      </c>
      <c r="B1737" s="19" t="s">
        <v>1416</v>
      </c>
      <c r="C1737" s="20" t="s">
        <v>721</v>
      </c>
    </row>
    <row r="1738" spans="1:3" x14ac:dyDescent="0.2">
      <c r="A1738" s="19">
        <v>128</v>
      </c>
      <c r="B1738" s="19" t="s">
        <v>876</v>
      </c>
      <c r="C1738" s="20" t="s">
        <v>386</v>
      </c>
    </row>
    <row r="1739" spans="1:3" x14ac:dyDescent="0.2">
      <c r="A1739" s="19">
        <v>128</v>
      </c>
      <c r="B1739" s="19" t="s">
        <v>1417</v>
      </c>
      <c r="C1739" s="20" t="s">
        <v>386</v>
      </c>
    </row>
    <row r="1740" spans="1:3" x14ac:dyDescent="0.2">
      <c r="A1740" s="19">
        <v>128</v>
      </c>
      <c r="B1740" s="19" t="s">
        <v>877</v>
      </c>
      <c r="C1740" s="20" t="s">
        <v>388</v>
      </c>
    </row>
    <row r="1741" spans="1:3" x14ac:dyDescent="0.2">
      <c r="A1741" s="19">
        <v>128</v>
      </c>
      <c r="B1741" s="19" t="s">
        <v>1418</v>
      </c>
      <c r="C1741" s="20" t="s">
        <v>386</v>
      </c>
    </row>
    <row r="1742" spans="1:3" x14ac:dyDescent="0.2">
      <c r="A1742" s="19">
        <v>128</v>
      </c>
      <c r="B1742" s="19" t="s">
        <v>448</v>
      </c>
      <c r="C1742" s="20" t="s">
        <v>386</v>
      </c>
    </row>
    <row r="1743" spans="1:3" x14ac:dyDescent="0.2">
      <c r="A1743" s="19">
        <v>128</v>
      </c>
      <c r="B1743" s="19" t="s">
        <v>1419</v>
      </c>
      <c r="C1743" s="20" t="s">
        <v>719</v>
      </c>
    </row>
    <row r="1744" spans="1:3" x14ac:dyDescent="0.2">
      <c r="A1744" s="19">
        <v>128</v>
      </c>
      <c r="B1744" s="19" t="s">
        <v>1420</v>
      </c>
      <c r="C1744" s="20" t="s">
        <v>721</v>
      </c>
    </row>
    <row r="1745" spans="1:3" x14ac:dyDescent="0.2">
      <c r="A1745" s="19">
        <v>128</v>
      </c>
      <c r="B1745" s="19" t="s">
        <v>1421</v>
      </c>
      <c r="C1745" s="20" t="s">
        <v>386</v>
      </c>
    </row>
    <row r="1746" spans="1:3" x14ac:dyDescent="0.2">
      <c r="A1746" s="19">
        <v>128</v>
      </c>
      <c r="B1746" s="19" t="s">
        <v>1422</v>
      </c>
      <c r="C1746" s="20" t="s">
        <v>721</v>
      </c>
    </row>
    <row r="1747" spans="1:3" x14ac:dyDescent="0.2">
      <c r="A1747" s="19">
        <v>130</v>
      </c>
      <c r="B1747" s="19" t="s">
        <v>1423</v>
      </c>
      <c r="C1747" s="20" t="s">
        <v>721</v>
      </c>
    </row>
    <row r="1748" spans="1:3" x14ac:dyDescent="0.2">
      <c r="A1748" s="19">
        <v>130</v>
      </c>
      <c r="B1748" s="19" t="s">
        <v>1424</v>
      </c>
      <c r="C1748" s="20" t="s">
        <v>388</v>
      </c>
    </row>
    <row r="1749" spans="1:3" x14ac:dyDescent="0.2">
      <c r="A1749" s="19">
        <v>130</v>
      </c>
      <c r="B1749" s="19" t="s">
        <v>1846</v>
      </c>
      <c r="C1749" s="20" t="s">
        <v>421</v>
      </c>
    </row>
    <row r="1750" spans="1:3" x14ac:dyDescent="0.2">
      <c r="A1750" s="19">
        <v>130</v>
      </c>
      <c r="B1750" s="19" t="s">
        <v>304</v>
      </c>
      <c r="C1750" s="20" t="s">
        <v>387</v>
      </c>
    </row>
    <row r="1751" spans="1:3" x14ac:dyDescent="0.2">
      <c r="A1751" s="19">
        <v>130</v>
      </c>
      <c r="B1751" s="19" t="s">
        <v>1425</v>
      </c>
      <c r="C1751" s="20" t="s">
        <v>721</v>
      </c>
    </row>
    <row r="1752" spans="1:3" x14ac:dyDescent="0.2">
      <c r="A1752" s="19">
        <v>130</v>
      </c>
      <c r="B1752" s="19" t="s">
        <v>1426</v>
      </c>
      <c r="C1752" s="20" t="s">
        <v>721</v>
      </c>
    </row>
    <row r="1753" spans="1:3" x14ac:dyDescent="0.2">
      <c r="A1753" s="19">
        <v>130</v>
      </c>
      <c r="B1753" s="19" t="s">
        <v>1427</v>
      </c>
      <c r="C1753" s="20" t="s">
        <v>721</v>
      </c>
    </row>
    <row r="1754" spans="1:3" x14ac:dyDescent="0.2">
      <c r="A1754" s="19">
        <v>131</v>
      </c>
      <c r="B1754" s="19" t="s">
        <v>305</v>
      </c>
      <c r="C1754" s="20" t="s">
        <v>388</v>
      </c>
    </row>
    <row r="1755" spans="1:3" x14ac:dyDescent="0.2">
      <c r="A1755" s="19">
        <v>131</v>
      </c>
      <c r="B1755" s="19" t="s">
        <v>1428</v>
      </c>
      <c r="C1755" s="20" t="s">
        <v>386</v>
      </c>
    </row>
    <row r="1756" spans="1:3" x14ac:dyDescent="0.2">
      <c r="A1756" s="19">
        <v>131</v>
      </c>
      <c r="B1756" s="19" t="s">
        <v>1429</v>
      </c>
      <c r="C1756" s="20" t="s">
        <v>721</v>
      </c>
    </row>
    <row r="1757" spans="1:3" x14ac:dyDescent="0.2">
      <c r="A1757" s="19">
        <v>131</v>
      </c>
      <c r="B1757" s="19" t="s">
        <v>1831</v>
      </c>
      <c r="C1757" s="20" t="s">
        <v>386</v>
      </c>
    </row>
    <row r="1758" spans="1:3" x14ac:dyDescent="0.2">
      <c r="A1758" s="19">
        <v>131</v>
      </c>
      <c r="B1758" s="19" t="s">
        <v>2081</v>
      </c>
      <c r="C1758" s="20" t="s">
        <v>388</v>
      </c>
    </row>
    <row r="1759" spans="1:3" x14ac:dyDescent="0.2">
      <c r="A1759" s="19">
        <v>131</v>
      </c>
      <c r="B1759" s="19" t="s">
        <v>1430</v>
      </c>
      <c r="C1759" s="20" t="s">
        <v>721</v>
      </c>
    </row>
    <row r="1760" spans="1:3" x14ac:dyDescent="0.2">
      <c r="A1760" s="19">
        <v>131</v>
      </c>
      <c r="B1760" s="19" t="s">
        <v>306</v>
      </c>
      <c r="C1760" s="20" t="s">
        <v>387</v>
      </c>
    </row>
    <row r="1761" spans="1:3" x14ac:dyDescent="0.2">
      <c r="A1761" s="19">
        <v>131</v>
      </c>
      <c r="B1761" s="19" t="s">
        <v>307</v>
      </c>
      <c r="C1761" s="20" t="s">
        <v>387</v>
      </c>
    </row>
    <row r="1762" spans="1:3" x14ac:dyDescent="0.2">
      <c r="A1762" s="19">
        <v>131</v>
      </c>
      <c r="B1762" s="19" t="s">
        <v>2001</v>
      </c>
      <c r="C1762" s="20" t="s">
        <v>386</v>
      </c>
    </row>
    <row r="1763" spans="1:3" x14ac:dyDescent="0.2">
      <c r="A1763" s="19">
        <v>131</v>
      </c>
      <c r="B1763" s="19" t="s">
        <v>1832</v>
      </c>
      <c r="C1763" s="20" t="s">
        <v>388</v>
      </c>
    </row>
    <row r="1764" spans="1:3" x14ac:dyDescent="0.2">
      <c r="A1764" s="19">
        <v>131</v>
      </c>
      <c r="B1764" s="19" t="s">
        <v>1431</v>
      </c>
      <c r="C1764" s="20" t="s">
        <v>721</v>
      </c>
    </row>
    <row r="1765" spans="1:3" x14ac:dyDescent="0.2">
      <c r="A1765" s="19">
        <v>131</v>
      </c>
      <c r="B1765" s="19" t="s">
        <v>1432</v>
      </c>
      <c r="C1765" s="20" t="s">
        <v>721</v>
      </c>
    </row>
    <row r="1766" spans="1:3" x14ac:dyDescent="0.2">
      <c r="A1766" s="19">
        <v>131</v>
      </c>
      <c r="B1766" s="19" t="s">
        <v>1433</v>
      </c>
      <c r="C1766" s="20" t="s">
        <v>386</v>
      </c>
    </row>
    <row r="1767" spans="1:3" x14ac:dyDescent="0.2">
      <c r="A1767" s="19">
        <v>131</v>
      </c>
      <c r="B1767" s="19" t="s">
        <v>1434</v>
      </c>
      <c r="C1767" s="20" t="s">
        <v>721</v>
      </c>
    </row>
    <row r="1768" spans="1:3" x14ac:dyDescent="0.2">
      <c r="A1768" s="19">
        <v>131</v>
      </c>
      <c r="B1768" s="19" t="s">
        <v>308</v>
      </c>
      <c r="C1768" s="20" t="s">
        <v>388</v>
      </c>
    </row>
    <row r="1769" spans="1:3" x14ac:dyDescent="0.2">
      <c r="A1769" s="19">
        <v>131</v>
      </c>
      <c r="B1769" s="19" t="s">
        <v>1435</v>
      </c>
      <c r="C1769" s="20" t="s">
        <v>387</v>
      </c>
    </row>
    <row r="1770" spans="1:3" x14ac:dyDescent="0.2">
      <c r="A1770" s="19">
        <v>132</v>
      </c>
      <c r="B1770" s="19" t="s">
        <v>2082</v>
      </c>
      <c r="C1770" s="20" t="s">
        <v>1312</v>
      </c>
    </row>
    <row r="1771" spans="1:3" x14ac:dyDescent="0.2">
      <c r="A1771" s="19">
        <v>132</v>
      </c>
      <c r="B1771" s="19" t="s">
        <v>309</v>
      </c>
      <c r="C1771" s="20" t="s">
        <v>1314</v>
      </c>
    </row>
    <row r="1772" spans="1:3" x14ac:dyDescent="0.2">
      <c r="A1772" s="19">
        <v>132</v>
      </c>
      <c r="B1772" s="19" t="s">
        <v>1436</v>
      </c>
      <c r="C1772" s="20" t="s">
        <v>139</v>
      </c>
    </row>
    <row r="1773" spans="1:3" x14ac:dyDescent="0.2">
      <c r="A1773" s="19">
        <v>132</v>
      </c>
      <c r="B1773" s="19" t="s">
        <v>1437</v>
      </c>
      <c r="C1773" s="20" t="s">
        <v>139</v>
      </c>
    </row>
    <row r="1774" spans="1:3" x14ac:dyDescent="0.2">
      <c r="A1774" s="19">
        <v>132</v>
      </c>
      <c r="B1774" s="19" t="s">
        <v>310</v>
      </c>
      <c r="C1774" s="20" t="s">
        <v>387</v>
      </c>
    </row>
    <row r="1775" spans="1:3" x14ac:dyDescent="0.2">
      <c r="A1775" s="19">
        <v>132</v>
      </c>
      <c r="B1775" s="19" t="s">
        <v>1438</v>
      </c>
      <c r="C1775" s="20" t="s">
        <v>139</v>
      </c>
    </row>
    <row r="1776" spans="1:3" x14ac:dyDescent="0.2">
      <c r="A1776" s="19">
        <v>132</v>
      </c>
      <c r="B1776" s="19" t="s">
        <v>1755</v>
      </c>
      <c r="C1776" s="20" t="s">
        <v>139</v>
      </c>
    </row>
    <row r="1777" spans="1:10" x14ac:dyDescent="0.2">
      <c r="A1777" s="19">
        <v>135</v>
      </c>
      <c r="B1777" s="19" t="s">
        <v>311</v>
      </c>
      <c r="C1777" s="20" t="s">
        <v>1051</v>
      </c>
    </row>
    <row r="1778" spans="1:10" x14ac:dyDescent="0.2">
      <c r="A1778" s="19">
        <v>135</v>
      </c>
      <c r="B1778" s="19" t="s">
        <v>1439</v>
      </c>
      <c r="C1778" s="20" t="s">
        <v>1316</v>
      </c>
    </row>
    <row r="1779" spans="1:10" x14ac:dyDescent="0.2">
      <c r="A1779" s="19">
        <v>136</v>
      </c>
      <c r="B1779" s="19" t="s">
        <v>2779</v>
      </c>
      <c r="C1779" s="20" t="s">
        <v>2672</v>
      </c>
    </row>
    <row r="1780" spans="1:10" x14ac:dyDescent="0.2">
      <c r="A1780" s="19">
        <v>136</v>
      </c>
      <c r="B1780" s="19" t="s">
        <v>1440</v>
      </c>
      <c r="C1780" s="20" t="s">
        <v>1124</v>
      </c>
    </row>
    <row r="1781" spans="1:10" x14ac:dyDescent="0.2">
      <c r="A1781" s="19">
        <v>136</v>
      </c>
      <c r="B1781" s="19" t="s">
        <v>312</v>
      </c>
      <c r="C1781" s="20" t="s">
        <v>1125</v>
      </c>
    </row>
    <row r="1782" spans="1:10" x14ac:dyDescent="0.2">
      <c r="A1782" s="19">
        <v>136</v>
      </c>
      <c r="B1782" s="19" t="s">
        <v>199</v>
      </c>
      <c r="C1782" s="20" t="s">
        <v>386</v>
      </c>
    </row>
    <row r="1783" spans="1:10" x14ac:dyDescent="0.2">
      <c r="A1783" s="19">
        <v>136</v>
      </c>
      <c r="B1783" s="19" t="s">
        <v>1441</v>
      </c>
      <c r="C1783" s="20" t="s">
        <v>386</v>
      </c>
    </row>
    <row r="1784" spans="1:10" x14ac:dyDescent="0.2">
      <c r="A1784" s="19">
        <v>136</v>
      </c>
      <c r="B1784" s="19" t="s">
        <v>838</v>
      </c>
      <c r="C1784" s="20" t="s">
        <v>2672</v>
      </c>
      <c r="E1784" s="11"/>
      <c r="F1784" s="11"/>
      <c r="G1784" s="11">
        <v>8888</v>
      </c>
      <c r="H1784" s="11" t="s">
        <v>1900</v>
      </c>
      <c r="I1784" s="11"/>
      <c r="J1784" s="11"/>
    </row>
    <row r="1785" spans="1:10" x14ac:dyDescent="0.2">
      <c r="A1785" s="19">
        <v>136</v>
      </c>
      <c r="B1785" s="19" t="s">
        <v>313</v>
      </c>
      <c r="C1785" s="20" t="s">
        <v>388</v>
      </c>
      <c r="E1785" s="11"/>
      <c r="F1785" s="11">
        <v>510395001762</v>
      </c>
      <c r="G1785" s="11">
        <v>280</v>
      </c>
      <c r="H1785" s="11" t="s">
        <v>226</v>
      </c>
      <c r="I1785" s="11" t="s">
        <v>1899</v>
      </c>
      <c r="J1785" s="11">
        <v>5</v>
      </c>
    </row>
    <row r="1786" spans="1:10" x14ac:dyDescent="0.2">
      <c r="A1786" s="19">
        <v>136</v>
      </c>
      <c r="B1786" s="19" t="s">
        <v>1442</v>
      </c>
      <c r="C1786" s="20" t="s">
        <v>386</v>
      </c>
      <c r="E1786" s="11"/>
      <c r="F1786" s="11">
        <v>510395001763</v>
      </c>
      <c r="G1786" s="11">
        <v>290</v>
      </c>
      <c r="H1786" s="11" t="s">
        <v>1358</v>
      </c>
      <c r="I1786" s="11">
        <v>9</v>
      </c>
      <c r="J1786" s="11">
        <v>12</v>
      </c>
    </row>
    <row r="1787" spans="1:10" x14ac:dyDescent="0.2">
      <c r="A1787" s="19">
        <v>136</v>
      </c>
      <c r="B1787" s="19" t="s">
        <v>1443</v>
      </c>
      <c r="C1787" s="20" t="s">
        <v>386</v>
      </c>
      <c r="E1787" s="11"/>
      <c r="F1787" s="11">
        <v>510395001502</v>
      </c>
      <c r="G1787" s="11">
        <v>391</v>
      </c>
      <c r="H1787" s="11" t="s">
        <v>1359</v>
      </c>
      <c r="I1787" s="11">
        <v>6</v>
      </c>
      <c r="J1787" s="11">
        <v>8</v>
      </c>
    </row>
    <row r="1788" spans="1:10" x14ac:dyDescent="0.2">
      <c r="A1788" s="19">
        <v>136</v>
      </c>
      <c r="B1788" s="19" t="s">
        <v>314</v>
      </c>
      <c r="C1788" s="20" t="s">
        <v>387</v>
      </c>
    </row>
    <row r="1789" spans="1:10" x14ac:dyDescent="0.2">
      <c r="A1789" s="19">
        <v>136</v>
      </c>
      <c r="B1789" s="19" t="s">
        <v>315</v>
      </c>
      <c r="C1789" s="20" t="s">
        <v>388</v>
      </c>
    </row>
    <row r="1790" spans="1:10" x14ac:dyDescent="0.2">
      <c r="A1790" s="19">
        <v>136</v>
      </c>
      <c r="B1790" s="19" t="s">
        <v>1444</v>
      </c>
      <c r="C1790" s="20" t="s">
        <v>386</v>
      </c>
    </row>
    <row r="1791" spans="1:10" x14ac:dyDescent="0.2">
      <c r="A1791" s="19">
        <v>136</v>
      </c>
      <c r="B1791" s="19" t="s">
        <v>1445</v>
      </c>
      <c r="C1791" s="20" t="s">
        <v>386</v>
      </c>
    </row>
    <row r="1792" spans="1:10" x14ac:dyDescent="0.2">
      <c r="A1792" s="19">
        <v>136</v>
      </c>
      <c r="B1792" s="19" t="s">
        <v>1446</v>
      </c>
      <c r="C1792" s="20" t="s">
        <v>1124</v>
      </c>
    </row>
    <row r="1793" spans="1:3" x14ac:dyDescent="0.2">
      <c r="A1793" s="19">
        <v>136</v>
      </c>
      <c r="B1793" s="19" t="s">
        <v>316</v>
      </c>
      <c r="C1793" s="20" t="s">
        <v>718</v>
      </c>
    </row>
    <row r="1794" spans="1:3" x14ac:dyDescent="0.2">
      <c r="A1794" s="19">
        <v>136</v>
      </c>
      <c r="B1794" s="19" t="s">
        <v>1447</v>
      </c>
      <c r="C1794" s="20" t="s">
        <v>386</v>
      </c>
    </row>
    <row r="1795" spans="1:3" x14ac:dyDescent="0.2">
      <c r="A1795" s="19">
        <v>136</v>
      </c>
      <c r="B1795" s="19" t="s">
        <v>1756</v>
      </c>
      <c r="C1795" s="20" t="s">
        <v>387</v>
      </c>
    </row>
    <row r="1796" spans="1:3" x14ac:dyDescent="0.2">
      <c r="A1796" s="19">
        <v>136</v>
      </c>
      <c r="B1796" s="19" t="s">
        <v>382</v>
      </c>
      <c r="C1796" s="20" t="s">
        <v>387</v>
      </c>
    </row>
    <row r="1797" spans="1:3" x14ac:dyDescent="0.2">
      <c r="A1797" s="19">
        <v>136</v>
      </c>
      <c r="B1797" s="19" t="s">
        <v>1448</v>
      </c>
      <c r="C1797" s="20" t="s">
        <v>1124</v>
      </c>
    </row>
    <row r="1798" spans="1:3" x14ac:dyDescent="0.2">
      <c r="A1798" s="19">
        <v>136</v>
      </c>
      <c r="B1798" s="19" t="s">
        <v>383</v>
      </c>
      <c r="C1798" s="20" t="s">
        <v>388</v>
      </c>
    </row>
    <row r="1799" spans="1:3" x14ac:dyDescent="0.2">
      <c r="A1799" s="19">
        <v>136</v>
      </c>
      <c r="B1799" s="19" t="s">
        <v>384</v>
      </c>
      <c r="C1799" s="20" t="s">
        <v>1125</v>
      </c>
    </row>
    <row r="1800" spans="1:3" x14ac:dyDescent="0.2">
      <c r="A1800" s="19">
        <v>136</v>
      </c>
      <c r="B1800" s="19" t="s">
        <v>1449</v>
      </c>
      <c r="C1800" s="20" t="s">
        <v>1124</v>
      </c>
    </row>
    <row r="1801" spans="1:3" x14ac:dyDescent="0.2">
      <c r="A1801" s="19">
        <v>136</v>
      </c>
      <c r="B1801" s="19" t="s">
        <v>992</v>
      </c>
      <c r="C1801" s="20" t="s">
        <v>388</v>
      </c>
    </row>
    <row r="1802" spans="1:3" x14ac:dyDescent="0.2">
      <c r="A1802" s="19">
        <v>136</v>
      </c>
      <c r="B1802" s="19" t="s">
        <v>993</v>
      </c>
      <c r="C1802" s="20" t="s">
        <v>1125</v>
      </c>
    </row>
    <row r="1803" spans="1:3" x14ac:dyDescent="0.2">
      <c r="A1803" s="19">
        <v>136</v>
      </c>
      <c r="B1803" s="19" t="s">
        <v>1450</v>
      </c>
      <c r="C1803" s="20" t="s">
        <v>386</v>
      </c>
    </row>
    <row r="1804" spans="1:3" x14ac:dyDescent="0.2">
      <c r="A1804" s="19">
        <v>136</v>
      </c>
      <c r="B1804" s="19" t="s">
        <v>576</v>
      </c>
      <c r="C1804" s="20" t="s">
        <v>387</v>
      </c>
    </row>
    <row r="1805" spans="1:3" x14ac:dyDescent="0.2">
      <c r="A1805" s="19">
        <v>136</v>
      </c>
      <c r="B1805" s="19" t="s">
        <v>1451</v>
      </c>
      <c r="C1805" s="20" t="s">
        <v>388</v>
      </c>
    </row>
    <row r="1806" spans="1:3" x14ac:dyDescent="0.2">
      <c r="A1806" s="19">
        <v>136</v>
      </c>
      <c r="B1806" s="19" t="s">
        <v>259</v>
      </c>
      <c r="C1806" s="20" t="s">
        <v>388</v>
      </c>
    </row>
    <row r="1807" spans="1:3" x14ac:dyDescent="0.2">
      <c r="A1807" s="19">
        <v>136</v>
      </c>
      <c r="B1807" s="19" t="s">
        <v>260</v>
      </c>
      <c r="C1807" s="20" t="s">
        <v>387</v>
      </c>
    </row>
    <row r="1808" spans="1:3" x14ac:dyDescent="0.2">
      <c r="A1808" s="19">
        <v>136</v>
      </c>
      <c r="B1808" s="19" t="s">
        <v>363</v>
      </c>
      <c r="C1808" s="20" t="s">
        <v>388</v>
      </c>
    </row>
    <row r="1809" spans="1:3" x14ac:dyDescent="0.2">
      <c r="A1809" s="19">
        <v>136</v>
      </c>
      <c r="B1809" s="19" t="s">
        <v>364</v>
      </c>
      <c r="C1809" s="20" t="s">
        <v>388</v>
      </c>
    </row>
    <row r="1810" spans="1:3" x14ac:dyDescent="0.2">
      <c r="A1810" s="19">
        <v>136</v>
      </c>
      <c r="B1810" s="19" t="s">
        <v>365</v>
      </c>
      <c r="C1810" s="20" t="s">
        <v>718</v>
      </c>
    </row>
    <row r="1811" spans="1:3" x14ac:dyDescent="0.2">
      <c r="A1811" s="19">
        <v>136</v>
      </c>
      <c r="B1811" s="19" t="s">
        <v>366</v>
      </c>
      <c r="C1811" s="20" t="s">
        <v>387</v>
      </c>
    </row>
    <row r="1812" spans="1:3" x14ac:dyDescent="0.2">
      <c r="A1812" s="19">
        <v>136</v>
      </c>
      <c r="B1812" s="19" t="s">
        <v>367</v>
      </c>
      <c r="C1812" s="20" t="s">
        <v>388</v>
      </c>
    </row>
    <row r="1813" spans="1:3" x14ac:dyDescent="0.2">
      <c r="A1813" s="19">
        <v>136</v>
      </c>
      <c r="B1813" s="19" t="s">
        <v>1342</v>
      </c>
      <c r="C1813" s="20" t="s">
        <v>1125</v>
      </c>
    </row>
    <row r="1814" spans="1:3" x14ac:dyDescent="0.2">
      <c r="A1814" s="19">
        <v>136</v>
      </c>
      <c r="B1814" s="19" t="s">
        <v>1343</v>
      </c>
      <c r="C1814" s="20" t="s">
        <v>1125</v>
      </c>
    </row>
    <row r="1815" spans="1:3" x14ac:dyDescent="0.2">
      <c r="A1815" s="19">
        <v>136</v>
      </c>
      <c r="B1815" s="19" t="s">
        <v>616</v>
      </c>
      <c r="C1815" s="20" t="s">
        <v>386</v>
      </c>
    </row>
    <row r="1816" spans="1:3" x14ac:dyDescent="0.2">
      <c r="A1816" s="19">
        <v>136</v>
      </c>
      <c r="B1816" s="19" t="s">
        <v>300</v>
      </c>
      <c r="C1816" s="20" t="s">
        <v>386</v>
      </c>
    </row>
    <row r="1817" spans="1:3" x14ac:dyDescent="0.2">
      <c r="A1817" s="19">
        <v>136</v>
      </c>
      <c r="B1817" s="19" t="s">
        <v>1344</v>
      </c>
      <c r="C1817" s="20" t="s">
        <v>719</v>
      </c>
    </row>
    <row r="1818" spans="1:3" x14ac:dyDescent="0.2">
      <c r="A1818" s="19">
        <v>136</v>
      </c>
      <c r="B1818" s="19" t="s">
        <v>802</v>
      </c>
      <c r="C1818" s="20" t="s">
        <v>386</v>
      </c>
    </row>
    <row r="1819" spans="1:3" x14ac:dyDescent="0.2">
      <c r="A1819" s="19">
        <v>136</v>
      </c>
      <c r="B1819" s="19" t="s">
        <v>1345</v>
      </c>
      <c r="C1819" s="20" t="s">
        <v>1124</v>
      </c>
    </row>
    <row r="1820" spans="1:3" x14ac:dyDescent="0.2">
      <c r="A1820" s="19">
        <v>136</v>
      </c>
      <c r="B1820" s="19" t="s">
        <v>1346</v>
      </c>
      <c r="C1820" s="20" t="s">
        <v>387</v>
      </c>
    </row>
    <row r="1821" spans="1:3" x14ac:dyDescent="0.2">
      <c r="A1821" s="19">
        <v>136</v>
      </c>
      <c r="B1821" s="19" t="s">
        <v>617</v>
      </c>
      <c r="C1821" s="20" t="s">
        <v>1124</v>
      </c>
    </row>
    <row r="1822" spans="1:3" x14ac:dyDescent="0.2">
      <c r="A1822" s="19">
        <v>136</v>
      </c>
      <c r="B1822" s="19" t="s">
        <v>1347</v>
      </c>
      <c r="C1822" s="20" t="s">
        <v>388</v>
      </c>
    </row>
    <row r="1823" spans="1:3" x14ac:dyDescent="0.2">
      <c r="A1823" s="19">
        <v>136</v>
      </c>
      <c r="B1823" s="19" t="s">
        <v>1348</v>
      </c>
      <c r="C1823" s="20" t="s">
        <v>1125</v>
      </c>
    </row>
    <row r="1824" spans="1:3" x14ac:dyDescent="0.2">
      <c r="A1824" s="19">
        <v>137</v>
      </c>
      <c r="B1824" s="19" t="s">
        <v>618</v>
      </c>
      <c r="C1824" s="20" t="s">
        <v>721</v>
      </c>
    </row>
    <row r="1825" spans="1:3" x14ac:dyDescent="0.2">
      <c r="A1825" s="19">
        <v>137</v>
      </c>
      <c r="B1825" s="19" t="s">
        <v>1349</v>
      </c>
      <c r="C1825" s="20" t="s">
        <v>388</v>
      </c>
    </row>
    <row r="1826" spans="1:3" x14ac:dyDescent="0.2">
      <c r="A1826" s="19">
        <v>139</v>
      </c>
      <c r="B1826" s="19" t="s">
        <v>1757</v>
      </c>
      <c r="C1826" s="20" t="s">
        <v>388</v>
      </c>
    </row>
    <row r="1827" spans="1:3" x14ac:dyDescent="0.2">
      <c r="A1827" s="19">
        <v>139</v>
      </c>
      <c r="B1827" s="19" t="s">
        <v>1758</v>
      </c>
      <c r="C1827" s="20" t="s">
        <v>386</v>
      </c>
    </row>
    <row r="1828" spans="1:3" x14ac:dyDescent="0.2">
      <c r="A1828" s="19">
        <v>139</v>
      </c>
      <c r="B1828" s="19" t="s">
        <v>1759</v>
      </c>
      <c r="C1828" s="20" t="s">
        <v>386</v>
      </c>
    </row>
    <row r="1829" spans="1:3" x14ac:dyDescent="0.2">
      <c r="A1829" s="19">
        <v>139</v>
      </c>
      <c r="B1829" s="19" t="s">
        <v>472</v>
      </c>
      <c r="C1829" s="20" t="s">
        <v>387</v>
      </c>
    </row>
    <row r="1830" spans="1:3" x14ac:dyDescent="0.2">
      <c r="A1830" s="19">
        <v>139</v>
      </c>
      <c r="B1830" s="19" t="s">
        <v>1760</v>
      </c>
      <c r="C1830" s="20" t="s">
        <v>721</v>
      </c>
    </row>
    <row r="1831" spans="1:3" x14ac:dyDescent="0.2">
      <c r="A1831" s="19">
        <v>139</v>
      </c>
      <c r="B1831" s="19" t="s">
        <v>1761</v>
      </c>
      <c r="C1831" s="20" t="s">
        <v>721</v>
      </c>
    </row>
    <row r="1832" spans="1:3" x14ac:dyDescent="0.2">
      <c r="A1832" s="19">
        <v>142</v>
      </c>
      <c r="B1832" s="19" t="s">
        <v>619</v>
      </c>
      <c r="C1832" s="20" t="s">
        <v>1124</v>
      </c>
    </row>
    <row r="1833" spans="1:3" x14ac:dyDescent="0.2">
      <c r="A1833" s="19">
        <v>142</v>
      </c>
      <c r="B1833" s="19" t="s">
        <v>1350</v>
      </c>
      <c r="C1833" s="20" t="s">
        <v>387</v>
      </c>
    </row>
    <row r="1834" spans="1:3" x14ac:dyDescent="0.2">
      <c r="A1834" s="19">
        <v>142</v>
      </c>
      <c r="B1834" s="19" t="s">
        <v>1351</v>
      </c>
      <c r="C1834" s="20" t="s">
        <v>388</v>
      </c>
    </row>
    <row r="1835" spans="1:3" x14ac:dyDescent="0.2">
      <c r="A1835" s="19">
        <v>142</v>
      </c>
      <c r="B1835" s="19" t="s">
        <v>1352</v>
      </c>
      <c r="C1835" s="20" t="s">
        <v>1125</v>
      </c>
    </row>
    <row r="1836" spans="1:3" x14ac:dyDescent="0.2">
      <c r="A1836" s="19">
        <v>143</v>
      </c>
      <c r="B1836" s="19" t="s">
        <v>620</v>
      </c>
      <c r="C1836" s="20" t="s">
        <v>139</v>
      </c>
    </row>
    <row r="1837" spans="1:3" x14ac:dyDescent="0.2">
      <c r="A1837" s="19">
        <v>143</v>
      </c>
      <c r="B1837" s="19" t="s">
        <v>2083</v>
      </c>
      <c r="C1837" s="20" t="s">
        <v>1312</v>
      </c>
    </row>
    <row r="1838" spans="1:3" x14ac:dyDescent="0.2">
      <c r="A1838" s="19">
        <v>143</v>
      </c>
      <c r="B1838" s="19" t="s">
        <v>1202</v>
      </c>
      <c r="C1838" s="20" t="s">
        <v>139</v>
      </c>
    </row>
    <row r="1839" spans="1:3" x14ac:dyDescent="0.2">
      <c r="A1839" s="19">
        <v>143</v>
      </c>
      <c r="B1839" s="19" t="s">
        <v>1762</v>
      </c>
      <c r="C1839" s="20" t="s">
        <v>1314</v>
      </c>
    </row>
    <row r="1840" spans="1:3" x14ac:dyDescent="0.2">
      <c r="A1840" s="19">
        <v>143</v>
      </c>
      <c r="B1840" s="19" t="s">
        <v>1203</v>
      </c>
      <c r="C1840" s="20" t="s">
        <v>139</v>
      </c>
    </row>
    <row r="1841" spans="1:3" x14ac:dyDescent="0.2">
      <c r="A1841" s="19">
        <v>143</v>
      </c>
      <c r="B1841" s="19" t="s">
        <v>1353</v>
      </c>
      <c r="C1841" s="20" t="s">
        <v>1312</v>
      </c>
    </row>
    <row r="1842" spans="1:3" x14ac:dyDescent="0.2">
      <c r="A1842" s="19">
        <v>143</v>
      </c>
      <c r="B1842" s="19" t="s">
        <v>1354</v>
      </c>
      <c r="C1842" s="20" t="s">
        <v>387</v>
      </c>
    </row>
    <row r="1843" spans="1:3" x14ac:dyDescent="0.2">
      <c r="A1843" s="19">
        <v>143</v>
      </c>
      <c r="B1843" s="19" t="s">
        <v>221</v>
      </c>
      <c r="C1843" s="20" t="s">
        <v>139</v>
      </c>
    </row>
    <row r="1844" spans="1:3" x14ac:dyDescent="0.2">
      <c r="A1844" s="19">
        <v>143</v>
      </c>
      <c r="B1844" s="19" t="s">
        <v>222</v>
      </c>
      <c r="C1844" s="20" t="s">
        <v>139</v>
      </c>
    </row>
    <row r="1845" spans="1:3" x14ac:dyDescent="0.2">
      <c r="A1845" s="19">
        <v>144</v>
      </c>
      <c r="B1845" s="19" t="s">
        <v>223</v>
      </c>
      <c r="C1845" s="20" t="s">
        <v>1125</v>
      </c>
    </row>
    <row r="1846" spans="1:3" x14ac:dyDescent="0.2">
      <c r="A1846" s="19">
        <v>144</v>
      </c>
      <c r="B1846" s="19" t="s">
        <v>224</v>
      </c>
      <c r="C1846" s="20" t="s">
        <v>1124</v>
      </c>
    </row>
    <row r="1847" spans="1:3" x14ac:dyDescent="0.2">
      <c r="A1847" s="19">
        <v>144</v>
      </c>
      <c r="B1847" s="19" t="s">
        <v>1355</v>
      </c>
      <c r="C1847" s="20" t="s">
        <v>387</v>
      </c>
    </row>
    <row r="1848" spans="1:3" x14ac:dyDescent="0.2">
      <c r="A1848" s="19">
        <v>144</v>
      </c>
      <c r="B1848" s="19" t="s">
        <v>1356</v>
      </c>
      <c r="C1848" s="20" t="s">
        <v>388</v>
      </c>
    </row>
    <row r="1849" spans="1:3" x14ac:dyDescent="0.2">
      <c r="A1849" s="19">
        <v>202</v>
      </c>
      <c r="B1849" s="19" t="s">
        <v>225</v>
      </c>
      <c r="C1849" s="20" t="s">
        <v>974</v>
      </c>
    </row>
    <row r="1850" spans="1:3" x14ac:dyDescent="0.2">
      <c r="A1850" s="19">
        <v>202</v>
      </c>
      <c r="B1850" s="19" t="s">
        <v>1357</v>
      </c>
      <c r="C1850" s="20" t="s">
        <v>140</v>
      </c>
    </row>
    <row r="1851" spans="1:3" x14ac:dyDescent="0.2">
      <c r="A1851" s="19">
        <v>207</v>
      </c>
      <c r="B1851" s="19" t="s">
        <v>226</v>
      </c>
      <c r="C1851" s="20" t="s">
        <v>386</v>
      </c>
    </row>
    <row r="1852" spans="1:3" x14ac:dyDescent="0.2">
      <c r="A1852" s="19">
        <v>207</v>
      </c>
      <c r="B1852" s="19" t="s">
        <v>2785</v>
      </c>
      <c r="C1852" s="20" t="s">
        <v>389</v>
      </c>
    </row>
    <row r="1853" spans="1:3" x14ac:dyDescent="0.2">
      <c r="A1853" s="19">
        <v>917</v>
      </c>
      <c r="B1853" s="19" t="s">
        <v>2098</v>
      </c>
      <c r="C1853" s="20" t="s">
        <v>1051</v>
      </c>
    </row>
    <row r="1854" spans="1:3" x14ac:dyDescent="0.2"/>
    <row r="1855" spans="1:3" x14ac:dyDescent="0.2"/>
    <row r="1856" spans="1:3" x14ac:dyDescent="0.2"/>
    <row r="1857" x14ac:dyDescent="0.2"/>
    <row r="1858" x14ac:dyDescent="0.2"/>
    <row r="1859" x14ac:dyDescent="0.2"/>
    <row r="1860" x14ac:dyDescent="0.2"/>
    <row r="1861" x14ac:dyDescent="0.2"/>
    <row r="1862" x14ac:dyDescent="0.2"/>
    <row r="1863" x14ac:dyDescent="0.2"/>
    <row r="1864" x14ac:dyDescent="0.2"/>
    <row r="1865" x14ac:dyDescent="0.2"/>
    <row r="1866" x14ac:dyDescent="0.2"/>
    <row r="1867" x14ac:dyDescent="0.2"/>
    <row r="1868" x14ac:dyDescent="0.2"/>
    <row r="1869" x14ac:dyDescent="0.2"/>
    <row r="1870" x14ac:dyDescent="0.2"/>
    <row r="1871" x14ac:dyDescent="0.2"/>
    <row r="1872" x14ac:dyDescent="0.2"/>
    <row r="1873" x14ac:dyDescent="0.2"/>
    <row r="1874" x14ac:dyDescent="0.2"/>
    <row r="1875" x14ac:dyDescent="0.2"/>
    <row r="1876" x14ac:dyDescent="0.2"/>
    <row r="1877" x14ac:dyDescent="0.2"/>
    <row r="1878" x14ac:dyDescent="0.2"/>
    <row r="1879" x14ac:dyDescent="0.2"/>
    <row r="1880" x14ac:dyDescent="0.2"/>
    <row r="1881" x14ac:dyDescent="0.2"/>
    <row r="1882" x14ac:dyDescent="0.2"/>
  </sheetData>
  <sortState ref="A2:C1854">
    <sortCondition ref="A2:A1854"/>
    <sortCondition ref="B2:B1854"/>
  </sortState>
  <phoneticPr fontId="0"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99EC5A-E7ED-4710-A79F-C9DB5BF897D4}">
  <sheetPr codeName="Sheet11">
    <tabColor rgb="FFD2F0FF"/>
  </sheetPr>
  <dimension ref="A1:S38"/>
  <sheetViews>
    <sheetView showGridLines="0" zoomScaleNormal="100" workbookViewId="0">
      <selection activeCell="B6" sqref="B6:D6"/>
    </sheetView>
  </sheetViews>
  <sheetFormatPr defaultColWidth="0" defaultRowHeight="15.75" zeroHeight="1" x14ac:dyDescent="0.25"/>
  <cols>
    <col min="1" max="1" width="1.42578125" style="208" customWidth="1"/>
    <col min="2" max="2" width="9.140625" style="81" customWidth="1"/>
    <col min="3" max="3" width="60.85546875" style="81" customWidth="1"/>
    <col min="4" max="4" width="88.5703125" style="81" customWidth="1"/>
    <col min="5" max="5" width="1.42578125" style="208" customWidth="1"/>
    <col min="6" max="6" width="17.5703125" style="208" customWidth="1"/>
    <col min="7" max="17" width="9.140625" style="208" hidden="1" customWidth="1"/>
    <col min="18" max="18" width="1.42578125" style="208" hidden="1" customWidth="1"/>
    <col min="19" max="19" width="20.42578125" style="208" hidden="1" customWidth="1"/>
    <col min="20" max="16384" width="9.140625" style="208" hidden="1"/>
  </cols>
  <sheetData>
    <row r="1" spans="2:4" ht="18.75" x14ac:dyDescent="0.3">
      <c r="B1" s="622" t="s">
        <v>45</v>
      </c>
      <c r="C1" s="622"/>
      <c r="D1" s="622"/>
    </row>
    <row r="2" spans="2:4" ht="18.75" x14ac:dyDescent="0.3">
      <c r="B2" s="622" t="s">
        <v>2005</v>
      </c>
      <c r="C2" s="622"/>
      <c r="D2" s="622"/>
    </row>
    <row r="3" spans="2:4" ht="18.75" x14ac:dyDescent="0.3">
      <c r="B3" s="622" t="s">
        <v>414</v>
      </c>
      <c r="C3" s="622"/>
      <c r="D3" s="622"/>
    </row>
    <row r="4" spans="2:4" ht="18.75" x14ac:dyDescent="0.3">
      <c r="B4" s="622" t="s">
        <v>1851</v>
      </c>
      <c r="C4" s="622"/>
      <c r="D4" s="622"/>
    </row>
    <row r="5" spans="2:4" ht="12.75" x14ac:dyDescent="0.2">
      <c r="B5" s="638"/>
      <c r="C5" s="638"/>
      <c r="D5" s="638"/>
    </row>
    <row r="6" spans="2:4" ht="18.75" x14ac:dyDescent="0.3">
      <c r="B6" s="639" t="s">
        <v>574</v>
      </c>
      <c r="C6" s="639"/>
      <c r="D6" s="639"/>
    </row>
    <row r="7" spans="2:4" ht="12.75" x14ac:dyDescent="0.2">
      <c r="B7" s="640"/>
      <c r="C7" s="640"/>
      <c r="D7" s="640"/>
    </row>
    <row r="8" spans="2:4" ht="18.75" x14ac:dyDescent="0.3">
      <c r="B8" s="622" t="str">
        <f>'Main Page'!G9</f>
        <v>2026-2027</v>
      </c>
      <c r="C8" s="622"/>
      <c r="D8" s="622"/>
    </row>
    <row r="9" spans="2:4" ht="18.75" x14ac:dyDescent="0.3">
      <c r="B9" s="622" t="s">
        <v>2515</v>
      </c>
      <c r="C9" s="622"/>
      <c r="D9" s="622"/>
    </row>
    <row r="10" spans="2:4" ht="41.25" customHeight="1" x14ac:dyDescent="0.3">
      <c r="B10" s="641" t="s">
        <v>2553</v>
      </c>
      <c r="C10" s="641"/>
      <c r="D10" s="641"/>
    </row>
    <row r="11" spans="2:4" ht="12.75" x14ac:dyDescent="0.2">
      <c r="B11" s="640"/>
      <c r="C11" s="640"/>
      <c r="D11" s="640"/>
    </row>
    <row r="12" spans="2:4" ht="18.75" x14ac:dyDescent="0.3">
      <c r="B12" s="637" t="s">
        <v>671</v>
      </c>
      <c r="C12" s="637"/>
      <c r="D12" s="184" t="str">
        <f>'Main Page'!F13</f>
        <v>Albemarle County Public Schools</v>
      </c>
    </row>
    <row r="13" spans="2:4" ht="18.75" x14ac:dyDescent="0.3">
      <c r="B13" s="637" t="s">
        <v>670</v>
      </c>
      <c r="C13" s="637"/>
      <c r="D13" s="185">
        <f>'Main Page'!F14</f>
        <v>2</v>
      </c>
    </row>
    <row r="14" spans="2:4" ht="12.75" x14ac:dyDescent="0.2">
      <c r="B14" s="600"/>
      <c r="C14" s="600"/>
      <c r="D14" s="606"/>
    </row>
    <row r="15" spans="2:4" ht="18.75" x14ac:dyDescent="0.2">
      <c r="B15" s="636" t="s">
        <v>2552</v>
      </c>
      <c r="C15" s="636"/>
      <c r="D15" s="636"/>
    </row>
    <row r="16" spans="2:4" ht="19.5" customHeight="1" x14ac:dyDescent="0.25">
      <c r="B16" s="186">
        <v>1000</v>
      </c>
      <c r="C16" s="79" t="s">
        <v>2229</v>
      </c>
      <c r="D16" s="79" t="str">
        <f ca="1">IF(Budget!O13="Yes","","Budget summary does not match the detailed budget breakdown")</f>
        <v/>
      </c>
    </row>
    <row r="17" spans="2:4" ht="19.5" customHeight="1" x14ac:dyDescent="0.25">
      <c r="B17" s="186">
        <v>2000</v>
      </c>
      <c r="C17" s="79" t="s">
        <v>884</v>
      </c>
      <c r="D17" s="79" t="str">
        <f ca="1">IF(Budget!O18="Yes","","Budget summary does not match the detailed budget breakdown")</f>
        <v/>
      </c>
    </row>
    <row r="18" spans="2:4" ht="19.5" customHeight="1" x14ac:dyDescent="0.25">
      <c r="B18" s="186">
        <v>3000</v>
      </c>
      <c r="C18" s="79" t="s">
        <v>885</v>
      </c>
      <c r="D18" s="79" t="str">
        <f ca="1">IF(Budget!O23="Yes","","Budget summary does not match the detailed budget breakdown")</f>
        <v/>
      </c>
    </row>
    <row r="19" spans="2:4" ht="19.5" customHeight="1" x14ac:dyDescent="0.25">
      <c r="B19" s="186">
        <v>4000</v>
      </c>
      <c r="C19" s="79" t="s">
        <v>886</v>
      </c>
      <c r="D19" s="79" t="str">
        <f ca="1">IF(Budget!O28="Yes","","Budget summary does not match the detailed budget breakdown")</f>
        <v/>
      </c>
    </row>
    <row r="20" spans="2:4" ht="19.5" customHeight="1" x14ac:dyDescent="0.25">
      <c r="B20" s="186">
        <v>5000</v>
      </c>
      <c r="C20" s="79" t="s">
        <v>887</v>
      </c>
      <c r="D20" s="79" t="str">
        <f ca="1">IF(Budget!O33="Yes","","Budget summary does not match the detailed budget breakdown")</f>
        <v/>
      </c>
    </row>
    <row r="21" spans="2:4" ht="19.5" customHeight="1" x14ac:dyDescent="0.25">
      <c r="B21" s="186">
        <v>6000</v>
      </c>
      <c r="C21" s="79" t="s">
        <v>2235</v>
      </c>
      <c r="D21" s="79" t="str">
        <f ca="1">IF(Budget!O38="Yes","","Budget summary does not match the detailed budget breakdown")</f>
        <v/>
      </c>
    </row>
    <row r="22" spans="2:4" ht="19.5" customHeight="1" x14ac:dyDescent="0.25">
      <c r="B22" s="186">
        <v>8000</v>
      </c>
      <c r="C22" s="79" t="s">
        <v>889</v>
      </c>
      <c r="D22" s="79" t="str">
        <f ca="1">IF(Budget!O43="Yes","","Budget summary does not match the detailed budget breakdown")</f>
        <v/>
      </c>
    </row>
    <row r="23" spans="2:4" x14ac:dyDescent="0.25">
      <c r="B23" s="186"/>
      <c r="C23" s="79" t="s">
        <v>2510</v>
      </c>
      <c r="D23" s="79" t="str">
        <f ca="1">IF(Budget!H47="Yes", "","Budget summary does not match the total allocation")</f>
        <v/>
      </c>
    </row>
    <row r="24" spans="2:4" ht="18.75" x14ac:dyDescent="0.2">
      <c r="B24" s="636" t="s">
        <v>2498</v>
      </c>
      <c r="C24" s="636"/>
      <c r="D24" s="636"/>
    </row>
    <row r="25" spans="2:4" ht="19.5" customHeight="1" x14ac:dyDescent="0.25">
      <c r="B25" s="161"/>
      <c r="C25" s="82" t="s">
        <v>2499</v>
      </c>
      <c r="D25" s="83" t="str">
        <f ca="1">IF(Budget!I53="Yes", "","Detailed budget breakdown does not match the total allocation")</f>
        <v/>
      </c>
    </row>
    <row r="26" spans="2:4" ht="12.75" x14ac:dyDescent="0.2">
      <c r="B26" s="606"/>
      <c r="C26" s="606"/>
      <c r="D26" s="606"/>
    </row>
    <row r="27" spans="2:4" ht="18.75" x14ac:dyDescent="0.2">
      <c r="B27" s="636" t="s">
        <v>2497</v>
      </c>
      <c r="C27" s="636"/>
      <c r="D27" s="636"/>
    </row>
    <row r="28" spans="2:4" ht="19.5" customHeight="1" x14ac:dyDescent="0.25">
      <c r="B28" s="186">
        <v>1000</v>
      </c>
      <c r="C28" s="79" t="s">
        <v>2229</v>
      </c>
      <c r="D28" s="79" t="str">
        <f>IF(Transferability!O15="Yes","","Transferability budget summary does not match the detailed budget breakdown")</f>
        <v/>
      </c>
    </row>
    <row r="29" spans="2:4" ht="19.5" customHeight="1" x14ac:dyDescent="0.25">
      <c r="B29" s="186">
        <v>2000</v>
      </c>
      <c r="C29" s="79" t="s">
        <v>884</v>
      </c>
      <c r="D29" s="79" t="str">
        <f>IF(Transferability!O20="Yes","","Transferability budget summary does not match the detailed budget breakdown")</f>
        <v/>
      </c>
    </row>
    <row r="30" spans="2:4" ht="19.5" customHeight="1" x14ac:dyDescent="0.25">
      <c r="B30" s="186">
        <v>3000</v>
      </c>
      <c r="C30" s="79" t="s">
        <v>885</v>
      </c>
      <c r="D30" s="79" t="str">
        <f>IF(Transferability!O25="Yes","","Transferability budget summary does not match the detailed budget breakdown")</f>
        <v/>
      </c>
    </row>
    <row r="31" spans="2:4" ht="19.5" customHeight="1" x14ac:dyDescent="0.25">
      <c r="B31" s="186">
        <v>4000</v>
      </c>
      <c r="C31" s="79" t="s">
        <v>886</v>
      </c>
      <c r="D31" s="79" t="str">
        <f>IF(Transferability!O30="Yes","","Transferability budget summary does not match the detailed budget breakdown")</f>
        <v/>
      </c>
    </row>
    <row r="32" spans="2:4" ht="19.5" customHeight="1" x14ac:dyDescent="0.25">
      <c r="B32" s="186">
        <v>5000</v>
      </c>
      <c r="C32" s="79" t="s">
        <v>887</v>
      </c>
      <c r="D32" s="79" t="str">
        <f>IF(Transferability!O35="Yes","","Transferability budget summary does not match the detailed budget breakdown")</f>
        <v/>
      </c>
    </row>
    <row r="33" spans="2:4" ht="19.5" customHeight="1" x14ac:dyDescent="0.25">
      <c r="B33" s="186">
        <v>6000</v>
      </c>
      <c r="C33" s="79" t="s">
        <v>2235</v>
      </c>
      <c r="D33" s="79" t="str">
        <f>IF(Transferability!O40="Yes","","Transferability budget summary does not match the detailed budget breakdown")</f>
        <v/>
      </c>
    </row>
    <row r="34" spans="2:4" ht="19.5" customHeight="1" x14ac:dyDescent="0.25">
      <c r="B34" s="186">
        <v>8000</v>
      </c>
      <c r="C34" s="79" t="s">
        <v>889</v>
      </c>
      <c r="D34" s="79" t="str">
        <f>IF(Transferability!O45="Yes","","Transferability budget summary does not match the detailed budget breakdown")</f>
        <v/>
      </c>
    </row>
    <row r="35" spans="2:4" ht="31.5" x14ac:dyDescent="0.25">
      <c r="B35" s="162"/>
      <c r="C35" s="82" t="s">
        <v>2526</v>
      </c>
      <c r="D35" s="79" t="str">
        <f>IF(Transferability!H49="Yes", "","Transferability budget summary does not match the amount transferred into program")</f>
        <v/>
      </c>
    </row>
    <row r="36" spans="2:4" ht="18.75" x14ac:dyDescent="0.2">
      <c r="B36" s="636" t="s">
        <v>2498</v>
      </c>
      <c r="C36" s="636"/>
      <c r="D36" s="636"/>
    </row>
    <row r="37" spans="2:4" ht="31.5" x14ac:dyDescent="0.25">
      <c r="B37" s="161"/>
      <c r="C37" s="82" t="s">
        <v>2500</v>
      </c>
      <c r="D37" s="84" t="str">
        <f>IF(Transferability!J55="Yes", "","Transferability detailed budget breakdown does not match the transferability allocation")</f>
        <v/>
      </c>
    </row>
    <row r="38" spans="2:4" ht="12.75" customHeight="1" x14ac:dyDescent="0.25">
      <c r="B38" s="240"/>
      <c r="C38" s="240"/>
      <c r="D38" s="240"/>
    </row>
  </sheetData>
  <sheetProtection algorithmName="SHA-512" hashValue="+OchdMRrWzv2yidHtjdbGwO/QKFQK8Ss8hqdfegJTARPiznxR+LHSn4MPT5HYzFy/b8vhfxYxwjrtrTe9yN6Wg==" saltValue="NkSKqUQNgxE5t9TyrrvC9w==" spinCount="100000" sheet="1" objects="1" scenarios="1"/>
  <mergeCells count="19">
    <mergeCell ref="B12:C12"/>
    <mergeCell ref="B1:D1"/>
    <mergeCell ref="B2:D2"/>
    <mergeCell ref="B3:D3"/>
    <mergeCell ref="B4:D4"/>
    <mergeCell ref="B5:D5"/>
    <mergeCell ref="B6:D6"/>
    <mergeCell ref="B7:D7"/>
    <mergeCell ref="B8:D8"/>
    <mergeCell ref="B9:D9"/>
    <mergeCell ref="B10:D10"/>
    <mergeCell ref="B11:D11"/>
    <mergeCell ref="B36:D36"/>
    <mergeCell ref="B13:C13"/>
    <mergeCell ref="B14:D14"/>
    <mergeCell ref="B15:D15"/>
    <mergeCell ref="B24:D24"/>
    <mergeCell ref="B26:D26"/>
    <mergeCell ref="B27:D27"/>
  </mergeCells>
  <printOptions horizontalCentered="1"/>
  <pageMargins left="0.7" right="0.7" top="0.75" bottom="0.75" header="0.3" footer="0.3"/>
  <pageSetup scale="57" orientation="portrait" horizontalDpi="4294967295" verticalDpi="4294967295" r:id="rId1"/>
  <headerFooter>
    <oddFooter>&amp;L&amp;"Times New Roman,Regular"&amp;8&amp;D&amp;R&amp;"Times New Roman,Regular"&amp;8Title I, Part A
Individual Application</oddFooter>
  </headerFooter>
  <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text="No" id="{1A938827-501D-466D-A027-1729F745A0CA}">
            <xm:f>NOT(ISERROR(SEARCH("No",'Private School'!D16)))</xm:f>
            <x14:dxf>
              <font>
                <color rgb="FFC00000"/>
              </font>
              <fill>
                <patternFill>
                  <bgColor rgb="FFFFCCCC"/>
                </patternFill>
              </fill>
            </x14:dxf>
          </x14:cfRule>
          <xm:sqref>D16:D23 D25 D28:D35 D37</xm:sqref>
        </x14:conditionalFormatting>
      </x14:conditionalFormatting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1"/>
  <dimension ref="A1:AL144"/>
  <sheetViews>
    <sheetView showGridLines="0" showZeros="0" zoomScaleNormal="100" workbookViewId="0">
      <pane ySplit="5" topLeftCell="A130" activePane="bottomLeft" state="frozen"/>
      <selection activeCell="B2" sqref="B2:Q2"/>
      <selection pane="bottomLeft" activeCell="F6" sqref="F6:F144"/>
    </sheetView>
  </sheetViews>
  <sheetFormatPr defaultColWidth="9.140625" defaultRowHeight="12" x14ac:dyDescent="0.2"/>
  <cols>
    <col min="1" max="1" width="29.42578125" style="78" bestFit="1" customWidth="1"/>
    <col min="2" max="2" width="7.5703125" style="53" bestFit="1" customWidth="1"/>
    <col min="3" max="3" width="5" style="54" customWidth="1"/>
    <col min="4" max="4" width="7.5703125" style="54" bestFit="1" customWidth="1"/>
    <col min="5" max="5" width="18.140625" style="54" bestFit="1" customWidth="1"/>
    <col min="6" max="6" width="11.42578125" style="56" customWidth="1"/>
    <col min="7" max="7" width="2.85546875" style="56" customWidth="1"/>
    <col min="8" max="8" width="7.5703125" style="56" bestFit="1" customWidth="1"/>
    <col min="9" max="9" width="13.5703125" style="56" bestFit="1" customWidth="1"/>
    <col min="10" max="10" width="2.5703125" style="56" bestFit="1" customWidth="1"/>
    <col min="11" max="11" width="3.42578125" style="56" bestFit="1" customWidth="1"/>
    <col min="12" max="12" width="27.5703125" style="56" bestFit="1" customWidth="1"/>
    <col min="13" max="13" width="3.5703125" style="56" bestFit="1" customWidth="1"/>
    <col min="14" max="14" width="22.85546875" style="56" bestFit="1" customWidth="1"/>
    <col min="15" max="15" width="3.42578125" style="56" bestFit="1" customWidth="1"/>
    <col min="16" max="16" width="22.85546875" style="56" bestFit="1" customWidth="1"/>
    <col min="17" max="17" width="3.42578125" style="56" bestFit="1" customWidth="1"/>
    <col min="18" max="18" width="2.5703125" style="56" bestFit="1" customWidth="1"/>
    <col min="19" max="19" width="3.42578125" style="56" bestFit="1" customWidth="1"/>
    <col min="20" max="20" width="2.5703125" style="56" bestFit="1" customWidth="1"/>
    <col min="21" max="21" width="3.42578125" style="89" bestFit="1" customWidth="1"/>
    <col min="22" max="22" width="2.5703125" style="89" bestFit="1" customWidth="1"/>
    <col min="23" max="23" width="3.42578125" style="89" bestFit="1" customWidth="1"/>
    <col min="24" max="25" width="2.5703125" style="89" bestFit="1" customWidth="1"/>
    <col min="26" max="26" width="19.5703125" style="56" bestFit="1" customWidth="1"/>
    <col min="27" max="27" width="19.140625" style="56" customWidth="1"/>
    <col min="28" max="28" width="2.5703125" style="56" bestFit="1" customWidth="1"/>
    <col min="29" max="29" width="3.42578125" style="56" bestFit="1" customWidth="1"/>
    <col min="30" max="30" width="2.5703125" style="56" bestFit="1" customWidth="1"/>
    <col min="31" max="31" width="10.5703125" style="56" bestFit="1" customWidth="1"/>
    <col min="32" max="32" width="6.140625" style="56" bestFit="1" customWidth="1"/>
    <col min="33" max="34" width="2.5703125" style="56" bestFit="1" customWidth="1"/>
    <col min="35" max="35" width="64.42578125" style="56" bestFit="1" customWidth="1"/>
    <col min="36" max="36" width="2.5703125" style="56" bestFit="1" customWidth="1"/>
    <col min="37" max="37" width="60" style="56" bestFit="1" customWidth="1"/>
    <col min="38" max="38" width="65.42578125" style="56" bestFit="1" customWidth="1"/>
    <col min="39" max="16384" width="9.140625" style="56"/>
  </cols>
  <sheetData>
    <row r="1" spans="1:38" ht="12.75" customHeight="1" x14ac:dyDescent="0.2">
      <c r="A1" s="52" t="s">
        <v>2339</v>
      </c>
      <c r="D1" s="1478">
        <f>SUM(F6:F144)</f>
        <v>327716195.17000002</v>
      </c>
      <c r="E1" s="1478"/>
      <c r="F1" s="1478"/>
      <c r="G1" s="55"/>
      <c r="H1" s="1484">
        <f>SUM(I6:I144)</f>
        <v>611</v>
      </c>
      <c r="I1" s="1484"/>
      <c r="J1" s="87">
        <v>10</v>
      </c>
      <c r="K1" s="88">
        <v>11</v>
      </c>
      <c r="L1" s="87">
        <v>12</v>
      </c>
      <c r="M1" s="88">
        <v>13</v>
      </c>
      <c r="N1" s="87">
        <v>14</v>
      </c>
      <c r="O1" s="88">
        <v>15</v>
      </c>
      <c r="P1" s="87">
        <v>16</v>
      </c>
      <c r="Q1" s="88">
        <v>17</v>
      </c>
      <c r="R1" s="87">
        <v>18</v>
      </c>
      <c r="S1" s="88">
        <v>19</v>
      </c>
      <c r="T1" s="87">
        <v>20</v>
      </c>
      <c r="U1" s="88">
        <v>21</v>
      </c>
      <c r="V1" s="87">
        <v>22</v>
      </c>
      <c r="W1" s="88">
        <v>23</v>
      </c>
      <c r="X1" s="87">
        <v>24</v>
      </c>
      <c r="Y1" s="87">
        <v>25</v>
      </c>
      <c r="Z1" s="88">
        <v>26</v>
      </c>
      <c r="AA1" s="87">
        <v>27</v>
      </c>
      <c r="AB1" s="87">
        <v>28</v>
      </c>
      <c r="AC1" s="88">
        <v>29</v>
      </c>
      <c r="AD1" s="87">
        <v>30</v>
      </c>
      <c r="AE1" s="87">
        <v>31</v>
      </c>
      <c r="AF1" s="88">
        <v>32</v>
      </c>
      <c r="AG1" s="87">
        <v>33</v>
      </c>
      <c r="AH1" s="87">
        <v>34</v>
      </c>
      <c r="AI1" s="88">
        <v>35</v>
      </c>
      <c r="AJ1" s="87">
        <v>36</v>
      </c>
    </row>
    <row r="2" spans="1:38" ht="12.75" customHeight="1" x14ac:dyDescent="0.2">
      <c r="A2" s="57" t="s">
        <v>2340</v>
      </c>
      <c r="B2" s="58"/>
      <c r="D2" s="1479">
        <f>327716195.17-D1</f>
        <v>0</v>
      </c>
      <c r="E2" s="1480"/>
      <c r="F2" s="1481"/>
      <c r="G2" s="55"/>
      <c r="H2" s="1484">
        <f>611-H1</f>
        <v>0</v>
      </c>
      <c r="I2" s="1484"/>
      <c r="J2" s="54"/>
      <c r="K2" s="54"/>
      <c r="L2" s="54"/>
      <c r="M2" s="54"/>
      <c r="N2" s="54"/>
      <c r="O2" s="54"/>
      <c r="P2" s="54"/>
      <c r="Q2" s="54"/>
      <c r="R2" s="54"/>
      <c r="S2" s="54"/>
      <c r="T2" s="54"/>
      <c r="U2" s="90"/>
      <c r="Z2" s="89"/>
      <c r="AA2" s="89"/>
      <c r="AB2" s="89"/>
      <c r="AC2" s="89"/>
      <c r="AD2" s="89"/>
      <c r="AE2" s="54"/>
    </row>
    <row r="3" spans="1:38" ht="12.75" customHeight="1" x14ac:dyDescent="0.2">
      <c r="A3" s="52"/>
      <c r="B3" s="58">
        <f>SUBTOTAL(3,B6:B144)</f>
        <v>139</v>
      </c>
      <c r="D3" s="1483" t="s">
        <v>1947</v>
      </c>
      <c r="E3" s="1483"/>
      <c r="F3" s="1483"/>
      <c r="G3" s="59"/>
      <c r="H3" s="1466" t="s">
        <v>2115</v>
      </c>
      <c r="I3" s="1467"/>
      <c r="U3" s="56"/>
      <c r="V3" s="56"/>
      <c r="W3" s="56"/>
      <c r="X3" s="56"/>
      <c r="Z3" s="1474" t="s">
        <v>2517</v>
      </c>
      <c r="AA3" s="1474"/>
      <c r="AB3" s="89"/>
      <c r="AC3" s="89"/>
      <c r="AD3" s="89"/>
      <c r="AE3" s="89"/>
      <c r="AF3" s="89"/>
      <c r="AG3" s="89"/>
      <c r="AH3" s="89"/>
      <c r="AI3" s="89"/>
      <c r="AJ3" s="89"/>
      <c r="AK3" s="89"/>
      <c r="AL3" s="89"/>
    </row>
    <row r="4" spans="1:38" ht="12.75" customHeight="1" x14ac:dyDescent="0.2">
      <c r="A4" s="52" t="s">
        <v>2341</v>
      </c>
      <c r="B4" s="60"/>
      <c r="D4" s="1482">
        <v>1</v>
      </c>
      <c r="E4" s="1482"/>
      <c r="F4" s="1482"/>
      <c r="G4" s="61"/>
      <c r="H4" s="1466"/>
      <c r="I4" s="1467"/>
      <c r="U4" s="56"/>
      <c r="V4" s="56"/>
      <c r="W4" s="56"/>
      <c r="X4" s="56"/>
      <c r="Z4" s="1468" t="s">
        <v>2344</v>
      </c>
      <c r="AA4" s="1469"/>
      <c r="AB4" s="1469"/>
      <c r="AC4" s="1469"/>
      <c r="AD4" s="1469"/>
      <c r="AE4" s="1469"/>
      <c r="AF4" s="1469"/>
      <c r="AG4" s="1470"/>
      <c r="AH4" s="172"/>
      <c r="AI4" s="172"/>
      <c r="AJ4" s="172"/>
      <c r="AK4" s="172"/>
      <c r="AL4" s="172"/>
    </row>
    <row r="5" spans="1:38" s="70" customFormat="1" ht="12.75" customHeight="1" x14ac:dyDescent="0.2">
      <c r="A5" s="62" t="s">
        <v>570</v>
      </c>
      <c r="B5" s="63" t="s">
        <v>2342</v>
      </c>
      <c r="C5" s="64"/>
      <c r="D5" s="65" t="s">
        <v>2342</v>
      </c>
      <c r="E5" s="65" t="s">
        <v>2343</v>
      </c>
      <c r="F5" s="66" t="s">
        <v>1048</v>
      </c>
      <c r="G5" s="68"/>
      <c r="H5" s="67" t="s">
        <v>2342</v>
      </c>
      <c r="I5" s="69" t="s">
        <v>1921</v>
      </c>
      <c r="Y5" s="91"/>
      <c r="Z5" s="1471"/>
      <c r="AA5" s="1472"/>
      <c r="AB5" s="1472"/>
      <c r="AC5" s="1472"/>
      <c r="AD5" s="1472"/>
      <c r="AE5" s="1472"/>
      <c r="AF5" s="1472"/>
      <c r="AG5" s="1473"/>
      <c r="AH5" s="172"/>
      <c r="AI5" s="172"/>
      <c r="AJ5" s="172"/>
      <c r="AK5" s="172"/>
      <c r="AL5" s="172"/>
    </row>
    <row r="6" spans="1:38" ht="12.75" customHeight="1" x14ac:dyDescent="0.2">
      <c r="A6" s="211" t="s">
        <v>2345</v>
      </c>
      <c r="B6" s="212">
        <v>1</v>
      </c>
      <c r="C6" s="71"/>
      <c r="D6" s="203">
        <v>1</v>
      </c>
      <c r="E6" s="204"/>
      <c r="F6" s="205">
        <v>2079954.32</v>
      </c>
      <c r="G6" s="72"/>
      <c r="H6" s="206">
        <v>1</v>
      </c>
      <c r="I6" s="216"/>
      <c r="U6" s="56"/>
      <c r="V6" s="56"/>
      <c r="W6" s="56"/>
      <c r="X6" s="56"/>
      <c r="Y6" s="91"/>
      <c r="Z6" s="194"/>
      <c r="AA6" s="194"/>
      <c r="AB6" s="194"/>
      <c r="AC6" s="194"/>
      <c r="AD6" s="194"/>
      <c r="AE6" s="194"/>
      <c r="AF6" s="194"/>
      <c r="AG6" s="194"/>
      <c r="AH6" s="172"/>
      <c r="AI6" s="172"/>
      <c r="AJ6" s="172"/>
      <c r="AK6" s="172"/>
      <c r="AL6" s="172"/>
    </row>
    <row r="7" spans="1:38" ht="12.75" x14ac:dyDescent="0.2">
      <c r="A7" s="211" t="s">
        <v>2346</v>
      </c>
      <c r="B7" s="212">
        <v>2</v>
      </c>
      <c r="C7" s="71"/>
      <c r="D7" s="203">
        <v>2</v>
      </c>
      <c r="E7" s="204"/>
      <c r="F7" s="205">
        <v>2025266.75</v>
      </c>
      <c r="G7" s="72"/>
      <c r="H7" s="206">
        <v>2</v>
      </c>
      <c r="I7" s="216"/>
      <c r="L7" s="73" t="s">
        <v>1960</v>
      </c>
      <c r="N7" s="73" t="s">
        <v>2347</v>
      </c>
      <c r="U7" s="56"/>
      <c r="V7" s="56"/>
      <c r="W7" s="56"/>
      <c r="X7" s="56"/>
      <c r="Y7" s="91"/>
      <c r="Z7" s="194"/>
      <c r="AA7" s="194"/>
      <c r="AB7" s="194"/>
      <c r="AC7" s="194"/>
      <c r="AD7" s="194"/>
      <c r="AE7" s="194"/>
      <c r="AF7" s="194"/>
      <c r="AG7" s="194"/>
      <c r="AH7" s="172"/>
      <c r="AI7" s="172"/>
      <c r="AJ7" s="172"/>
      <c r="AK7" s="172"/>
      <c r="AL7" s="172"/>
    </row>
    <row r="8" spans="1:38" ht="12.75" x14ac:dyDescent="0.2">
      <c r="A8" s="211" t="s">
        <v>2348</v>
      </c>
      <c r="B8" s="212">
        <v>101</v>
      </c>
      <c r="C8" s="71"/>
      <c r="D8" s="203">
        <v>3</v>
      </c>
      <c r="E8" s="204"/>
      <c r="F8" s="205">
        <v>1046984.28</v>
      </c>
      <c r="G8" s="72"/>
      <c r="H8" s="206">
        <v>3</v>
      </c>
      <c r="I8" s="277">
        <v>24</v>
      </c>
      <c r="L8" s="74" t="s">
        <v>1936</v>
      </c>
      <c r="N8" s="170" t="s">
        <v>626</v>
      </c>
      <c r="U8" s="56"/>
      <c r="V8" s="56"/>
      <c r="W8" s="56"/>
      <c r="X8" s="56"/>
      <c r="Y8" s="91"/>
      <c r="Z8" s="194"/>
      <c r="AA8" s="194"/>
      <c r="AB8" s="194"/>
      <c r="AC8" s="194"/>
      <c r="AD8" s="194"/>
      <c r="AE8" s="194"/>
      <c r="AF8" s="194"/>
      <c r="AG8" s="194"/>
      <c r="AH8" s="172"/>
      <c r="AI8" s="172"/>
      <c r="AJ8" s="172"/>
      <c r="AK8" s="172"/>
      <c r="AL8" s="172"/>
    </row>
    <row r="9" spans="1:38" ht="12.75" x14ac:dyDescent="0.2">
      <c r="A9" s="211" t="s">
        <v>2561</v>
      </c>
      <c r="B9" s="212">
        <v>3</v>
      </c>
      <c r="C9" s="71"/>
      <c r="D9" s="203">
        <v>4</v>
      </c>
      <c r="E9" s="204"/>
      <c r="F9" s="205">
        <v>405175</v>
      </c>
      <c r="G9" s="72"/>
      <c r="H9" s="206">
        <v>4</v>
      </c>
      <c r="I9" s="216"/>
      <c r="L9" s="74" t="s">
        <v>1937</v>
      </c>
      <c r="N9" s="170" t="s">
        <v>627</v>
      </c>
      <c r="U9" s="56"/>
      <c r="V9" s="56"/>
      <c r="W9" s="56"/>
      <c r="X9" s="56"/>
      <c r="Z9" s="194"/>
      <c r="AA9" s="194"/>
      <c r="AB9" s="194"/>
      <c r="AC9" s="194"/>
      <c r="AD9" s="194"/>
      <c r="AE9" s="194"/>
      <c r="AF9" s="194"/>
      <c r="AG9" s="194"/>
      <c r="AH9" s="172"/>
      <c r="AI9" s="172"/>
      <c r="AJ9" s="172"/>
      <c r="AK9" s="172"/>
      <c r="AL9" s="172"/>
    </row>
    <row r="10" spans="1:38" ht="12.75" thickBot="1" x14ac:dyDescent="0.25">
      <c r="A10" s="211" t="s">
        <v>2350</v>
      </c>
      <c r="B10" s="212">
        <v>4</v>
      </c>
      <c r="C10" s="71"/>
      <c r="D10" s="203">
        <v>5</v>
      </c>
      <c r="E10" s="204"/>
      <c r="F10" s="205">
        <v>1187997.75</v>
      </c>
      <c r="G10" s="72"/>
      <c r="H10" s="206">
        <v>5</v>
      </c>
      <c r="I10" s="216"/>
      <c r="U10" s="56"/>
      <c r="V10" s="56"/>
      <c r="W10" s="56"/>
      <c r="X10" s="56"/>
      <c r="Z10" s="89"/>
      <c r="AA10" s="89"/>
      <c r="AB10" s="89"/>
      <c r="AC10" s="89"/>
      <c r="AD10" s="89"/>
      <c r="AE10" s="89"/>
      <c r="AF10" s="89"/>
      <c r="AG10" s="89"/>
      <c r="AH10" s="89"/>
      <c r="AI10" s="89"/>
      <c r="AJ10" s="89"/>
      <c r="AK10" s="89"/>
      <c r="AL10" s="89"/>
    </row>
    <row r="11" spans="1:38" ht="15" customHeight="1" x14ac:dyDescent="0.2">
      <c r="A11" s="211" t="s">
        <v>2352</v>
      </c>
      <c r="B11" s="212">
        <v>5</v>
      </c>
      <c r="C11" s="71"/>
      <c r="D11" s="203">
        <v>6</v>
      </c>
      <c r="E11" s="204"/>
      <c r="F11" s="205">
        <v>665384.79</v>
      </c>
      <c r="G11" s="72"/>
      <c r="H11" s="206">
        <v>6</v>
      </c>
      <c r="I11" s="216"/>
      <c r="L11" s="73" t="s">
        <v>2221</v>
      </c>
      <c r="N11" s="73" t="s">
        <v>2224</v>
      </c>
      <c r="P11" s="73" t="s">
        <v>2225</v>
      </c>
      <c r="U11" s="56"/>
      <c r="V11" s="56"/>
      <c r="W11" s="56"/>
      <c r="X11" s="56"/>
      <c r="Z11" s="1461" t="s">
        <v>2349</v>
      </c>
      <c r="AA11" s="1462"/>
      <c r="AB11" s="1462"/>
      <c r="AC11" s="1462"/>
      <c r="AD11" s="1462"/>
      <c r="AE11" s="1462"/>
      <c r="AF11" s="1462"/>
      <c r="AG11" s="1463"/>
      <c r="AH11" s="89"/>
      <c r="AI11" s="89"/>
      <c r="AJ11" s="89"/>
      <c r="AK11" s="89"/>
      <c r="AL11" s="89"/>
    </row>
    <row r="12" spans="1:38" x14ac:dyDescent="0.2">
      <c r="A12" s="211" t="s">
        <v>2353</v>
      </c>
      <c r="B12" s="212">
        <v>6</v>
      </c>
      <c r="C12" s="71"/>
      <c r="D12" s="203">
        <v>7</v>
      </c>
      <c r="E12" s="204"/>
      <c r="F12" s="205">
        <v>3715026.23</v>
      </c>
      <c r="G12" s="72"/>
      <c r="H12" s="206">
        <v>7</v>
      </c>
      <c r="I12" s="216"/>
      <c r="L12" s="74" t="s">
        <v>570</v>
      </c>
      <c r="N12" s="74" t="s">
        <v>2189</v>
      </c>
      <c r="P12" s="74" t="s">
        <v>2189</v>
      </c>
      <c r="U12" s="56"/>
      <c r="V12" s="56"/>
      <c r="W12" s="56"/>
      <c r="X12" s="56"/>
      <c r="Z12" s="92"/>
      <c r="AA12" s="89"/>
      <c r="AB12" s="89"/>
      <c r="AC12" s="89"/>
      <c r="AD12" s="89"/>
      <c r="AE12" s="89"/>
      <c r="AF12" s="89"/>
      <c r="AG12" s="93"/>
      <c r="AH12" s="89"/>
      <c r="AI12" s="89"/>
      <c r="AJ12" s="89"/>
      <c r="AK12" s="89"/>
      <c r="AL12" s="89"/>
    </row>
    <row r="13" spans="1:38" ht="15" customHeight="1" x14ac:dyDescent="0.2">
      <c r="A13" s="211" t="s">
        <v>2354</v>
      </c>
      <c r="B13" s="212">
        <v>7</v>
      </c>
      <c r="C13" s="71"/>
      <c r="D13" s="203">
        <v>8</v>
      </c>
      <c r="E13" s="204"/>
      <c r="F13" s="205">
        <v>1567106.07</v>
      </c>
      <c r="G13" s="72"/>
      <c r="H13" s="206">
        <v>8</v>
      </c>
      <c r="I13" s="216"/>
      <c r="L13" s="74" t="s">
        <v>1976</v>
      </c>
      <c r="N13" s="74" t="s">
        <v>570</v>
      </c>
      <c r="P13" s="75" t="s">
        <v>570</v>
      </c>
      <c r="Q13" s="193"/>
      <c r="R13" s="193"/>
      <c r="S13" s="193"/>
      <c r="T13" s="193"/>
      <c r="U13" s="193"/>
      <c r="V13" s="193"/>
      <c r="W13" s="193"/>
      <c r="X13" s="193"/>
      <c r="Z13" s="94">
        <v>1</v>
      </c>
      <c r="AA13" s="95">
        <v>2</v>
      </c>
      <c r="AB13" s="96">
        <v>3</v>
      </c>
      <c r="AC13" s="97">
        <v>4</v>
      </c>
      <c r="AD13" s="98">
        <v>5</v>
      </c>
      <c r="AE13" s="99">
        <v>6</v>
      </c>
      <c r="AF13" s="100">
        <v>7</v>
      </c>
      <c r="AG13" s="101">
        <v>8</v>
      </c>
      <c r="AH13" s="89"/>
      <c r="AI13" s="89" t="s">
        <v>2351</v>
      </c>
      <c r="AJ13" s="89"/>
      <c r="AK13" s="89"/>
      <c r="AL13" s="89"/>
    </row>
    <row r="14" spans="1:38" ht="12.75" x14ac:dyDescent="0.2">
      <c r="A14" s="211" t="s">
        <v>2356</v>
      </c>
      <c r="B14" s="212">
        <v>8</v>
      </c>
      <c r="C14" s="71"/>
      <c r="D14" s="203">
        <v>9</v>
      </c>
      <c r="E14" s="204"/>
      <c r="F14" s="205">
        <v>109213.32</v>
      </c>
      <c r="G14" s="72"/>
      <c r="H14" s="206">
        <v>9</v>
      </c>
      <c r="I14" s="216"/>
      <c r="L14" s="74" t="s">
        <v>1979</v>
      </c>
      <c r="N14" s="74" t="s">
        <v>1976</v>
      </c>
      <c r="P14" s="75" t="s">
        <v>1976</v>
      </c>
      <c r="Q14" s="193"/>
      <c r="R14" s="193"/>
      <c r="S14" s="193"/>
      <c r="T14" s="193"/>
      <c r="U14" s="193"/>
      <c r="V14" s="193"/>
      <c r="W14" s="193"/>
      <c r="X14" s="193"/>
      <c r="Z14" s="102">
        <v>9</v>
      </c>
      <c r="AA14" s="103">
        <v>10</v>
      </c>
      <c r="AB14" s="104">
        <v>11</v>
      </c>
      <c r="AC14" s="105">
        <v>12</v>
      </c>
      <c r="AD14" s="106">
        <v>13</v>
      </c>
      <c r="AE14" s="107">
        <v>14</v>
      </c>
      <c r="AF14" s="108">
        <v>15</v>
      </c>
      <c r="AG14" s="109">
        <v>16</v>
      </c>
      <c r="AH14" s="89"/>
      <c r="AI14" s="89"/>
      <c r="AJ14" s="1475"/>
      <c r="AK14" s="110"/>
      <c r="AL14" s="111" t="s">
        <v>2503</v>
      </c>
    </row>
    <row r="15" spans="1:38" ht="12" customHeight="1" x14ac:dyDescent="0.2">
      <c r="A15" s="211" t="s">
        <v>2357</v>
      </c>
      <c r="B15" s="212">
        <v>9</v>
      </c>
      <c r="C15" s="71"/>
      <c r="D15" s="203">
        <v>10</v>
      </c>
      <c r="E15" s="204"/>
      <c r="F15" s="205">
        <v>2028245.06</v>
      </c>
      <c r="G15" s="72"/>
      <c r="H15" s="206">
        <v>10</v>
      </c>
      <c r="I15" s="216"/>
      <c r="L15" s="74" t="s">
        <v>1978</v>
      </c>
      <c r="N15" s="74" t="s">
        <v>1979</v>
      </c>
      <c r="P15" s="75" t="s">
        <v>2226</v>
      </c>
      <c r="Q15" s="193"/>
      <c r="R15" s="193"/>
      <c r="S15" s="193"/>
      <c r="T15" s="193"/>
      <c r="U15" s="193"/>
      <c r="V15" s="193"/>
      <c r="W15" s="193"/>
      <c r="X15" s="193"/>
      <c r="Z15" s="112">
        <v>17</v>
      </c>
      <c r="AA15" s="113">
        <v>18</v>
      </c>
      <c r="AB15" s="114">
        <v>19</v>
      </c>
      <c r="AC15" s="115">
        <v>20</v>
      </c>
      <c r="AD15" s="116">
        <v>21</v>
      </c>
      <c r="AE15" s="117">
        <v>22</v>
      </c>
      <c r="AF15" s="118">
        <v>23</v>
      </c>
      <c r="AG15" s="119">
        <v>24</v>
      </c>
      <c r="AH15" s="89"/>
      <c r="AI15" s="89"/>
      <c r="AJ15" s="1475"/>
      <c r="AK15" s="89"/>
      <c r="AL15" s="89"/>
    </row>
    <row r="16" spans="1:38" x14ac:dyDescent="0.2">
      <c r="A16" s="211" t="s">
        <v>2359</v>
      </c>
      <c r="B16" s="212">
        <v>10</v>
      </c>
      <c r="C16" s="71"/>
      <c r="D16" s="203">
        <v>11</v>
      </c>
      <c r="E16" s="204"/>
      <c r="F16" s="205">
        <v>155103.26999999999</v>
      </c>
      <c r="G16" s="72"/>
      <c r="H16" s="206">
        <v>11</v>
      </c>
      <c r="I16" s="216"/>
      <c r="L16" s="74" t="s">
        <v>1980</v>
      </c>
      <c r="N16" s="74" t="s">
        <v>1978</v>
      </c>
      <c r="P16" s="75" t="s">
        <v>1979</v>
      </c>
      <c r="Q16" s="193"/>
      <c r="R16" s="193"/>
      <c r="S16" s="193"/>
      <c r="T16" s="193"/>
      <c r="U16" s="193"/>
      <c r="V16" s="193"/>
      <c r="W16" s="193"/>
      <c r="X16" s="193"/>
      <c r="Z16" s="120">
        <v>25</v>
      </c>
      <c r="AA16" s="121">
        <v>26</v>
      </c>
      <c r="AB16" s="122">
        <v>27</v>
      </c>
      <c r="AC16" s="123">
        <v>28</v>
      </c>
      <c r="AD16" s="124">
        <v>29</v>
      </c>
      <c r="AE16" s="125">
        <v>30</v>
      </c>
      <c r="AF16" s="126">
        <v>31</v>
      </c>
      <c r="AG16" s="127">
        <v>32</v>
      </c>
      <c r="AH16" s="89"/>
      <c r="AI16" s="89"/>
      <c r="AJ16" s="89"/>
      <c r="AK16" s="89"/>
      <c r="AL16" s="89"/>
    </row>
    <row r="17" spans="1:38" x14ac:dyDescent="0.2">
      <c r="A17" s="211" t="s">
        <v>2360</v>
      </c>
      <c r="B17" s="212">
        <v>11</v>
      </c>
      <c r="C17" s="71"/>
      <c r="D17" s="203">
        <v>12</v>
      </c>
      <c r="E17" s="204"/>
      <c r="F17" s="205">
        <v>473166.69</v>
      </c>
      <c r="G17" s="72"/>
      <c r="H17" s="206">
        <v>12</v>
      </c>
      <c r="I17" s="216"/>
      <c r="L17" s="74" t="s">
        <v>2190</v>
      </c>
      <c r="N17" s="74" t="s">
        <v>1980</v>
      </c>
      <c r="P17" s="75" t="s">
        <v>1978</v>
      </c>
      <c r="Q17" s="193"/>
      <c r="R17" s="193"/>
      <c r="S17" s="193"/>
      <c r="T17" s="193"/>
      <c r="U17" s="193"/>
      <c r="V17" s="193"/>
      <c r="W17" s="193"/>
      <c r="X17" s="193"/>
      <c r="Z17" s="128">
        <v>33</v>
      </c>
      <c r="AA17" s="129">
        <v>34</v>
      </c>
      <c r="AB17" s="130">
        <v>35</v>
      </c>
      <c r="AC17" s="131">
        <v>36</v>
      </c>
      <c r="AD17" s="132">
        <v>37</v>
      </c>
      <c r="AE17" s="133">
        <v>38</v>
      </c>
      <c r="AF17" s="134">
        <v>39</v>
      </c>
      <c r="AG17" s="135">
        <v>40</v>
      </c>
      <c r="AH17" s="89"/>
      <c r="AI17" s="89"/>
      <c r="AJ17" s="89"/>
      <c r="AK17" s="89" t="s">
        <v>2355</v>
      </c>
      <c r="AL17" s="89"/>
    </row>
    <row r="18" spans="1:38" x14ac:dyDescent="0.2">
      <c r="A18" s="211" t="s">
        <v>2361</v>
      </c>
      <c r="B18" s="212">
        <v>12</v>
      </c>
      <c r="C18" s="71"/>
      <c r="D18" s="203">
        <v>13</v>
      </c>
      <c r="E18" s="204"/>
      <c r="F18" s="205">
        <v>974994.92</v>
      </c>
      <c r="G18" s="72"/>
      <c r="H18" s="206">
        <v>13</v>
      </c>
      <c r="I18" s="216"/>
      <c r="L18" s="74" t="s">
        <v>2191</v>
      </c>
      <c r="N18" s="74" t="s">
        <v>2190</v>
      </c>
      <c r="P18" s="75" t="s">
        <v>1980</v>
      </c>
      <c r="Q18" s="193"/>
      <c r="R18" s="193"/>
      <c r="S18" s="193"/>
      <c r="T18" s="193"/>
      <c r="U18" s="193"/>
      <c r="V18" s="193"/>
      <c r="W18" s="193"/>
      <c r="X18" s="193"/>
      <c r="Z18" s="136">
        <v>41</v>
      </c>
      <c r="AA18" s="137">
        <v>42</v>
      </c>
      <c r="AB18" s="138">
        <v>43</v>
      </c>
      <c r="AC18" s="139">
        <v>44</v>
      </c>
      <c r="AD18" s="140">
        <v>45</v>
      </c>
      <c r="AE18" s="141">
        <v>46</v>
      </c>
      <c r="AF18" s="142">
        <v>47</v>
      </c>
      <c r="AG18" s="143">
        <v>48</v>
      </c>
      <c r="AH18" s="89"/>
      <c r="AI18" s="89"/>
      <c r="AJ18" s="89"/>
      <c r="AK18" s="89" t="s">
        <v>2358</v>
      </c>
      <c r="AL18" s="89"/>
    </row>
    <row r="19" spans="1:38" x14ac:dyDescent="0.2">
      <c r="A19" s="211" t="s">
        <v>2362</v>
      </c>
      <c r="B19" s="212">
        <v>102</v>
      </c>
      <c r="C19" s="71"/>
      <c r="D19" s="203">
        <v>14</v>
      </c>
      <c r="E19" s="204"/>
      <c r="F19" s="205">
        <v>1297407.3</v>
      </c>
      <c r="G19" s="72"/>
      <c r="H19" s="206">
        <v>14</v>
      </c>
      <c r="I19" s="216"/>
      <c r="L19" s="74" t="s">
        <v>1977</v>
      </c>
      <c r="N19" s="74" t="s">
        <v>2191</v>
      </c>
      <c r="P19" s="75" t="s">
        <v>2190</v>
      </c>
      <c r="Q19" s="193"/>
      <c r="R19" s="193"/>
      <c r="S19" s="193"/>
      <c r="T19" s="193"/>
      <c r="U19" s="193"/>
      <c r="V19" s="193"/>
      <c r="W19" s="193"/>
      <c r="X19" s="193"/>
      <c r="Z19" s="144">
        <v>49</v>
      </c>
      <c r="AA19" s="145">
        <v>50</v>
      </c>
      <c r="AB19" s="146">
        <v>51</v>
      </c>
      <c r="AC19" s="147">
        <v>52</v>
      </c>
      <c r="AD19" s="148">
        <v>53</v>
      </c>
      <c r="AE19" s="149">
        <v>54</v>
      </c>
      <c r="AF19" s="150">
        <v>55</v>
      </c>
      <c r="AG19" s="151">
        <v>56</v>
      </c>
      <c r="AH19" s="89"/>
      <c r="AI19" s="89"/>
      <c r="AJ19" s="89"/>
      <c r="AK19" s="89"/>
      <c r="AL19" s="89"/>
    </row>
    <row r="20" spans="1:38" x14ac:dyDescent="0.2">
      <c r="A20" s="211" t="s">
        <v>2363</v>
      </c>
      <c r="B20" s="212">
        <v>13</v>
      </c>
      <c r="C20" s="71"/>
      <c r="D20" s="203">
        <v>15</v>
      </c>
      <c r="E20" s="204"/>
      <c r="F20" s="205">
        <v>795679.21</v>
      </c>
      <c r="G20" s="72"/>
      <c r="H20" s="206">
        <v>15</v>
      </c>
      <c r="I20" s="216"/>
      <c r="L20" s="74"/>
      <c r="N20" s="74" t="s">
        <v>1977</v>
      </c>
      <c r="P20" s="75" t="s">
        <v>2191</v>
      </c>
      <c r="Q20" s="193"/>
      <c r="R20" s="193"/>
      <c r="S20" s="193"/>
      <c r="T20" s="193"/>
      <c r="U20" s="193"/>
      <c r="V20" s="193"/>
      <c r="W20" s="193"/>
      <c r="X20" s="193"/>
      <c r="Z20" s="92"/>
      <c r="AA20" s="89"/>
      <c r="AB20" s="89"/>
      <c r="AC20" s="89"/>
      <c r="AD20" s="89"/>
      <c r="AE20" s="89"/>
      <c r="AF20" s="89"/>
      <c r="AG20" s="93"/>
      <c r="AH20" s="89"/>
      <c r="AI20" s="89"/>
      <c r="AJ20" s="89"/>
      <c r="AK20" s="89"/>
      <c r="AL20" s="89"/>
    </row>
    <row r="21" spans="1:38" x14ac:dyDescent="0.2">
      <c r="A21" s="211" t="s">
        <v>2366</v>
      </c>
      <c r="B21" s="212">
        <v>14</v>
      </c>
      <c r="C21" s="71"/>
      <c r="D21" s="203">
        <v>16</v>
      </c>
      <c r="E21" s="204"/>
      <c r="F21" s="205">
        <v>2255467.96</v>
      </c>
      <c r="G21" s="72"/>
      <c r="H21" s="206">
        <v>16</v>
      </c>
      <c r="I21" s="216"/>
      <c r="N21" s="74" t="s">
        <v>2223</v>
      </c>
      <c r="P21" s="75" t="s">
        <v>1977</v>
      </c>
      <c r="Q21" s="193"/>
      <c r="R21" s="193"/>
      <c r="S21" s="193"/>
      <c r="T21" s="193"/>
      <c r="U21" s="193"/>
      <c r="V21" s="193"/>
      <c r="W21" s="193"/>
      <c r="X21" s="193"/>
      <c r="Z21" s="92"/>
      <c r="AA21" s="89"/>
      <c r="AB21" s="89"/>
      <c r="AC21" s="89"/>
      <c r="AD21" s="89"/>
      <c r="AE21" s="89"/>
      <c r="AF21" s="89"/>
      <c r="AG21" s="93"/>
      <c r="AH21" s="89"/>
      <c r="AI21" s="89"/>
      <c r="AJ21" s="89"/>
      <c r="AK21" s="89"/>
      <c r="AL21" s="89"/>
    </row>
    <row r="22" spans="1:38" x14ac:dyDescent="0.2">
      <c r="A22" s="211" t="s">
        <v>2367</v>
      </c>
      <c r="B22" s="212">
        <v>15</v>
      </c>
      <c r="C22" s="71"/>
      <c r="D22" s="203">
        <v>17</v>
      </c>
      <c r="E22" s="204"/>
      <c r="F22" s="205">
        <v>868047.65</v>
      </c>
      <c r="G22" s="72"/>
      <c r="H22" s="206">
        <v>17</v>
      </c>
      <c r="I22" s="216"/>
      <c r="U22" s="56"/>
      <c r="V22" s="56"/>
      <c r="W22" s="56"/>
      <c r="X22" s="56"/>
      <c r="Z22" s="92"/>
      <c r="AA22" s="89"/>
      <c r="AB22" s="89"/>
      <c r="AC22" s="89"/>
      <c r="AD22" s="89"/>
      <c r="AE22" s="89"/>
      <c r="AF22" s="89"/>
      <c r="AG22" s="93"/>
      <c r="AH22" s="89"/>
      <c r="AI22" s="89"/>
      <c r="AJ22" s="89"/>
      <c r="AK22" s="89"/>
      <c r="AL22" s="89"/>
    </row>
    <row r="23" spans="1:38" x14ac:dyDescent="0.2">
      <c r="A23" s="211" t="s">
        <v>2369</v>
      </c>
      <c r="B23" s="212">
        <v>103</v>
      </c>
      <c r="C23" s="71"/>
      <c r="D23" s="203">
        <v>18</v>
      </c>
      <c r="E23" s="204"/>
      <c r="F23" s="205">
        <v>1433190.92</v>
      </c>
      <c r="G23" s="72"/>
      <c r="H23" s="206">
        <v>18</v>
      </c>
      <c r="I23" s="277">
        <v>6</v>
      </c>
      <c r="L23" s="73" t="s">
        <v>2520</v>
      </c>
      <c r="Q23" s="76"/>
      <c r="R23" s="76"/>
      <c r="S23" s="76"/>
      <c r="T23" s="76"/>
      <c r="U23" s="76"/>
      <c r="V23" s="76"/>
      <c r="W23" s="76"/>
      <c r="X23" s="76"/>
      <c r="Z23" s="1476" t="s">
        <v>2364</v>
      </c>
      <c r="AA23" s="1477" t="s">
        <v>2233</v>
      </c>
      <c r="AB23" s="1477"/>
      <c r="AC23" s="1477"/>
      <c r="AD23" s="89"/>
      <c r="AE23" s="152"/>
      <c r="AF23" s="153" t="s">
        <v>2365</v>
      </c>
      <c r="AG23" s="154"/>
      <c r="AH23" s="89"/>
      <c r="AI23" s="89"/>
      <c r="AJ23" s="89"/>
      <c r="AK23" s="89"/>
      <c r="AL23" s="89"/>
    </row>
    <row r="24" spans="1:38" ht="12.75" x14ac:dyDescent="0.2">
      <c r="A24" s="211" t="s">
        <v>2370</v>
      </c>
      <c r="B24" s="212">
        <v>16</v>
      </c>
      <c r="C24" s="71"/>
      <c r="D24" s="203">
        <v>19</v>
      </c>
      <c r="E24" s="204"/>
      <c r="F24" s="205">
        <v>207179.62</v>
      </c>
      <c r="G24" s="72"/>
      <c r="H24" s="206">
        <v>19</v>
      </c>
      <c r="I24" s="216"/>
      <c r="L24" s="74" t="s">
        <v>2518</v>
      </c>
      <c r="U24" s="56"/>
      <c r="V24" s="56"/>
      <c r="W24" s="56"/>
      <c r="X24" s="56"/>
      <c r="Y24" s="155">
        <v>1</v>
      </c>
      <c r="Z24" s="1476"/>
      <c r="AA24" s="1477"/>
      <c r="AB24" s="1477"/>
      <c r="AC24" s="1477"/>
      <c r="AD24" s="89"/>
      <c r="AE24" s="153" t="s">
        <v>2504</v>
      </c>
      <c r="AF24" s="153">
        <v>20</v>
      </c>
      <c r="AG24" s="195"/>
      <c r="AH24" s="89"/>
      <c r="AI24" s="89">
        <v>-4142</v>
      </c>
      <c r="AJ24" s="89"/>
      <c r="AK24" s="89"/>
      <c r="AL24" s="89"/>
    </row>
    <row r="25" spans="1:38" ht="12.75" x14ac:dyDescent="0.2">
      <c r="A25" s="211" t="s">
        <v>2371</v>
      </c>
      <c r="B25" s="212">
        <v>17</v>
      </c>
      <c r="C25" s="71"/>
      <c r="D25" s="203">
        <v>20</v>
      </c>
      <c r="E25" s="204"/>
      <c r="F25" s="205">
        <v>1205856.94</v>
      </c>
      <c r="G25" s="72"/>
      <c r="H25" s="206">
        <v>20</v>
      </c>
      <c r="I25" s="216"/>
      <c r="L25" s="74" t="s">
        <v>2519</v>
      </c>
      <c r="P25" s="197"/>
      <c r="U25" s="56"/>
      <c r="V25" s="56"/>
      <c r="W25" s="56"/>
      <c r="X25" s="56"/>
      <c r="Y25" s="155">
        <v>2</v>
      </c>
      <c r="Z25" s="156" t="s">
        <v>2505</v>
      </c>
      <c r="AA25" s="1464" t="s">
        <v>2524</v>
      </c>
      <c r="AB25" s="1464"/>
      <c r="AC25" s="1464"/>
      <c r="AD25" s="89"/>
      <c r="AE25" s="153" t="s">
        <v>2506</v>
      </c>
      <c r="AF25" s="157">
        <v>40</v>
      </c>
      <c r="AG25" s="158"/>
      <c r="AH25" s="89"/>
      <c r="AI25" s="89"/>
      <c r="AJ25" s="89"/>
      <c r="AK25" s="89"/>
      <c r="AL25" s="89" t="s">
        <v>2368</v>
      </c>
    </row>
    <row r="26" spans="1:38" ht="12.75" x14ac:dyDescent="0.2">
      <c r="A26" s="211" t="s">
        <v>2372</v>
      </c>
      <c r="B26" s="212">
        <v>18</v>
      </c>
      <c r="C26" s="71"/>
      <c r="D26" s="203">
        <v>21</v>
      </c>
      <c r="E26" s="204"/>
      <c r="F26" s="205">
        <v>10170374.220000001</v>
      </c>
      <c r="G26" s="72"/>
      <c r="H26" s="206">
        <v>21</v>
      </c>
      <c r="I26" s="277">
        <v>24</v>
      </c>
      <c r="P26" s="197"/>
      <c r="U26" s="56"/>
      <c r="V26" s="56"/>
      <c r="W26" s="56"/>
      <c r="X26" s="56"/>
      <c r="Y26" s="155">
        <v>3</v>
      </c>
      <c r="Z26" s="156" t="s">
        <v>2509</v>
      </c>
      <c r="AA26" s="1464" t="s">
        <v>2258</v>
      </c>
      <c r="AB26" s="1464"/>
      <c r="AC26" s="1464"/>
      <c r="AD26" s="89"/>
      <c r="AE26" s="89"/>
      <c r="AF26" s="89"/>
      <c r="AG26" s="93"/>
      <c r="AH26" s="89"/>
      <c r="AI26" s="89"/>
      <c r="AJ26" s="89"/>
      <c r="AK26" s="89"/>
      <c r="AL26" s="89"/>
    </row>
    <row r="27" spans="1:38" ht="12.75" x14ac:dyDescent="0.2">
      <c r="A27" s="211" t="s">
        <v>2374</v>
      </c>
      <c r="B27" s="212">
        <v>19</v>
      </c>
      <c r="C27" s="71"/>
      <c r="D27" s="203">
        <v>22</v>
      </c>
      <c r="E27" s="204"/>
      <c r="F27" s="205">
        <v>224616.16</v>
      </c>
      <c r="G27" s="72"/>
      <c r="H27" s="206">
        <v>22</v>
      </c>
      <c r="I27" s="216"/>
      <c r="L27" s="200"/>
      <c r="M27" s="200"/>
      <c r="P27" s="197"/>
      <c r="U27" s="56"/>
      <c r="V27" s="56"/>
      <c r="W27" s="56"/>
      <c r="X27" s="56"/>
      <c r="Y27" s="155">
        <v>4</v>
      </c>
      <c r="Z27" s="156" t="s">
        <v>2507</v>
      </c>
      <c r="AA27" s="1464" t="s">
        <v>2236</v>
      </c>
      <c r="AB27" s="1464"/>
      <c r="AC27" s="1464"/>
      <c r="AD27" s="89"/>
      <c r="AE27" s="89"/>
      <c r="AF27" s="89"/>
      <c r="AG27" s="93"/>
      <c r="AH27" s="89"/>
      <c r="AI27" s="89"/>
      <c r="AJ27" s="89"/>
      <c r="AK27" s="89"/>
      <c r="AL27" s="89"/>
    </row>
    <row r="28" spans="1:38" ht="12.75" x14ac:dyDescent="0.2">
      <c r="A28" s="211" t="s">
        <v>2376</v>
      </c>
      <c r="B28" s="212">
        <v>20</v>
      </c>
      <c r="C28" s="71"/>
      <c r="D28" s="203">
        <v>23</v>
      </c>
      <c r="E28" s="204"/>
      <c r="F28" s="205">
        <v>194554.27</v>
      </c>
      <c r="G28" s="72"/>
      <c r="H28" s="206">
        <v>23</v>
      </c>
      <c r="I28" s="216"/>
      <c r="M28" s="193"/>
      <c r="P28" s="197"/>
      <c r="U28" s="56"/>
      <c r="V28" s="56"/>
      <c r="W28" s="56"/>
      <c r="X28" s="56"/>
      <c r="Y28" s="155">
        <v>5</v>
      </c>
      <c r="Z28" s="156" t="s">
        <v>2505</v>
      </c>
      <c r="AA28" s="1464" t="s">
        <v>2237</v>
      </c>
      <c r="AB28" s="1464"/>
      <c r="AC28" s="1464"/>
      <c r="AD28" s="89"/>
      <c r="AE28" s="89"/>
      <c r="AF28" s="89"/>
      <c r="AG28" s="93"/>
      <c r="AH28" s="89"/>
      <c r="AI28" s="89"/>
      <c r="AJ28" s="89"/>
      <c r="AK28" s="89"/>
      <c r="AL28" s="89"/>
    </row>
    <row r="29" spans="1:38" ht="12.75" x14ac:dyDescent="0.2">
      <c r="A29" s="211" t="s">
        <v>2378</v>
      </c>
      <c r="B29" s="212">
        <v>104</v>
      </c>
      <c r="C29" s="71"/>
      <c r="D29" s="203">
        <v>24</v>
      </c>
      <c r="E29" s="204"/>
      <c r="F29" s="205">
        <v>1766720.19</v>
      </c>
      <c r="G29" s="72"/>
      <c r="H29" s="206">
        <v>24</v>
      </c>
      <c r="I29" s="277">
        <v>62</v>
      </c>
      <c r="M29" s="193"/>
      <c r="P29" s="197"/>
      <c r="U29" s="56"/>
      <c r="V29" s="56"/>
      <c r="W29" s="56"/>
      <c r="X29" s="56"/>
      <c r="Y29" s="155">
        <v>6</v>
      </c>
      <c r="Z29" s="156" t="s">
        <v>2505</v>
      </c>
      <c r="AA29" s="1459" t="s">
        <v>2259</v>
      </c>
      <c r="AB29" s="1459"/>
      <c r="AC29" s="1459"/>
      <c r="AD29" s="89"/>
      <c r="AE29" s="89"/>
      <c r="AF29" s="89"/>
      <c r="AG29" s="93"/>
      <c r="AH29" s="89"/>
      <c r="AI29" s="89"/>
      <c r="AJ29" s="89"/>
      <c r="AK29" s="89"/>
      <c r="AL29" s="89"/>
    </row>
    <row r="30" spans="1:38" ht="12.75" x14ac:dyDescent="0.2">
      <c r="A30" s="211" t="s">
        <v>2380</v>
      </c>
      <c r="B30" s="212">
        <v>136</v>
      </c>
      <c r="C30" s="71"/>
      <c r="D30" s="203">
        <v>25</v>
      </c>
      <c r="E30" s="204"/>
      <c r="F30" s="205">
        <v>510439.82</v>
      </c>
      <c r="G30" s="72"/>
      <c r="H30" s="206">
        <v>25</v>
      </c>
      <c r="I30" s="216"/>
      <c r="M30" s="193"/>
      <c r="N30" s="76"/>
      <c r="O30" s="76"/>
      <c r="P30" s="197"/>
      <c r="U30" s="56"/>
      <c r="V30" s="56"/>
      <c r="W30" s="56"/>
      <c r="X30" s="56"/>
      <c r="Y30" s="155">
        <v>7</v>
      </c>
      <c r="Z30" s="156" t="s">
        <v>2507</v>
      </c>
      <c r="AA30" s="1459" t="s">
        <v>2260</v>
      </c>
      <c r="AB30" s="1459"/>
      <c r="AC30" s="1459"/>
      <c r="AD30" s="89"/>
      <c r="AE30" s="89"/>
      <c r="AF30" s="89"/>
      <c r="AG30" s="93"/>
      <c r="AH30" s="89"/>
      <c r="AI30" s="89"/>
      <c r="AJ30" s="89"/>
      <c r="AK30" s="89"/>
      <c r="AL30" s="89"/>
    </row>
    <row r="31" spans="1:38" ht="12.75" x14ac:dyDescent="0.2">
      <c r="A31" s="211" t="s">
        <v>2381</v>
      </c>
      <c r="B31" s="212">
        <v>21</v>
      </c>
      <c r="C31" s="71"/>
      <c r="D31" s="203">
        <v>26</v>
      </c>
      <c r="E31" s="204"/>
      <c r="F31" s="205">
        <v>846132.94</v>
      </c>
      <c r="G31" s="72"/>
      <c r="H31" s="206">
        <v>26</v>
      </c>
      <c r="I31" s="216"/>
      <c r="M31" s="193"/>
      <c r="P31" s="197"/>
      <c r="Q31" s="76"/>
      <c r="R31" s="76"/>
      <c r="S31" s="76"/>
      <c r="T31" s="76"/>
      <c r="U31" s="76"/>
      <c r="V31" s="76"/>
      <c r="W31" s="76"/>
      <c r="X31" s="76"/>
      <c r="Y31" s="155">
        <v>8</v>
      </c>
      <c r="Z31" s="156" t="s">
        <v>2507</v>
      </c>
      <c r="AA31" s="1459" t="s">
        <v>2261</v>
      </c>
      <c r="AB31" s="1459"/>
      <c r="AC31" s="1459"/>
      <c r="AD31" s="89"/>
      <c r="AE31" s="89"/>
      <c r="AF31" s="89"/>
      <c r="AG31" s="93"/>
      <c r="AH31" s="89"/>
      <c r="AI31" s="89"/>
      <c r="AJ31" s="111"/>
      <c r="AK31" s="111"/>
      <c r="AL31" s="159"/>
    </row>
    <row r="32" spans="1:38" ht="12.75" x14ac:dyDescent="0.2">
      <c r="A32" s="211" t="s">
        <v>2382</v>
      </c>
      <c r="B32" s="212">
        <v>22</v>
      </c>
      <c r="C32" s="71"/>
      <c r="D32" s="203">
        <v>27</v>
      </c>
      <c r="E32" s="204"/>
      <c r="F32" s="205">
        <v>1109302.8500000001</v>
      </c>
      <c r="G32" s="72"/>
      <c r="H32" s="206">
        <v>27</v>
      </c>
      <c r="I32" s="216"/>
      <c r="M32" s="193"/>
      <c r="P32" s="197"/>
      <c r="Q32" s="76"/>
      <c r="R32" s="76"/>
      <c r="S32" s="76"/>
      <c r="T32" s="76"/>
      <c r="U32" s="76"/>
      <c r="V32" s="76"/>
      <c r="W32" s="76"/>
      <c r="X32" s="76"/>
      <c r="Y32" s="155">
        <v>9</v>
      </c>
      <c r="Z32" s="156" t="s">
        <v>2508</v>
      </c>
      <c r="AA32" s="1459" t="s">
        <v>1977</v>
      </c>
      <c r="AB32" s="1459"/>
      <c r="AC32" s="1459"/>
      <c r="AD32" s="89"/>
      <c r="AE32" s="89"/>
      <c r="AF32" s="89"/>
      <c r="AG32" s="93"/>
      <c r="AH32" s="89"/>
      <c r="AI32" s="89"/>
      <c r="AJ32" s="160"/>
      <c r="AK32" s="111"/>
      <c r="AL32" s="111"/>
    </row>
    <row r="33" spans="1:29" ht="12.75" x14ac:dyDescent="0.2">
      <c r="A33" s="211" t="s">
        <v>2383</v>
      </c>
      <c r="B33" s="212">
        <v>202</v>
      </c>
      <c r="C33" s="71"/>
      <c r="D33" s="203">
        <v>28</v>
      </c>
      <c r="E33" s="204"/>
      <c r="F33" s="205">
        <v>467406.78</v>
      </c>
      <c r="G33" s="72"/>
      <c r="H33" s="206">
        <v>28</v>
      </c>
      <c r="I33" s="216"/>
      <c r="M33" s="193"/>
      <c r="P33" s="197"/>
      <c r="Q33" s="76"/>
      <c r="R33" s="76"/>
      <c r="S33" s="76"/>
      <c r="T33" s="76"/>
      <c r="U33" s="76"/>
      <c r="V33" s="76"/>
      <c r="W33" s="76"/>
      <c r="X33" s="76"/>
      <c r="Y33" s="155">
        <v>10</v>
      </c>
      <c r="Z33" s="156" t="s">
        <v>2505</v>
      </c>
      <c r="AA33" s="1459" t="s">
        <v>2262</v>
      </c>
      <c r="AB33" s="1459"/>
      <c r="AC33" s="1459"/>
    </row>
    <row r="34" spans="1:29" ht="12.75" x14ac:dyDescent="0.2">
      <c r="A34" s="211" t="s">
        <v>2385</v>
      </c>
      <c r="B34" s="212">
        <v>106</v>
      </c>
      <c r="C34" s="71"/>
      <c r="D34" s="203">
        <v>29</v>
      </c>
      <c r="E34" s="204"/>
      <c r="F34" s="205">
        <v>35293856.130000003</v>
      </c>
      <c r="G34" s="72"/>
      <c r="H34" s="206">
        <v>29</v>
      </c>
      <c r="I34" s="216"/>
      <c r="P34" s="76"/>
      <c r="Q34" s="76"/>
      <c r="R34" s="76"/>
      <c r="S34" s="76"/>
      <c r="T34" s="76"/>
      <c r="U34" s="76"/>
      <c r="V34" s="76"/>
      <c r="W34" s="76"/>
      <c r="X34" s="76"/>
      <c r="Y34" s="155">
        <v>11</v>
      </c>
      <c r="Z34" s="156" t="s">
        <v>2505</v>
      </c>
      <c r="AA34" s="1459" t="s">
        <v>2263</v>
      </c>
      <c r="AB34" s="1459"/>
      <c r="AC34" s="1459"/>
    </row>
    <row r="35" spans="1:29" ht="12.75" x14ac:dyDescent="0.2">
      <c r="A35" s="211" t="s">
        <v>2386</v>
      </c>
      <c r="B35" s="212">
        <v>23</v>
      </c>
      <c r="C35" s="71"/>
      <c r="D35" s="203">
        <v>30</v>
      </c>
      <c r="E35" s="204"/>
      <c r="F35" s="205">
        <v>1113764.74</v>
      </c>
      <c r="G35" s="72"/>
      <c r="H35" s="206">
        <v>30</v>
      </c>
      <c r="I35" s="216"/>
      <c r="L35" s="1465"/>
      <c r="M35" s="1465"/>
      <c r="P35" s="76"/>
      <c r="Q35" s="76"/>
      <c r="R35" s="76"/>
      <c r="S35" s="76"/>
      <c r="T35" s="76"/>
      <c r="U35" s="76"/>
      <c r="V35" s="76"/>
      <c r="W35" s="76"/>
      <c r="X35" s="76"/>
      <c r="Y35" s="155">
        <v>12</v>
      </c>
      <c r="Z35" s="156" t="s">
        <v>2505</v>
      </c>
      <c r="AA35" s="1459" t="s">
        <v>2264</v>
      </c>
      <c r="AB35" s="1459"/>
      <c r="AC35" s="1459"/>
    </row>
    <row r="36" spans="1:29" ht="12.75" x14ac:dyDescent="0.2">
      <c r="A36" s="211" t="s">
        <v>2387</v>
      </c>
      <c r="B36" s="212">
        <v>24</v>
      </c>
      <c r="C36" s="71"/>
      <c r="D36" s="203">
        <v>31</v>
      </c>
      <c r="E36" s="204"/>
      <c r="F36" s="205">
        <v>490413.83</v>
      </c>
      <c r="G36" s="72"/>
      <c r="H36" s="206">
        <v>31</v>
      </c>
      <c r="I36" s="216"/>
      <c r="L36" s="78"/>
      <c r="P36" s="76"/>
      <c r="Q36" s="76"/>
      <c r="R36" s="76"/>
      <c r="S36" s="76"/>
      <c r="T36" s="76"/>
      <c r="U36" s="76"/>
      <c r="V36" s="76"/>
      <c r="W36" s="76"/>
      <c r="X36" s="76"/>
      <c r="Y36" s="155">
        <v>13</v>
      </c>
      <c r="Z36" s="156" t="s">
        <v>2505</v>
      </c>
      <c r="AA36" s="1459" t="s">
        <v>1978</v>
      </c>
      <c r="AB36" s="1459"/>
      <c r="AC36" s="1459"/>
    </row>
    <row r="37" spans="1:29" ht="12.75" x14ac:dyDescent="0.2">
      <c r="A37" s="211" t="s">
        <v>2388</v>
      </c>
      <c r="B37" s="212">
        <v>25</v>
      </c>
      <c r="C37" s="71"/>
      <c r="D37" s="203">
        <v>32</v>
      </c>
      <c r="E37" s="204"/>
      <c r="F37" s="205">
        <v>495750.45</v>
      </c>
      <c r="G37" s="72"/>
      <c r="H37" s="206">
        <v>32</v>
      </c>
      <c r="I37" s="277">
        <v>5</v>
      </c>
      <c r="P37" s="76"/>
      <c r="Q37" s="77"/>
      <c r="Y37" s="155">
        <v>14</v>
      </c>
      <c r="Z37" s="156" t="s">
        <v>2505</v>
      </c>
      <c r="AA37" s="1459" t="s">
        <v>1976</v>
      </c>
      <c r="AB37" s="1459"/>
      <c r="AC37" s="1459"/>
    </row>
    <row r="38" spans="1:29" ht="12.75" x14ac:dyDescent="0.2">
      <c r="A38" s="211" t="s">
        <v>2389</v>
      </c>
      <c r="B38" s="212">
        <v>108</v>
      </c>
      <c r="C38" s="71"/>
      <c r="D38" s="203">
        <v>33</v>
      </c>
      <c r="E38" s="204"/>
      <c r="F38" s="205">
        <v>2191467.15</v>
      </c>
      <c r="G38" s="72"/>
      <c r="H38" s="206">
        <v>33</v>
      </c>
      <c r="I38" s="216"/>
      <c r="P38" s="76"/>
      <c r="Q38" s="77"/>
      <c r="Y38" s="155">
        <v>15</v>
      </c>
      <c r="Z38" s="156" t="s">
        <v>2505</v>
      </c>
      <c r="AA38" s="1459" t="s">
        <v>2373</v>
      </c>
      <c r="AB38" s="1459"/>
      <c r="AC38" s="1459"/>
    </row>
    <row r="39" spans="1:29" ht="12.75" x14ac:dyDescent="0.2">
      <c r="A39" s="211" t="s">
        <v>2390</v>
      </c>
      <c r="B39" s="212">
        <v>917</v>
      </c>
      <c r="C39" s="71"/>
      <c r="D39" s="203">
        <v>34</v>
      </c>
      <c r="E39" s="204"/>
      <c r="F39" s="205">
        <v>1992806.42</v>
      </c>
      <c r="G39" s="72"/>
      <c r="H39" s="206">
        <v>34</v>
      </c>
      <c r="I39" s="216"/>
      <c r="L39" s="200"/>
      <c r="P39" s="76"/>
      <c r="Q39" s="77"/>
      <c r="Y39" s="155">
        <v>16</v>
      </c>
      <c r="Z39" s="156" t="s">
        <v>2505</v>
      </c>
      <c r="AA39" s="1459" t="s">
        <v>2238</v>
      </c>
      <c r="AB39" s="1459"/>
      <c r="AC39" s="1459"/>
    </row>
    <row r="40" spans="1:29" ht="13.5" thickBot="1" x14ac:dyDescent="0.25">
      <c r="A40" s="211" t="s">
        <v>2391</v>
      </c>
      <c r="B40" s="212">
        <v>26</v>
      </c>
      <c r="C40" s="71"/>
      <c r="D40" s="203">
        <v>35</v>
      </c>
      <c r="E40" s="204"/>
      <c r="F40" s="205">
        <v>559361.17000000004</v>
      </c>
      <c r="G40" s="72"/>
      <c r="H40" s="206">
        <v>35</v>
      </c>
      <c r="I40" s="216"/>
      <c r="P40" s="76"/>
      <c r="Q40" s="77"/>
      <c r="Y40" s="56"/>
      <c r="Z40" s="173" t="s">
        <v>2505</v>
      </c>
      <c r="AA40" s="1460" t="s">
        <v>2239</v>
      </c>
      <c r="AB40" s="1460"/>
      <c r="AC40" s="1460"/>
    </row>
    <row r="41" spans="1:29" x14ac:dyDescent="0.2">
      <c r="A41" s="211" t="s">
        <v>2392</v>
      </c>
      <c r="B41" s="212">
        <v>27</v>
      </c>
      <c r="C41" s="71"/>
      <c r="D41" s="203">
        <v>36</v>
      </c>
      <c r="E41" s="204"/>
      <c r="F41" s="205">
        <v>888054.79</v>
      </c>
      <c r="G41" s="72"/>
      <c r="H41" s="206">
        <v>36</v>
      </c>
      <c r="I41" s="216"/>
      <c r="P41" s="76"/>
      <c r="Q41" s="77"/>
    </row>
    <row r="42" spans="1:29" x14ac:dyDescent="0.2">
      <c r="A42" s="211" t="s">
        <v>2393</v>
      </c>
      <c r="B42" s="212">
        <v>138</v>
      </c>
      <c r="C42" s="71"/>
      <c r="D42" s="203">
        <v>37</v>
      </c>
      <c r="E42" s="204"/>
      <c r="F42" s="205">
        <v>499737.73</v>
      </c>
      <c r="G42" s="72"/>
      <c r="H42" s="206">
        <v>37</v>
      </c>
      <c r="I42" s="277">
        <v>113</v>
      </c>
      <c r="P42" s="76"/>
      <c r="Q42" s="77"/>
    </row>
    <row r="43" spans="1:29" x14ac:dyDescent="0.2">
      <c r="A43" s="211" t="s">
        <v>2394</v>
      </c>
      <c r="B43" s="212">
        <v>28</v>
      </c>
      <c r="C43" s="71"/>
      <c r="D43" s="203">
        <v>38</v>
      </c>
      <c r="E43" s="204"/>
      <c r="F43" s="205">
        <v>736735.85</v>
      </c>
      <c r="G43" s="72"/>
      <c r="H43" s="206">
        <v>38</v>
      </c>
      <c r="I43" s="216"/>
      <c r="L43" s="200"/>
      <c r="P43" s="76"/>
      <c r="Q43" s="77"/>
    </row>
    <row r="44" spans="1:29" x14ac:dyDescent="0.2">
      <c r="A44" s="211" t="s">
        <v>2395</v>
      </c>
      <c r="B44" s="212">
        <v>134</v>
      </c>
      <c r="C44" s="71"/>
      <c r="D44" s="203">
        <v>39</v>
      </c>
      <c r="E44" s="204"/>
      <c r="F44" s="205">
        <v>552901.31000000006</v>
      </c>
      <c r="G44" s="72"/>
      <c r="H44" s="206">
        <v>39</v>
      </c>
      <c r="I44" s="216"/>
      <c r="P44" s="76"/>
      <c r="Q44" s="77"/>
    </row>
    <row r="45" spans="1:29" x14ac:dyDescent="0.2">
      <c r="A45" s="211" t="s">
        <v>2396</v>
      </c>
      <c r="B45" s="212">
        <v>29</v>
      </c>
      <c r="C45" s="71"/>
      <c r="D45" s="203">
        <v>40</v>
      </c>
      <c r="E45" s="204"/>
      <c r="F45" s="205">
        <v>1306801.6499999999</v>
      </c>
      <c r="G45" s="72"/>
      <c r="H45" s="206">
        <v>40</v>
      </c>
      <c r="I45" s="216"/>
      <c r="P45" s="76"/>
      <c r="Q45" s="77"/>
    </row>
    <row r="46" spans="1:29" x14ac:dyDescent="0.2">
      <c r="A46" s="211" t="s">
        <v>2397</v>
      </c>
      <c r="B46" s="212">
        <v>109</v>
      </c>
      <c r="C46" s="71"/>
      <c r="D46" s="203">
        <v>41</v>
      </c>
      <c r="E46" s="204"/>
      <c r="F46" s="205">
        <v>2855421.75</v>
      </c>
      <c r="G46" s="72"/>
      <c r="H46" s="206">
        <v>41</v>
      </c>
      <c r="I46" s="216"/>
      <c r="P46" s="76"/>
      <c r="Q46" s="77"/>
    </row>
    <row r="47" spans="1:29" x14ac:dyDescent="0.2">
      <c r="A47" s="211" t="s">
        <v>2398</v>
      </c>
      <c r="B47" s="212">
        <v>30</v>
      </c>
      <c r="C47" s="71"/>
      <c r="D47" s="203">
        <v>42</v>
      </c>
      <c r="E47" s="204"/>
      <c r="F47" s="205">
        <v>1612752.84</v>
      </c>
      <c r="G47" s="72"/>
      <c r="H47" s="206">
        <v>42</v>
      </c>
      <c r="I47" s="216"/>
      <c r="P47" s="76"/>
      <c r="Q47" s="77"/>
    </row>
    <row r="48" spans="1:29" x14ac:dyDescent="0.2">
      <c r="A48" s="211" t="s">
        <v>2399</v>
      </c>
      <c r="B48" s="212">
        <v>31</v>
      </c>
      <c r="C48" s="71"/>
      <c r="D48" s="203">
        <v>43</v>
      </c>
      <c r="E48" s="204"/>
      <c r="F48" s="205">
        <v>12644469.220000001</v>
      </c>
      <c r="G48" s="72"/>
      <c r="H48" s="206">
        <v>43</v>
      </c>
      <c r="I48" s="277">
        <v>62</v>
      </c>
      <c r="P48" s="76"/>
      <c r="Q48" s="77"/>
    </row>
    <row r="49" spans="1:9" x14ac:dyDescent="0.2">
      <c r="A49" s="211" t="s">
        <v>2400</v>
      </c>
      <c r="B49" s="212">
        <v>32</v>
      </c>
      <c r="C49" s="71"/>
      <c r="D49" s="203">
        <v>44</v>
      </c>
      <c r="E49" s="204"/>
      <c r="F49" s="205">
        <v>3232927.86</v>
      </c>
      <c r="G49" s="72"/>
      <c r="H49" s="206">
        <v>44</v>
      </c>
      <c r="I49" s="216"/>
    </row>
    <row r="50" spans="1:9" x14ac:dyDescent="0.2">
      <c r="A50" s="211" t="s">
        <v>2401</v>
      </c>
      <c r="B50" s="212">
        <v>135</v>
      </c>
      <c r="C50" s="71"/>
      <c r="D50" s="203">
        <v>45</v>
      </c>
      <c r="E50" s="204"/>
      <c r="F50" s="205">
        <v>86242.32</v>
      </c>
      <c r="G50" s="72"/>
      <c r="H50" s="206">
        <v>45</v>
      </c>
      <c r="I50" s="216"/>
    </row>
    <row r="51" spans="1:9" x14ac:dyDescent="0.2">
      <c r="A51" s="211" t="s">
        <v>2402</v>
      </c>
      <c r="B51" s="212">
        <v>33</v>
      </c>
      <c r="C51" s="71"/>
      <c r="D51" s="203">
        <v>46</v>
      </c>
      <c r="E51" s="204"/>
      <c r="F51" s="205">
        <v>798782.89</v>
      </c>
      <c r="G51" s="72"/>
      <c r="H51" s="206">
        <v>46</v>
      </c>
      <c r="I51" s="216"/>
    </row>
    <row r="52" spans="1:9" x14ac:dyDescent="0.2">
      <c r="A52" s="211" t="s">
        <v>2403</v>
      </c>
      <c r="B52" s="212">
        <v>34</v>
      </c>
      <c r="C52" s="71"/>
      <c r="D52" s="203">
        <v>47</v>
      </c>
      <c r="E52" s="204"/>
      <c r="F52" s="205"/>
      <c r="G52" s="72"/>
      <c r="H52" s="206">
        <v>47</v>
      </c>
      <c r="I52" s="216"/>
    </row>
    <row r="53" spans="1:9" x14ac:dyDescent="0.2">
      <c r="A53" s="211" t="s">
        <v>2404</v>
      </c>
      <c r="B53" s="212">
        <v>110</v>
      </c>
      <c r="C53" s="71"/>
      <c r="D53" s="203">
        <v>48</v>
      </c>
      <c r="E53" s="204"/>
      <c r="F53" s="205">
        <v>516189.24</v>
      </c>
      <c r="G53" s="72"/>
      <c r="H53" s="206">
        <v>48</v>
      </c>
      <c r="I53" s="216"/>
    </row>
    <row r="54" spans="1:9" x14ac:dyDescent="0.2">
      <c r="A54" s="211" t="s">
        <v>2405</v>
      </c>
      <c r="B54" s="212">
        <v>111</v>
      </c>
      <c r="C54" s="71"/>
      <c r="D54" s="203">
        <v>49</v>
      </c>
      <c r="E54" s="204"/>
      <c r="F54" s="205">
        <v>279349.07</v>
      </c>
      <c r="G54" s="72"/>
      <c r="H54" s="206">
        <v>49</v>
      </c>
      <c r="I54" s="216"/>
    </row>
    <row r="55" spans="1:9" x14ac:dyDescent="0.2">
      <c r="A55" s="211" t="s">
        <v>2406</v>
      </c>
      <c r="B55" s="212">
        <v>35</v>
      </c>
      <c r="C55" s="71"/>
      <c r="D55" s="203">
        <v>50</v>
      </c>
      <c r="E55" s="204"/>
      <c r="F55" s="205">
        <v>298330.89</v>
      </c>
      <c r="G55" s="72"/>
      <c r="H55" s="206">
        <v>50</v>
      </c>
      <c r="I55" s="216"/>
    </row>
    <row r="56" spans="1:9" x14ac:dyDescent="0.2">
      <c r="A56" s="211" t="s">
        <v>2407</v>
      </c>
      <c r="B56" s="212">
        <v>36</v>
      </c>
      <c r="C56" s="71"/>
      <c r="D56" s="203">
        <v>51</v>
      </c>
      <c r="E56" s="204"/>
      <c r="F56" s="205">
        <v>449816.75</v>
      </c>
      <c r="G56" s="72"/>
      <c r="H56" s="206">
        <v>51</v>
      </c>
      <c r="I56" s="216"/>
    </row>
    <row r="57" spans="1:9" x14ac:dyDescent="0.2">
      <c r="A57" s="211" t="s">
        <v>2408</v>
      </c>
      <c r="B57" s="212">
        <v>37</v>
      </c>
      <c r="C57" s="71"/>
      <c r="D57" s="203">
        <v>52</v>
      </c>
      <c r="E57" s="204"/>
      <c r="F57" s="205">
        <v>1880316.76</v>
      </c>
      <c r="G57" s="72"/>
      <c r="H57" s="206">
        <v>52</v>
      </c>
      <c r="I57" s="277">
        <v>21</v>
      </c>
    </row>
    <row r="58" spans="1:9" x14ac:dyDescent="0.2">
      <c r="A58" s="211" t="s">
        <v>2409</v>
      </c>
      <c r="B58" s="212">
        <v>38</v>
      </c>
      <c r="C58" s="71"/>
      <c r="D58" s="203">
        <v>53</v>
      </c>
      <c r="E58" s="204"/>
      <c r="F58" s="205">
        <v>2344353.04</v>
      </c>
      <c r="G58" s="72"/>
      <c r="H58" s="206">
        <v>53</v>
      </c>
      <c r="I58" s="277">
        <v>99</v>
      </c>
    </row>
    <row r="59" spans="1:9" x14ac:dyDescent="0.2">
      <c r="A59" s="211" t="s">
        <v>2410</v>
      </c>
      <c r="B59" s="212">
        <v>39</v>
      </c>
      <c r="C59" s="71"/>
      <c r="D59" s="203">
        <v>54</v>
      </c>
      <c r="E59" s="204"/>
      <c r="F59" s="205">
        <v>1069548.76</v>
      </c>
      <c r="G59" s="72"/>
      <c r="H59" s="206">
        <v>54</v>
      </c>
      <c r="I59" s="216"/>
    </row>
    <row r="60" spans="1:9" x14ac:dyDescent="0.2">
      <c r="A60" s="211" t="s">
        <v>2411</v>
      </c>
      <c r="B60" s="212">
        <v>40</v>
      </c>
      <c r="C60" s="71"/>
      <c r="D60" s="203">
        <v>55</v>
      </c>
      <c r="E60" s="204"/>
      <c r="F60" s="205">
        <v>768993.1</v>
      </c>
      <c r="G60" s="72"/>
      <c r="H60" s="206">
        <v>55</v>
      </c>
      <c r="I60" s="216"/>
    </row>
    <row r="61" spans="1:9" x14ac:dyDescent="0.2">
      <c r="A61" s="211" t="s">
        <v>2412</v>
      </c>
      <c r="B61" s="212">
        <v>41</v>
      </c>
      <c r="C61" s="71"/>
      <c r="D61" s="203">
        <v>56</v>
      </c>
      <c r="E61" s="204"/>
      <c r="F61" s="205">
        <v>366828.74</v>
      </c>
      <c r="G61" s="72"/>
      <c r="H61" s="206">
        <v>56</v>
      </c>
      <c r="I61" s="216"/>
    </row>
    <row r="62" spans="1:9" x14ac:dyDescent="0.2">
      <c r="A62" s="211" t="s">
        <v>2413</v>
      </c>
      <c r="B62" s="212">
        <v>112</v>
      </c>
      <c r="C62" s="71"/>
      <c r="D62" s="203">
        <v>57</v>
      </c>
      <c r="E62" s="204"/>
      <c r="F62" s="205">
        <v>207945.33</v>
      </c>
      <c r="G62" s="72"/>
      <c r="H62" s="206">
        <v>57</v>
      </c>
      <c r="I62" s="216"/>
    </row>
    <row r="63" spans="1:9" x14ac:dyDescent="0.2">
      <c r="A63" s="211" t="s">
        <v>2414</v>
      </c>
      <c r="B63" s="212">
        <v>42</v>
      </c>
      <c r="C63" s="71"/>
      <c r="D63" s="203">
        <v>58</v>
      </c>
      <c r="E63" s="204"/>
      <c r="F63" s="205">
        <v>2171742.71</v>
      </c>
      <c r="G63" s="72"/>
      <c r="H63" s="206">
        <v>58</v>
      </c>
      <c r="I63" s="216"/>
    </row>
    <row r="64" spans="1:9" x14ac:dyDescent="0.2">
      <c r="A64" s="211" t="s">
        <v>2415</v>
      </c>
      <c r="B64" s="212">
        <v>113</v>
      </c>
      <c r="C64" s="71"/>
      <c r="D64" s="203">
        <v>59</v>
      </c>
      <c r="E64" s="204"/>
      <c r="F64" s="205">
        <v>416238.9</v>
      </c>
      <c r="G64" s="72"/>
      <c r="H64" s="206">
        <v>59</v>
      </c>
      <c r="I64" s="216"/>
    </row>
    <row r="65" spans="1:9" x14ac:dyDescent="0.2">
      <c r="A65" s="211" t="s">
        <v>2416</v>
      </c>
      <c r="B65" s="212">
        <v>43</v>
      </c>
      <c r="C65" s="71"/>
      <c r="D65" s="203">
        <v>60</v>
      </c>
      <c r="E65" s="204"/>
      <c r="F65" s="205">
        <v>1932591</v>
      </c>
      <c r="G65" s="72"/>
      <c r="H65" s="206">
        <v>60</v>
      </c>
      <c r="I65" s="216"/>
    </row>
    <row r="66" spans="1:9" x14ac:dyDescent="0.2">
      <c r="A66" s="211" t="s">
        <v>2417</v>
      </c>
      <c r="B66" s="212">
        <v>44</v>
      </c>
      <c r="C66" s="71"/>
      <c r="D66" s="203">
        <v>62</v>
      </c>
      <c r="E66" s="204"/>
      <c r="F66" s="205">
        <v>546551.65</v>
      </c>
      <c r="G66" s="72"/>
      <c r="H66" s="206">
        <v>62</v>
      </c>
      <c r="I66" s="216"/>
    </row>
    <row r="67" spans="1:9" x14ac:dyDescent="0.2">
      <c r="A67" s="211" t="s">
        <v>2418</v>
      </c>
      <c r="B67" s="212">
        <v>45</v>
      </c>
      <c r="C67" s="71"/>
      <c r="D67" s="203">
        <v>63</v>
      </c>
      <c r="E67" s="204"/>
      <c r="F67" s="205">
        <v>357525.13</v>
      </c>
      <c r="G67" s="72"/>
      <c r="H67" s="206">
        <v>63</v>
      </c>
      <c r="I67" s="216"/>
    </row>
    <row r="68" spans="1:9" x14ac:dyDescent="0.2">
      <c r="A68" s="211" t="s">
        <v>2419</v>
      </c>
      <c r="B68" s="212">
        <v>114</v>
      </c>
      <c r="C68" s="71"/>
      <c r="D68" s="203">
        <v>65</v>
      </c>
      <c r="E68" s="204"/>
      <c r="F68" s="205">
        <v>830129.83</v>
      </c>
      <c r="G68" s="72"/>
      <c r="H68" s="206">
        <v>65</v>
      </c>
      <c r="I68" s="216"/>
    </row>
    <row r="69" spans="1:9" x14ac:dyDescent="0.2">
      <c r="A69" s="211" t="s">
        <v>2420</v>
      </c>
      <c r="B69" s="212">
        <v>46</v>
      </c>
      <c r="C69" s="71"/>
      <c r="D69" s="203">
        <v>66</v>
      </c>
      <c r="E69" s="204"/>
      <c r="F69" s="205">
        <v>483588.65</v>
      </c>
      <c r="G69" s="72"/>
      <c r="H69" s="206">
        <v>66</v>
      </c>
      <c r="I69" s="216"/>
    </row>
    <row r="70" spans="1:9" x14ac:dyDescent="0.2">
      <c r="A70" s="211" t="s">
        <v>2421</v>
      </c>
      <c r="B70" s="212">
        <v>47</v>
      </c>
      <c r="C70" s="71"/>
      <c r="D70" s="203">
        <v>67</v>
      </c>
      <c r="E70" s="204"/>
      <c r="F70" s="205">
        <v>919795.19999999995</v>
      </c>
      <c r="G70" s="72"/>
      <c r="H70" s="206">
        <v>67</v>
      </c>
      <c r="I70" s="216"/>
    </row>
    <row r="71" spans="1:9" x14ac:dyDescent="0.2">
      <c r="A71" s="211" t="s">
        <v>2377</v>
      </c>
      <c r="B71" s="212">
        <v>871</v>
      </c>
      <c r="C71" s="71"/>
      <c r="D71" s="203">
        <v>68</v>
      </c>
      <c r="E71" s="204"/>
      <c r="F71" s="205">
        <v>1024198.39</v>
      </c>
      <c r="G71" s="72"/>
      <c r="H71" s="206">
        <v>68</v>
      </c>
      <c r="I71" s="216"/>
    </row>
    <row r="72" spans="1:9" x14ac:dyDescent="0.2">
      <c r="A72" s="211" t="s">
        <v>2422</v>
      </c>
      <c r="B72" s="212">
        <v>49</v>
      </c>
      <c r="C72" s="71"/>
      <c r="D72" s="203">
        <v>69</v>
      </c>
      <c r="E72" s="204"/>
      <c r="F72" s="205">
        <v>965004.80000000005</v>
      </c>
      <c r="G72" s="72"/>
      <c r="H72" s="206">
        <v>69</v>
      </c>
      <c r="I72" s="216"/>
    </row>
    <row r="73" spans="1:9" x14ac:dyDescent="0.2">
      <c r="A73" s="211" t="s">
        <v>2423</v>
      </c>
      <c r="B73" s="212">
        <v>48</v>
      </c>
      <c r="C73" s="71"/>
      <c r="D73" s="203">
        <v>70</v>
      </c>
      <c r="E73" s="204"/>
      <c r="F73" s="205">
        <v>791946.03</v>
      </c>
      <c r="G73" s="72"/>
      <c r="H73" s="206">
        <v>70</v>
      </c>
      <c r="I73" s="216"/>
    </row>
    <row r="74" spans="1:9" x14ac:dyDescent="0.2">
      <c r="A74" s="211" t="s">
        <v>2424</v>
      </c>
      <c r="B74" s="212">
        <v>50</v>
      </c>
      <c r="C74" s="71"/>
      <c r="D74" s="203">
        <v>71</v>
      </c>
      <c r="E74" s="204"/>
      <c r="F74" s="205">
        <v>2371478.77</v>
      </c>
      <c r="G74" s="72"/>
      <c r="H74" s="206">
        <v>71</v>
      </c>
      <c r="I74" s="216"/>
    </row>
    <row r="75" spans="1:9" x14ac:dyDescent="0.2">
      <c r="A75" s="211" t="s">
        <v>2425</v>
      </c>
      <c r="B75" s="212">
        <v>51</v>
      </c>
      <c r="C75" s="71"/>
      <c r="D75" s="203">
        <v>72</v>
      </c>
      <c r="E75" s="204"/>
      <c r="F75" s="205">
        <v>398726.91</v>
      </c>
      <c r="G75" s="72"/>
      <c r="H75" s="206">
        <v>72</v>
      </c>
      <c r="I75" s="216"/>
    </row>
    <row r="76" spans="1:9" x14ac:dyDescent="0.2">
      <c r="A76" s="211" t="s">
        <v>2426</v>
      </c>
      <c r="B76" s="212">
        <v>52</v>
      </c>
      <c r="C76" s="71"/>
      <c r="D76" s="203">
        <v>73</v>
      </c>
      <c r="E76" s="204"/>
      <c r="F76" s="205">
        <v>1465958.43</v>
      </c>
      <c r="G76" s="72"/>
      <c r="H76" s="206">
        <v>73</v>
      </c>
      <c r="I76" s="216"/>
    </row>
    <row r="77" spans="1:9" x14ac:dyDescent="0.2">
      <c r="A77" s="211" t="s">
        <v>2427</v>
      </c>
      <c r="B77" s="212">
        <v>137</v>
      </c>
      <c r="C77" s="71"/>
      <c r="D77" s="203">
        <v>74</v>
      </c>
      <c r="E77" s="204"/>
      <c r="F77" s="205">
        <v>1017925.64</v>
      </c>
      <c r="G77" s="72"/>
      <c r="H77" s="206">
        <v>74</v>
      </c>
      <c r="I77" s="216"/>
    </row>
    <row r="78" spans="1:9" x14ac:dyDescent="0.2">
      <c r="A78" s="211" t="s">
        <v>2428</v>
      </c>
      <c r="B78" s="212">
        <v>53</v>
      </c>
      <c r="C78" s="71"/>
      <c r="D78" s="203">
        <v>75</v>
      </c>
      <c r="E78" s="204"/>
      <c r="F78" s="205">
        <v>16880299.93</v>
      </c>
      <c r="G78" s="72"/>
      <c r="H78" s="206">
        <v>75</v>
      </c>
      <c r="I78" s="277">
        <v>50</v>
      </c>
    </row>
    <row r="79" spans="1:9" x14ac:dyDescent="0.2">
      <c r="A79" s="211" t="s">
        <v>2429</v>
      </c>
      <c r="B79" s="212">
        <v>54</v>
      </c>
      <c r="C79" s="71"/>
      <c r="D79" s="203">
        <v>77</v>
      </c>
      <c r="E79" s="204"/>
      <c r="F79" s="205">
        <v>1522620.97</v>
      </c>
      <c r="G79" s="72"/>
      <c r="H79" s="206">
        <v>77</v>
      </c>
      <c r="I79" s="216"/>
    </row>
    <row r="80" spans="1:9" x14ac:dyDescent="0.2">
      <c r="A80" s="211" t="s">
        <v>2430</v>
      </c>
      <c r="B80" s="212">
        <v>55</v>
      </c>
      <c r="C80" s="71"/>
      <c r="D80" s="203">
        <v>78</v>
      </c>
      <c r="E80" s="204"/>
      <c r="F80" s="205">
        <v>178437.95</v>
      </c>
      <c r="G80" s="72"/>
      <c r="H80" s="206">
        <v>78</v>
      </c>
      <c r="I80" s="216"/>
    </row>
    <row r="81" spans="1:9" x14ac:dyDescent="0.2">
      <c r="A81" s="211" t="s">
        <v>2431</v>
      </c>
      <c r="B81" s="212">
        <v>115</v>
      </c>
      <c r="C81" s="71"/>
      <c r="D81" s="203">
        <v>79</v>
      </c>
      <c r="E81" s="204"/>
      <c r="F81" s="205">
        <v>426569.08</v>
      </c>
      <c r="G81" s="72"/>
      <c r="H81" s="206">
        <v>79</v>
      </c>
      <c r="I81" s="216"/>
    </row>
    <row r="82" spans="1:9" x14ac:dyDescent="0.2">
      <c r="A82" s="211" t="s">
        <v>2432</v>
      </c>
      <c r="B82" s="212">
        <v>56</v>
      </c>
      <c r="C82" s="71"/>
      <c r="D82" s="203">
        <v>80</v>
      </c>
      <c r="E82" s="204"/>
      <c r="F82" s="205">
        <v>1766498.65</v>
      </c>
      <c r="G82" s="72"/>
      <c r="H82" s="206">
        <v>80</v>
      </c>
      <c r="I82" s="216"/>
    </row>
    <row r="83" spans="1:9" x14ac:dyDescent="0.2">
      <c r="A83" s="211" t="s">
        <v>2433</v>
      </c>
      <c r="B83" s="212">
        <v>143</v>
      </c>
      <c r="C83" s="71"/>
      <c r="D83" s="203">
        <v>81</v>
      </c>
      <c r="E83" s="204"/>
      <c r="F83" s="205">
        <v>636020.87</v>
      </c>
      <c r="G83" s="72"/>
      <c r="H83" s="206">
        <v>81</v>
      </c>
      <c r="I83" s="216"/>
    </row>
    <row r="84" spans="1:9" x14ac:dyDescent="0.2">
      <c r="A84" s="211" t="s">
        <v>2434</v>
      </c>
      <c r="B84" s="212">
        <v>144</v>
      </c>
      <c r="C84" s="71"/>
      <c r="D84" s="203">
        <v>82</v>
      </c>
      <c r="E84" s="204"/>
      <c r="F84" s="205">
        <v>2370124.63</v>
      </c>
      <c r="G84" s="72"/>
      <c r="H84" s="206">
        <v>82</v>
      </c>
      <c r="I84" s="216"/>
    </row>
    <row r="85" spans="1:9" x14ac:dyDescent="0.2">
      <c r="A85" s="211" t="s">
        <v>2435</v>
      </c>
      <c r="B85" s="212">
        <v>116</v>
      </c>
      <c r="C85" s="71"/>
      <c r="D85" s="203">
        <v>83</v>
      </c>
      <c r="E85" s="204"/>
      <c r="F85" s="205">
        <v>1366762.92</v>
      </c>
      <c r="G85" s="72"/>
      <c r="H85" s="206">
        <v>83</v>
      </c>
      <c r="I85" s="216"/>
    </row>
    <row r="86" spans="1:9" x14ac:dyDescent="0.2">
      <c r="A86" s="211" t="s">
        <v>2436</v>
      </c>
      <c r="B86" s="212">
        <v>57</v>
      </c>
      <c r="C86" s="71"/>
      <c r="D86" s="203">
        <v>84</v>
      </c>
      <c r="E86" s="204"/>
      <c r="F86" s="205">
        <v>1070424.44</v>
      </c>
      <c r="G86" s="72"/>
      <c r="H86" s="206">
        <v>84</v>
      </c>
      <c r="I86" s="216"/>
    </row>
    <row r="87" spans="1:9" x14ac:dyDescent="0.2">
      <c r="A87" s="211" t="s">
        <v>2437</v>
      </c>
      <c r="B87" s="212">
        <v>58</v>
      </c>
      <c r="C87" s="71"/>
      <c r="D87" s="203">
        <v>85</v>
      </c>
      <c r="E87" s="204"/>
      <c r="F87" s="205">
        <v>1320330.76</v>
      </c>
      <c r="G87" s="72"/>
      <c r="H87" s="206">
        <v>85</v>
      </c>
      <c r="I87" s="216"/>
    </row>
    <row r="88" spans="1:9" x14ac:dyDescent="0.2">
      <c r="A88" s="211" t="s">
        <v>2438</v>
      </c>
      <c r="B88" s="212">
        <v>59</v>
      </c>
      <c r="C88" s="71"/>
      <c r="D88" s="203">
        <v>86</v>
      </c>
      <c r="E88" s="204"/>
      <c r="F88" s="205">
        <v>1492438.38</v>
      </c>
      <c r="G88" s="72"/>
      <c r="H88" s="206">
        <v>86</v>
      </c>
      <c r="I88" s="216"/>
    </row>
    <row r="89" spans="1:9" x14ac:dyDescent="0.2">
      <c r="A89" s="211" t="s">
        <v>2439</v>
      </c>
      <c r="B89" s="212">
        <v>60</v>
      </c>
      <c r="C89" s="71"/>
      <c r="D89" s="203">
        <v>87</v>
      </c>
      <c r="E89" s="204"/>
      <c r="F89" s="205">
        <v>715414.11</v>
      </c>
      <c r="G89" s="72"/>
      <c r="H89" s="206">
        <v>87</v>
      </c>
      <c r="I89" s="216"/>
    </row>
    <row r="90" spans="1:9" x14ac:dyDescent="0.2">
      <c r="A90" s="211" t="s">
        <v>2440</v>
      </c>
      <c r="B90" s="212">
        <v>62</v>
      </c>
      <c r="C90" s="71"/>
      <c r="D90" s="203">
        <v>88</v>
      </c>
      <c r="E90" s="204"/>
      <c r="F90" s="205">
        <v>4225313.2</v>
      </c>
      <c r="G90" s="72"/>
      <c r="H90" s="206">
        <v>88</v>
      </c>
      <c r="I90" s="216"/>
    </row>
    <row r="91" spans="1:9" x14ac:dyDescent="0.2">
      <c r="A91" s="211" t="s">
        <v>2441</v>
      </c>
      <c r="B91" s="212">
        <v>63</v>
      </c>
      <c r="C91" s="71"/>
      <c r="D91" s="203">
        <v>89</v>
      </c>
      <c r="E91" s="204"/>
      <c r="F91" s="205">
        <v>3387261.62</v>
      </c>
      <c r="G91" s="72"/>
      <c r="H91" s="206">
        <v>89</v>
      </c>
      <c r="I91" s="277">
        <v>12</v>
      </c>
    </row>
    <row r="92" spans="1:9" x14ac:dyDescent="0.2">
      <c r="A92" s="211" t="s">
        <v>2442</v>
      </c>
      <c r="B92" s="212">
        <v>117</v>
      </c>
      <c r="C92" s="71"/>
      <c r="D92" s="203">
        <v>90</v>
      </c>
      <c r="E92" s="204"/>
      <c r="F92" s="205">
        <v>273229.05</v>
      </c>
      <c r="G92" s="72"/>
      <c r="H92" s="206">
        <v>90</v>
      </c>
      <c r="I92" s="216"/>
    </row>
    <row r="93" spans="1:9" x14ac:dyDescent="0.2">
      <c r="A93" s="211" t="s">
        <v>2443</v>
      </c>
      <c r="B93" s="212">
        <v>118</v>
      </c>
      <c r="C93" s="71"/>
      <c r="D93" s="203">
        <v>91</v>
      </c>
      <c r="E93" s="204"/>
      <c r="F93" s="205">
        <v>705170.17</v>
      </c>
      <c r="G93" s="72"/>
      <c r="H93" s="206">
        <v>91</v>
      </c>
      <c r="I93" s="216"/>
    </row>
    <row r="94" spans="1:9" x14ac:dyDescent="0.2">
      <c r="A94" s="211" t="s">
        <v>2375</v>
      </c>
      <c r="B94" s="212">
        <v>65</v>
      </c>
      <c r="C94" s="71"/>
      <c r="D94" s="203">
        <v>92</v>
      </c>
      <c r="E94" s="204"/>
      <c r="F94" s="205">
        <v>2639416.0299999998</v>
      </c>
      <c r="G94" s="72"/>
      <c r="H94" s="206">
        <v>92</v>
      </c>
      <c r="I94" s="216"/>
    </row>
    <row r="95" spans="1:9" x14ac:dyDescent="0.2">
      <c r="A95" s="211" t="s">
        <v>2444</v>
      </c>
      <c r="B95" s="212">
        <v>66</v>
      </c>
      <c r="C95" s="71"/>
      <c r="D95" s="203">
        <v>93</v>
      </c>
      <c r="E95" s="204"/>
      <c r="F95" s="205">
        <v>1116505.49</v>
      </c>
      <c r="G95" s="72"/>
      <c r="H95" s="206">
        <v>93</v>
      </c>
      <c r="I95" s="216"/>
    </row>
    <row r="96" spans="1:9" x14ac:dyDescent="0.2">
      <c r="A96" s="211" t="s">
        <v>2445</v>
      </c>
      <c r="B96" s="212">
        <v>119</v>
      </c>
      <c r="C96" s="71"/>
      <c r="D96" s="203">
        <v>94</v>
      </c>
      <c r="E96" s="204"/>
      <c r="F96" s="205">
        <v>1816370.93</v>
      </c>
      <c r="G96" s="72"/>
      <c r="H96" s="206">
        <v>94</v>
      </c>
      <c r="I96" s="216"/>
    </row>
    <row r="97" spans="1:9" x14ac:dyDescent="0.2">
      <c r="A97" s="211" t="s">
        <v>2446</v>
      </c>
      <c r="B97" s="212">
        <v>67</v>
      </c>
      <c r="C97" s="71"/>
      <c r="D97" s="203">
        <v>95</v>
      </c>
      <c r="E97" s="204"/>
      <c r="F97" s="205">
        <v>737507.37</v>
      </c>
      <c r="G97" s="72"/>
      <c r="H97" s="206">
        <v>95</v>
      </c>
      <c r="I97" s="216"/>
    </row>
    <row r="98" spans="1:9" x14ac:dyDescent="0.2">
      <c r="A98" s="211" t="s">
        <v>2447</v>
      </c>
      <c r="B98" s="212">
        <v>68</v>
      </c>
      <c r="C98" s="71"/>
      <c r="D98" s="203">
        <v>96</v>
      </c>
      <c r="E98" s="204"/>
      <c r="F98" s="205">
        <v>2049582.65</v>
      </c>
      <c r="G98" s="72"/>
      <c r="H98" s="206">
        <v>96</v>
      </c>
      <c r="I98" s="216"/>
    </row>
    <row r="99" spans="1:9" x14ac:dyDescent="0.2">
      <c r="A99" s="211" t="s">
        <v>2448</v>
      </c>
      <c r="B99" s="212">
        <v>69</v>
      </c>
      <c r="C99" s="71"/>
      <c r="D99" s="203">
        <v>97</v>
      </c>
      <c r="E99" s="204"/>
      <c r="F99" s="205">
        <v>1512289.62</v>
      </c>
      <c r="G99" s="72"/>
      <c r="H99" s="206">
        <v>97</v>
      </c>
      <c r="I99" s="277">
        <v>13</v>
      </c>
    </row>
    <row r="100" spans="1:9" x14ac:dyDescent="0.2">
      <c r="A100" s="211" t="s">
        <v>2449</v>
      </c>
      <c r="B100" s="212">
        <v>70</v>
      </c>
      <c r="C100" s="71"/>
      <c r="D100" s="203">
        <v>98</v>
      </c>
      <c r="E100" s="204"/>
      <c r="F100" s="205">
        <v>1062236.45</v>
      </c>
      <c r="G100" s="72"/>
      <c r="H100" s="206">
        <v>98</v>
      </c>
      <c r="I100" s="216"/>
    </row>
    <row r="101" spans="1:9" x14ac:dyDescent="0.2">
      <c r="A101" s="211" t="s">
        <v>2450</v>
      </c>
      <c r="B101" s="212">
        <v>120</v>
      </c>
      <c r="C101" s="71"/>
      <c r="D101" s="203">
        <v>101</v>
      </c>
      <c r="E101" s="204"/>
      <c r="F101" s="205">
        <v>4582537.2699999996</v>
      </c>
      <c r="G101" s="72"/>
      <c r="H101" s="206">
        <v>101</v>
      </c>
      <c r="I101" s="216"/>
    </row>
    <row r="102" spans="1:9" x14ac:dyDescent="0.2">
      <c r="A102" s="211" t="s">
        <v>2451</v>
      </c>
      <c r="B102" s="212">
        <v>71</v>
      </c>
      <c r="C102" s="71"/>
      <c r="D102" s="203">
        <v>102</v>
      </c>
      <c r="E102" s="204"/>
      <c r="F102" s="205">
        <v>1393446.08</v>
      </c>
      <c r="G102" s="72"/>
      <c r="H102" s="206">
        <v>102</v>
      </c>
      <c r="I102" s="216"/>
    </row>
    <row r="103" spans="1:9" x14ac:dyDescent="0.2">
      <c r="A103" s="211" t="s">
        <v>2452</v>
      </c>
      <c r="B103" s="212">
        <v>142</v>
      </c>
      <c r="C103" s="71"/>
      <c r="D103" s="203">
        <v>103</v>
      </c>
      <c r="E103" s="204"/>
      <c r="F103" s="205">
        <v>311537.17</v>
      </c>
      <c r="G103" s="72"/>
      <c r="H103" s="206">
        <v>103</v>
      </c>
      <c r="I103" s="216"/>
    </row>
    <row r="104" spans="1:9" x14ac:dyDescent="0.2">
      <c r="A104" s="211" t="s">
        <v>2453</v>
      </c>
      <c r="B104" s="212">
        <v>121</v>
      </c>
      <c r="C104" s="71"/>
      <c r="D104" s="203">
        <v>104</v>
      </c>
      <c r="E104" s="204"/>
      <c r="F104" s="205">
        <v>1488350.43</v>
      </c>
      <c r="G104" s="72"/>
      <c r="H104" s="206">
        <v>104</v>
      </c>
      <c r="I104" s="216"/>
    </row>
    <row r="105" spans="1:9" x14ac:dyDescent="0.2">
      <c r="A105" s="211" t="s">
        <v>2454</v>
      </c>
      <c r="B105" s="212">
        <v>72</v>
      </c>
      <c r="C105" s="71"/>
      <c r="D105" s="203">
        <v>106</v>
      </c>
      <c r="E105" s="204"/>
      <c r="F105" s="205">
        <v>789686.17</v>
      </c>
      <c r="G105" s="72"/>
      <c r="H105" s="206">
        <v>106</v>
      </c>
      <c r="I105" s="216"/>
    </row>
    <row r="106" spans="1:9" x14ac:dyDescent="0.2">
      <c r="A106" s="211" t="s">
        <v>2455</v>
      </c>
      <c r="B106" s="212">
        <v>73</v>
      </c>
      <c r="C106" s="71"/>
      <c r="D106" s="203">
        <v>108</v>
      </c>
      <c r="E106" s="204"/>
      <c r="F106" s="205">
        <v>4718359.66</v>
      </c>
      <c r="G106" s="72"/>
      <c r="H106" s="206">
        <v>108</v>
      </c>
      <c r="I106" s="216"/>
    </row>
    <row r="107" spans="1:9" x14ac:dyDescent="0.2">
      <c r="A107" s="211" t="s">
        <v>2456</v>
      </c>
      <c r="B107" s="212">
        <v>74</v>
      </c>
      <c r="C107" s="71"/>
      <c r="D107" s="203">
        <v>109</v>
      </c>
      <c r="E107" s="204"/>
      <c r="F107" s="205">
        <v>61944.29</v>
      </c>
      <c r="G107" s="72"/>
      <c r="H107" s="206">
        <v>109</v>
      </c>
      <c r="I107" s="216"/>
    </row>
    <row r="108" spans="1:9" x14ac:dyDescent="0.2">
      <c r="A108" s="211" t="s">
        <v>2457</v>
      </c>
      <c r="B108" s="212">
        <v>75</v>
      </c>
      <c r="C108" s="71"/>
      <c r="D108" s="203">
        <v>110</v>
      </c>
      <c r="E108" s="204"/>
      <c r="F108" s="205">
        <v>1348894.21</v>
      </c>
      <c r="G108" s="72"/>
      <c r="H108" s="206">
        <v>110</v>
      </c>
      <c r="I108" s="216"/>
    </row>
    <row r="109" spans="1:9" x14ac:dyDescent="0.2">
      <c r="A109" s="211" t="s">
        <v>2458</v>
      </c>
      <c r="B109" s="212">
        <v>77</v>
      </c>
      <c r="C109" s="71"/>
      <c r="D109" s="203">
        <v>111</v>
      </c>
      <c r="E109" s="204"/>
      <c r="F109" s="205">
        <v>804455.48</v>
      </c>
      <c r="G109" s="72"/>
      <c r="H109" s="206">
        <v>111</v>
      </c>
      <c r="I109" s="216"/>
    </row>
    <row r="110" spans="1:9" x14ac:dyDescent="0.2">
      <c r="A110" s="211" t="s">
        <v>2459</v>
      </c>
      <c r="B110" s="212">
        <v>122</v>
      </c>
      <c r="C110" s="71"/>
      <c r="D110" s="203">
        <v>112</v>
      </c>
      <c r="E110" s="204"/>
      <c r="F110" s="205">
        <v>8170147.0999999996</v>
      </c>
      <c r="G110" s="72"/>
      <c r="H110" s="206">
        <v>112</v>
      </c>
      <c r="I110" s="216"/>
    </row>
    <row r="111" spans="1:9" x14ac:dyDescent="0.2">
      <c r="A111" s="211" t="s">
        <v>2460</v>
      </c>
      <c r="B111" s="212">
        <v>78</v>
      </c>
      <c r="C111" s="71"/>
      <c r="D111" s="203">
        <v>113</v>
      </c>
      <c r="E111" s="204"/>
      <c r="F111" s="205">
        <v>1850385.21</v>
      </c>
      <c r="G111" s="72"/>
      <c r="H111" s="206">
        <v>113</v>
      </c>
      <c r="I111" s="216">
        <v>1</v>
      </c>
    </row>
    <row r="112" spans="1:9" x14ac:dyDescent="0.2">
      <c r="A112" s="211" t="s">
        <v>2461</v>
      </c>
      <c r="B112" s="212">
        <v>123</v>
      </c>
      <c r="C112" s="71"/>
      <c r="D112" s="203">
        <v>114</v>
      </c>
      <c r="E112" s="204"/>
      <c r="F112" s="205">
        <v>2460740.02</v>
      </c>
      <c r="G112" s="72"/>
      <c r="H112" s="206">
        <v>114</v>
      </c>
      <c r="I112" s="216"/>
    </row>
    <row r="113" spans="1:9" x14ac:dyDescent="0.2">
      <c r="A113" s="211" t="s">
        <v>2462</v>
      </c>
      <c r="B113" s="212">
        <v>79</v>
      </c>
      <c r="C113" s="71"/>
      <c r="D113" s="203">
        <v>115</v>
      </c>
      <c r="E113" s="204"/>
      <c r="F113" s="205">
        <v>4502969.12</v>
      </c>
      <c r="G113" s="72"/>
      <c r="H113" s="206">
        <v>115</v>
      </c>
      <c r="I113" s="277">
        <v>28</v>
      </c>
    </row>
    <row r="114" spans="1:9" x14ac:dyDescent="0.2">
      <c r="A114" s="211" t="s">
        <v>2463</v>
      </c>
      <c r="B114" s="212">
        <v>124</v>
      </c>
      <c r="C114" s="71"/>
      <c r="D114" s="203">
        <v>116</v>
      </c>
      <c r="E114" s="204"/>
      <c r="F114" s="205">
        <v>1441724.16</v>
      </c>
      <c r="G114" s="72"/>
      <c r="H114" s="206">
        <v>116</v>
      </c>
      <c r="I114" s="216"/>
    </row>
    <row r="115" spans="1:9" x14ac:dyDescent="0.2">
      <c r="A115" s="211" t="s">
        <v>2464</v>
      </c>
      <c r="B115" s="212">
        <v>80</v>
      </c>
      <c r="C115" s="71"/>
      <c r="D115" s="203">
        <v>117</v>
      </c>
      <c r="E115" s="204"/>
      <c r="F115" s="205">
        <v>15466413.17</v>
      </c>
      <c r="G115" s="72"/>
      <c r="H115" s="206">
        <v>117</v>
      </c>
      <c r="I115" s="216"/>
    </row>
    <row r="116" spans="1:9" x14ac:dyDescent="0.2">
      <c r="A116" s="211" t="s">
        <v>2465</v>
      </c>
      <c r="B116" s="212">
        <v>81</v>
      </c>
      <c r="C116" s="71"/>
      <c r="D116" s="203">
        <v>118</v>
      </c>
      <c r="E116" s="204"/>
      <c r="F116" s="205">
        <v>18462087</v>
      </c>
      <c r="G116" s="72"/>
      <c r="H116" s="206">
        <v>118</v>
      </c>
      <c r="I116" s="216"/>
    </row>
    <row r="117" spans="1:9" x14ac:dyDescent="0.2">
      <c r="A117" s="211" t="s">
        <v>2466</v>
      </c>
      <c r="B117" s="212">
        <v>82</v>
      </c>
      <c r="C117" s="71"/>
      <c r="D117" s="203">
        <v>119</v>
      </c>
      <c r="E117" s="204"/>
      <c r="F117" s="205">
        <v>333946.48</v>
      </c>
      <c r="G117" s="72"/>
      <c r="H117" s="206">
        <v>119</v>
      </c>
      <c r="I117" s="216"/>
    </row>
    <row r="118" spans="1:9" x14ac:dyDescent="0.2">
      <c r="A118" s="211" t="s">
        <v>2467</v>
      </c>
      <c r="B118" s="212">
        <v>83</v>
      </c>
      <c r="C118" s="71"/>
      <c r="D118" s="203">
        <v>120</v>
      </c>
      <c r="E118" s="204"/>
      <c r="F118" s="205">
        <v>4034585.97</v>
      </c>
      <c r="G118" s="72"/>
      <c r="H118" s="206">
        <v>120</v>
      </c>
      <c r="I118" s="216">
        <v>20</v>
      </c>
    </row>
    <row r="119" spans="1:9" x14ac:dyDescent="0.2">
      <c r="A119" s="211" t="s">
        <v>2468</v>
      </c>
      <c r="B119" s="212">
        <v>139</v>
      </c>
      <c r="C119" s="71"/>
      <c r="D119" s="203">
        <v>121</v>
      </c>
      <c r="E119" s="204"/>
      <c r="F119" s="205">
        <v>7476805.4500000002</v>
      </c>
      <c r="G119" s="72"/>
      <c r="H119" s="206">
        <v>121</v>
      </c>
      <c r="I119" s="277"/>
    </row>
    <row r="120" spans="1:9" x14ac:dyDescent="0.2">
      <c r="A120" s="211" t="s">
        <v>2469</v>
      </c>
      <c r="B120" s="212">
        <v>84</v>
      </c>
      <c r="C120" s="71"/>
      <c r="D120" s="203">
        <v>122</v>
      </c>
      <c r="E120" s="204"/>
      <c r="F120" s="205">
        <v>429119.87</v>
      </c>
      <c r="G120" s="72"/>
      <c r="H120" s="206">
        <v>122</v>
      </c>
      <c r="I120" s="216"/>
    </row>
    <row r="121" spans="1:9" x14ac:dyDescent="0.2">
      <c r="A121" s="211" t="s">
        <v>2470</v>
      </c>
      <c r="B121" s="212">
        <v>85</v>
      </c>
      <c r="C121" s="71"/>
      <c r="D121" s="203">
        <v>123</v>
      </c>
      <c r="E121" s="204"/>
      <c r="F121" s="205">
        <v>16484715.859999999</v>
      </c>
      <c r="G121" s="72"/>
      <c r="H121" s="206">
        <v>123</v>
      </c>
      <c r="I121" s="277">
        <v>54</v>
      </c>
    </row>
    <row r="122" spans="1:9" x14ac:dyDescent="0.2">
      <c r="A122" s="211" t="s">
        <v>2471</v>
      </c>
      <c r="B122" s="212">
        <v>86</v>
      </c>
      <c r="C122" s="71"/>
      <c r="D122" s="203">
        <v>124</v>
      </c>
      <c r="E122" s="204"/>
      <c r="F122" s="205">
        <v>8462803.2400000002</v>
      </c>
      <c r="G122" s="72"/>
      <c r="H122" s="206">
        <v>124</v>
      </c>
      <c r="I122" s="216"/>
    </row>
    <row r="123" spans="1:9" x14ac:dyDescent="0.2">
      <c r="A123" s="211" t="s">
        <v>2472</v>
      </c>
      <c r="B123" s="212">
        <v>87</v>
      </c>
      <c r="C123" s="71"/>
      <c r="D123" s="203">
        <v>126</v>
      </c>
      <c r="E123" s="204"/>
      <c r="F123" s="205">
        <v>927633.68</v>
      </c>
      <c r="G123" s="72"/>
      <c r="H123" s="206">
        <v>126</v>
      </c>
      <c r="I123" s="216"/>
    </row>
    <row r="124" spans="1:9" x14ac:dyDescent="0.2">
      <c r="A124" s="211" t="s">
        <v>2473</v>
      </c>
      <c r="B124" s="212">
        <v>88</v>
      </c>
      <c r="C124" s="71"/>
      <c r="D124" s="203">
        <v>127</v>
      </c>
      <c r="E124" s="204"/>
      <c r="F124" s="205">
        <v>4166747.07</v>
      </c>
      <c r="G124" s="72"/>
      <c r="H124" s="206">
        <v>127</v>
      </c>
      <c r="I124" s="216"/>
    </row>
    <row r="125" spans="1:9" x14ac:dyDescent="0.2">
      <c r="A125" s="211" t="s">
        <v>2474</v>
      </c>
      <c r="B125" s="212">
        <v>89</v>
      </c>
      <c r="C125" s="71"/>
      <c r="D125" s="203">
        <v>128</v>
      </c>
      <c r="E125" s="204"/>
      <c r="F125" s="205">
        <v>17872156.16</v>
      </c>
      <c r="G125" s="72"/>
      <c r="H125" s="206">
        <v>128</v>
      </c>
      <c r="I125" s="277">
        <v>6</v>
      </c>
    </row>
    <row r="126" spans="1:9" x14ac:dyDescent="0.2">
      <c r="A126" s="211" t="s">
        <v>2384</v>
      </c>
      <c r="B126" s="212">
        <v>901</v>
      </c>
      <c r="C126" s="71"/>
      <c r="D126" s="203">
        <v>130</v>
      </c>
      <c r="E126" s="204"/>
      <c r="F126" s="205">
        <v>1105097.46</v>
      </c>
      <c r="G126" s="72"/>
      <c r="H126" s="206">
        <v>130</v>
      </c>
      <c r="I126" s="216"/>
    </row>
    <row r="127" spans="1:9" x14ac:dyDescent="0.2">
      <c r="A127" s="211" t="s">
        <v>2475</v>
      </c>
      <c r="B127" s="212">
        <v>126</v>
      </c>
      <c r="C127" s="71"/>
      <c r="D127" s="203">
        <v>131</v>
      </c>
      <c r="E127" s="204"/>
      <c r="F127" s="205">
        <v>1815592.8800000001</v>
      </c>
      <c r="G127" s="72"/>
      <c r="H127" s="206">
        <v>131</v>
      </c>
      <c r="I127" s="216"/>
    </row>
    <row r="128" spans="1:9" x14ac:dyDescent="0.2">
      <c r="A128" s="211" t="s">
        <v>2476</v>
      </c>
      <c r="B128" s="212">
        <v>127</v>
      </c>
      <c r="C128" s="71"/>
      <c r="D128" s="203">
        <v>132</v>
      </c>
      <c r="E128" s="204"/>
      <c r="F128" s="205">
        <v>1499507.94</v>
      </c>
      <c r="G128" s="72"/>
      <c r="H128" s="206">
        <v>132</v>
      </c>
      <c r="I128" s="277"/>
    </row>
    <row r="129" spans="1:9" x14ac:dyDescent="0.2">
      <c r="A129" s="211" t="s">
        <v>2477</v>
      </c>
      <c r="B129" s="212">
        <v>90</v>
      </c>
      <c r="C129" s="71"/>
      <c r="D129" s="203">
        <v>134</v>
      </c>
      <c r="E129" s="204"/>
      <c r="F129" s="205"/>
      <c r="G129" s="72"/>
      <c r="H129" s="206">
        <v>134</v>
      </c>
      <c r="I129" s="216"/>
    </row>
    <row r="130" spans="1:9" x14ac:dyDescent="0.2">
      <c r="A130" s="211" t="s">
        <v>2478</v>
      </c>
      <c r="B130" s="212">
        <v>91</v>
      </c>
      <c r="C130" s="71"/>
      <c r="D130" s="203">
        <v>135</v>
      </c>
      <c r="E130" s="204"/>
      <c r="F130" s="205">
        <v>1062219.3</v>
      </c>
      <c r="G130" s="72"/>
      <c r="H130" s="206">
        <v>135</v>
      </c>
      <c r="I130" s="216"/>
    </row>
    <row r="131" spans="1:9" x14ac:dyDescent="0.2">
      <c r="A131" s="211" t="s">
        <v>2479</v>
      </c>
      <c r="B131" s="212">
        <v>92</v>
      </c>
      <c r="C131" s="71"/>
      <c r="D131" s="203">
        <v>136</v>
      </c>
      <c r="E131" s="204"/>
      <c r="F131" s="205">
        <v>9586317.3699999992</v>
      </c>
      <c r="G131" s="72"/>
      <c r="H131" s="206">
        <v>136</v>
      </c>
      <c r="I131" s="216"/>
    </row>
    <row r="132" spans="1:9" x14ac:dyDescent="0.2">
      <c r="A132" s="211" t="s">
        <v>2480</v>
      </c>
      <c r="B132" s="212">
        <v>128</v>
      </c>
      <c r="C132" s="71"/>
      <c r="D132" s="203">
        <v>137</v>
      </c>
      <c r="E132" s="204"/>
      <c r="F132" s="205">
        <v>91707.19</v>
      </c>
      <c r="G132" s="72"/>
      <c r="H132" s="206">
        <v>137</v>
      </c>
      <c r="I132" s="216"/>
    </row>
    <row r="133" spans="1:9" x14ac:dyDescent="0.2">
      <c r="A133" s="211" t="s">
        <v>2481</v>
      </c>
      <c r="B133" s="212">
        <v>900</v>
      </c>
      <c r="C133" s="71"/>
      <c r="D133" s="203">
        <v>138</v>
      </c>
      <c r="E133" s="204"/>
      <c r="F133" s="205"/>
      <c r="G133" s="72"/>
      <c r="H133" s="206">
        <v>138</v>
      </c>
      <c r="I133" s="216"/>
    </row>
    <row r="134" spans="1:9" x14ac:dyDescent="0.2">
      <c r="A134" s="211" t="s">
        <v>2482</v>
      </c>
      <c r="B134" s="212">
        <v>218</v>
      </c>
      <c r="C134" s="71"/>
      <c r="D134" s="203">
        <v>139</v>
      </c>
      <c r="E134" s="204"/>
      <c r="F134" s="205">
        <v>665873.93999999994</v>
      </c>
      <c r="G134" s="72"/>
      <c r="H134" s="206">
        <v>139</v>
      </c>
      <c r="I134" s="277">
        <v>11</v>
      </c>
    </row>
    <row r="135" spans="1:9" x14ac:dyDescent="0.2">
      <c r="A135" s="211" t="s">
        <v>2483</v>
      </c>
      <c r="B135" s="212">
        <v>93</v>
      </c>
      <c r="C135" s="71"/>
      <c r="D135" s="203">
        <v>142</v>
      </c>
      <c r="E135" s="204"/>
      <c r="F135" s="205">
        <v>182085.29</v>
      </c>
      <c r="G135" s="72"/>
      <c r="H135" s="206">
        <v>142</v>
      </c>
      <c r="I135" s="216"/>
    </row>
    <row r="136" spans="1:9" x14ac:dyDescent="0.2">
      <c r="A136" s="211" t="s">
        <v>2484</v>
      </c>
      <c r="B136" s="212">
        <v>94</v>
      </c>
      <c r="C136" s="71"/>
      <c r="D136" s="203">
        <v>143</v>
      </c>
      <c r="E136" s="204"/>
      <c r="F136" s="205">
        <v>2270323.81</v>
      </c>
      <c r="G136" s="72"/>
      <c r="H136" s="206">
        <v>143</v>
      </c>
      <c r="I136" s="216"/>
    </row>
    <row r="137" spans="1:9" x14ac:dyDescent="0.2">
      <c r="A137" s="211" t="s">
        <v>2485</v>
      </c>
      <c r="B137" s="212">
        <v>130</v>
      </c>
      <c r="C137" s="71"/>
      <c r="D137" s="203">
        <v>144</v>
      </c>
      <c r="E137" s="204"/>
      <c r="F137" s="205">
        <v>478472.28</v>
      </c>
      <c r="G137" s="72"/>
      <c r="H137" s="206">
        <v>144</v>
      </c>
      <c r="I137" s="216"/>
    </row>
    <row r="138" spans="1:9" x14ac:dyDescent="0.2">
      <c r="A138" s="211" t="s">
        <v>2486</v>
      </c>
      <c r="B138" s="212">
        <v>207</v>
      </c>
      <c r="C138" s="71"/>
      <c r="D138" s="203">
        <v>202</v>
      </c>
      <c r="E138" s="204"/>
      <c r="F138" s="205">
        <v>230627.57</v>
      </c>
      <c r="G138" s="72"/>
      <c r="H138" s="206">
        <v>202</v>
      </c>
      <c r="I138" s="152"/>
    </row>
    <row r="139" spans="1:9" x14ac:dyDescent="0.2">
      <c r="A139" s="211" t="s">
        <v>2379</v>
      </c>
      <c r="B139" s="212">
        <v>95</v>
      </c>
      <c r="C139" s="71"/>
      <c r="D139" s="203">
        <v>207</v>
      </c>
      <c r="E139" s="204"/>
      <c r="F139" s="205">
        <v>70779.81</v>
      </c>
      <c r="G139" s="72"/>
      <c r="H139" s="206">
        <v>207</v>
      </c>
      <c r="I139" s="152"/>
    </row>
    <row r="140" spans="1:9" x14ac:dyDescent="0.2">
      <c r="A140" s="211" t="s">
        <v>2487</v>
      </c>
      <c r="B140" s="212">
        <v>131</v>
      </c>
      <c r="C140" s="71"/>
      <c r="D140" s="203">
        <v>218</v>
      </c>
      <c r="E140" s="204"/>
      <c r="F140" s="205">
        <v>80348.850000000006</v>
      </c>
      <c r="G140" s="72"/>
      <c r="H140" s="206">
        <v>218</v>
      </c>
      <c r="I140" s="152"/>
    </row>
    <row r="141" spans="1:9" x14ac:dyDescent="0.2">
      <c r="A141" s="211" t="s">
        <v>2488</v>
      </c>
      <c r="B141" s="212">
        <v>132</v>
      </c>
      <c r="C141" s="71"/>
      <c r="D141" s="203">
        <v>871</v>
      </c>
      <c r="E141" s="204"/>
      <c r="F141" s="205"/>
      <c r="G141" s="72"/>
      <c r="H141" s="206">
        <v>871</v>
      </c>
      <c r="I141" s="152"/>
    </row>
    <row r="142" spans="1:9" x14ac:dyDescent="0.2">
      <c r="A142" s="211" t="s">
        <v>2489</v>
      </c>
      <c r="B142" s="212">
        <v>96</v>
      </c>
      <c r="C142" s="71"/>
      <c r="D142" s="203">
        <v>900</v>
      </c>
      <c r="E142" s="204"/>
      <c r="F142" s="205"/>
      <c r="G142" s="72"/>
      <c r="H142" s="203">
        <v>900</v>
      </c>
      <c r="I142" s="152"/>
    </row>
    <row r="143" spans="1:9" x14ac:dyDescent="0.2">
      <c r="A143" s="211" t="s">
        <v>2490</v>
      </c>
      <c r="B143" s="212">
        <v>97</v>
      </c>
      <c r="C143" s="71"/>
      <c r="D143" s="203">
        <v>901</v>
      </c>
      <c r="E143" s="204"/>
      <c r="F143" s="205"/>
      <c r="G143" s="72"/>
      <c r="H143" s="203">
        <v>901</v>
      </c>
      <c r="I143" s="152"/>
    </row>
    <row r="144" spans="1:9" x14ac:dyDescent="0.2">
      <c r="A144" s="211" t="s">
        <v>2491</v>
      </c>
      <c r="B144" s="212">
        <v>98</v>
      </c>
      <c r="C144" s="71"/>
      <c r="D144" s="207">
        <v>917</v>
      </c>
      <c r="E144" s="204"/>
      <c r="F144" s="205">
        <v>250908.79</v>
      </c>
      <c r="G144" s="72"/>
      <c r="H144" s="207">
        <v>917</v>
      </c>
      <c r="I144" s="217"/>
    </row>
  </sheetData>
  <dataConsolidate/>
  <mergeCells count="31">
    <mergeCell ref="AJ14:AJ15"/>
    <mergeCell ref="Z23:Z24"/>
    <mergeCell ref="AA23:AC24"/>
    <mergeCell ref="D1:F1"/>
    <mergeCell ref="D2:F2"/>
    <mergeCell ref="D4:F4"/>
    <mergeCell ref="D3:F3"/>
    <mergeCell ref="H2:I2"/>
    <mergeCell ref="H1:I1"/>
    <mergeCell ref="H4:I4"/>
    <mergeCell ref="L35:M35"/>
    <mergeCell ref="H3:I3"/>
    <mergeCell ref="AA30:AC30"/>
    <mergeCell ref="AA31:AC31"/>
    <mergeCell ref="AA25:AC25"/>
    <mergeCell ref="AA26:AC26"/>
    <mergeCell ref="Z4:AG5"/>
    <mergeCell ref="Z3:AA3"/>
    <mergeCell ref="AA37:AC37"/>
    <mergeCell ref="AA38:AC38"/>
    <mergeCell ref="AA39:AC39"/>
    <mergeCell ref="AA40:AC40"/>
    <mergeCell ref="Z11:AG11"/>
    <mergeCell ref="AA27:AC27"/>
    <mergeCell ref="AA28:AC28"/>
    <mergeCell ref="AA29:AC29"/>
    <mergeCell ref="AA36:AC36"/>
    <mergeCell ref="AA35:AC35"/>
    <mergeCell ref="AA32:AC32"/>
    <mergeCell ref="AA33:AC33"/>
    <mergeCell ref="AA34:AC34"/>
  </mergeCells>
  <conditionalFormatting sqref="B4">
    <cfRule type="duplicateValues" dxfId="34" priority="84"/>
  </conditionalFormatting>
  <conditionalFormatting sqref="A152:B1048576 A5:B5">
    <cfRule type="duplicateValues" dxfId="33" priority="85"/>
  </conditionalFormatting>
  <conditionalFormatting sqref="A145:B151">
    <cfRule type="duplicateValues" dxfId="32" priority="86"/>
  </conditionalFormatting>
  <conditionalFormatting sqref="L36">
    <cfRule type="duplicateValues" dxfId="31" priority="83"/>
  </conditionalFormatting>
  <conditionalFormatting sqref="H5">
    <cfRule type="duplicateValues" dxfId="30" priority="42"/>
  </conditionalFormatting>
  <conditionalFormatting sqref="D6:D97">
    <cfRule type="duplicateValues" dxfId="29" priority="37"/>
  </conditionalFormatting>
  <conditionalFormatting sqref="D98:D111">
    <cfRule type="duplicateValues" dxfId="28" priority="38"/>
  </conditionalFormatting>
  <conditionalFormatting sqref="D111:D125">
    <cfRule type="duplicateValues" dxfId="27" priority="39"/>
  </conditionalFormatting>
  <conditionalFormatting sqref="D125:D138">
    <cfRule type="duplicateValues" dxfId="26" priority="40"/>
  </conditionalFormatting>
  <conditionalFormatting sqref="H3:H4">
    <cfRule type="duplicateValues" dxfId="25" priority="35"/>
  </conditionalFormatting>
  <conditionalFormatting sqref="AA34:AC39">
    <cfRule type="expression" dxfId="24" priority="13">
      <formula>$A$30</formula>
    </cfRule>
  </conditionalFormatting>
  <conditionalFormatting sqref="AA31:AC31">
    <cfRule type="expression" dxfId="23" priority="16">
      <formula>$A$27</formula>
    </cfRule>
  </conditionalFormatting>
  <conditionalFormatting sqref="AA25:AC25">
    <cfRule type="expression" dxfId="22" priority="21">
      <formula>$A$21</formula>
    </cfRule>
  </conditionalFormatting>
  <conditionalFormatting sqref="AA26:AC26">
    <cfRule type="expression" dxfId="21" priority="22">
      <formula>$A$22</formula>
    </cfRule>
  </conditionalFormatting>
  <conditionalFormatting sqref="AA27:AC27">
    <cfRule type="expression" dxfId="20" priority="23">
      <formula>$A$23</formula>
    </cfRule>
  </conditionalFormatting>
  <conditionalFormatting sqref="AA28:AC28">
    <cfRule type="expression" dxfId="19" priority="19">
      <formula>$A$24</formula>
    </cfRule>
  </conditionalFormatting>
  <conditionalFormatting sqref="AA29:AC29">
    <cfRule type="expression" dxfId="18" priority="18">
      <formula>$A$25</formula>
    </cfRule>
  </conditionalFormatting>
  <conditionalFormatting sqref="AA30:AC30">
    <cfRule type="expression" dxfId="17" priority="17">
      <formula>$A$26</formula>
    </cfRule>
  </conditionalFormatting>
  <conditionalFormatting sqref="AA25:AC39">
    <cfRule type="expression" dxfId="16" priority="20">
      <formula>$A$20</formula>
    </cfRule>
  </conditionalFormatting>
  <conditionalFormatting sqref="AA32:AC32">
    <cfRule type="expression" dxfId="15" priority="15">
      <formula>$A$28</formula>
    </cfRule>
  </conditionalFormatting>
  <conditionalFormatting sqref="AA33:AC33">
    <cfRule type="expression" dxfId="14" priority="14">
      <formula>$A$29</formula>
    </cfRule>
  </conditionalFormatting>
  <conditionalFormatting sqref="AA40:AC40">
    <cfRule type="expression" dxfId="13" priority="11">
      <formula>$A$30</formula>
    </cfRule>
  </conditionalFormatting>
  <conditionalFormatting sqref="AA40:AC40">
    <cfRule type="expression" dxfId="12" priority="12">
      <formula>$A$20</formula>
    </cfRule>
  </conditionalFormatting>
  <conditionalFormatting sqref="B6:B97">
    <cfRule type="duplicateValues" dxfId="11" priority="6"/>
  </conditionalFormatting>
  <conditionalFormatting sqref="B97:B111">
    <cfRule type="duplicateValues" dxfId="10" priority="8"/>
  </conditionalFormatting>
  <conditionalFormatting sqref="B111:B125">
    <cfRule type="duplicateValues" dxfId="9" priority="9"/>
  </conditionalFormatting>
  <conditionalFormatting sqref="B125:B138">
    <cfRule type="duplicateValues" dxfId="8" priority="10"/>
  </conditionalFormatting>
  <conditionalFormatting sqref="A6:A97">
    <cfRule type="duplicateValues" dxfId="7" priority="1"/>
  </conditionalFormatting>
  <conditionalFormatting sqref="A97:A111">
    <cfRule type="duplicateValues" dxfId="6" priority="2"/>
  </conditionalFormatting>
  <conditionalFormatting sqref="A111:A125">
    <cfRule type="duplicateValues" dxfId="5" priority="3"/>
  </conditionalFormatting>
  <conditionalFormatting sqref="A125:A138">
    <cfRule type="duplicateValues" dxfId="4" priority="4"/>
  </conditionalFormatting>
  <conditionalFormatting sqref="D138:D144">
    <cfRule type="duplicateValues" dxfId="3" priority="88"/>
  </conditionalFormatting>
  <conditionalFormatting sqref="H142:H144">
    <cfRule type="duplicateValues" dxfId="2" priority="89"/>
  </conditionalFormatting>
  <conditionalFormatting sqref="B138:B144">
    <cfRule type="duplicateValues" dxfId="1" priority="90"/>
  </conditionalFormatting>
  <conditionalFormatting sqref="A138:A144">
    <cfRule type="duplicateValues" dxfId="0" priority="91"/>
  </conditionalFormatting>
  <printOptions horizontalCentered="1"/>
  <pageMargins left="0.25" right="0.25" top="0.75" bottom="0.75" header="0.3" footer="0.3"/>
  <pageSetup scale="50" orientation="portrait" r:id="rId1"/>
  <headerFooter>
    <oddFooter>&amp;L&amp;F&amp;C&amp;P of &amp;N&amp;R&amp;D
&amp;T</oddFooter>
  </headerFooter>
  <colBreaks count="2" manualBreakCount="2">
    <brk id="10" max="1048575" man="1"/>
    <brk id="18" max="1048575" man="1"/>
  </col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83312-4382-4904-8CCF-0536FE56C469}">
  <sheetPr codeName="Sheet23"/>
  <dimension ref="A1:S632"/>
  <sheetViews>
    <sheetView showGridLines="0" zoomScaleNormal="100" workbookViewId="0">
      <selection activeCell="B206" sqref="B206:Q206"/>
    </sheetView>
  </sheetViews>
  <sheetFormatPr defaultColWidth="0" defaultRowHeight="12.75" zeroHeight="1" x14ac:dyDescent="0.2"/>
  <cols>
    <col min="1" max="1" width="1.42578125" style="805" customWidth="1"/>
    <col min="2" max="2" width="9.5703125" style="308" customWidth="1"/>
    <col min="3" max="3" width="4.5703125" style="308" customWidth="1"/>
    <col min="4" max="4" width="6.5703125" style="308" customWidth="1"/>
    <col min="5" max="7" width="9.42578125" style="308" customWidth="1"/>
    <col min="8" max="8" width="6.42578125" style="308" customWidth="1"/>
    <col min="9" max="9" width="12.5703125" style="308" customWidth="1"/>
    <col min="10" max="10" width="6.42578125" style="308" customWidth="1"/>
    <col min="11" max="12" width="6.5703125" style="308" customWidth="1"/>
    <col min="13" max="13" width="6.140625" style="308" customWidth="1"/>
    <col min="14" max="14" width="8.42578125" style="308" customWidth="1"/>
    <col min="15" max="15" width="6" style="308" customWidth="1"/>
    <col min="16" max="17" width="5.5703125" style="308" customWidth="1"/>
    <col min="18" max="18" width="1.42578125" style="208" customWidth="1"/>
    <col min="19" max="19" width="20.42578125" style="208" customWidth="1"/>
    <col min="20" max="16384" width="9.140625" style="208" hidden="1"/>
  </cols>
  <sheetData>
    <row r="1" spans="1:19" ht="26.25" customHeight="1" x14ac:dyDescent="0.2">
      <c r="A1" s="805" t="s">
        <v>2696</v>
      </c>
      <c r="B1" s="643"/>
      <c r="C1" s="643"/>
      <c r="D1" s="643"/>
      <c r="E1" s="643"/>
      <c r="F1" s="643"/>
      <c r="G1" s="643"/>
      <c r="H1" s="643"/>
      <c r="I1" s="643"/>
      <c r="J1" s="643"/>
      <c r="K1" s="643"/>
      <c r="L1" s="643"/>
      <c r="M1" s="643"/>
      <c r="N1" s="647" t="s">
        <v>22</v>
      </c>
      <c r="O1" s="647"/>
      <c r="P1" s="647"/>
      <c r="Q1" s="647"/>
      <c r="R1" s="805"/>
      <c r="S1" s="279"/>
    </row>
    <row r="2" spans="1:19" x14ac:dyDescent="0.2">
      <c r="B2" s="349"/>
      <c r="C2" s="585"/>
      <c r="D2" s="642" t="s">
        <v>45</v>
      </c>
      <c r="E2" s="642"/>
      <c r="F2" s="642"/>
      <c r="G2" s="642"/>
      <c r="H2" s="642"/>
      <c r="I2" s="642"/>
      <c r="J2" s="642"/>
      <c r="K2" s="642"/>
      <c r="L2" s="642"/>
      <c r="M2" s="648"/>
      <c r="N2" s="1" t="s">
        <v>2790</v>
      </c>
      <c r="O2" s="646" t="s">
        <v>397</v>
      </c>
      <c r="P2" s="646"/>
      <c r="Q2" s="590"/>
      <c r="R2" s="805"/>
      <c r="S2" s="279"/>
    </row>
    <row r="3" spans="1:19" x14ac:dyDescent="0.2">
      <c r="B3" s="349"/>
      <c r="C3" s="585"/>
      <c r="D3" s="642" t="s">
        <v>2005</v>
      </c>
      <c r="E3" s="642"/>
      <c r="F3" s="642"/>
      <c r="G3" s="642"/>
      <c r="H3" s="642"/>
      <c r="I3" s="642"/>
      <c r="J3" s="642"/>
      <c r="K3" s="642"/>
      <c r="L3" s="642"/>
      <c r="M3" s="642"/>
      <c r="N3" s="590"/>
      <c r="O3" s="590"/>
      <c r="P3" s="590"/>
      <c r="Q3" s="590"/>
      <c r="R3" s="805"/>
      <c r="S3" s="279"/>
    </row>
    <row r="4" spans="1:19" x14ac:dyDescent="0.2">
      <c r="B4" s="349"/>
      <c r="C4" s="585"/>
      <c r="D4" s="642" t="s">
        <v>414</v>
      </c>
      <c r="E4" s="642"/>
      <c r="F4" s="642"/>
      <c r="G4" s="642"/>
      <c r="H4" s="642"/>
      <c r="I4" s="642"/>
      <c r="J4" s="642"/>
      <c r="K4" s="642"/>
      <c r="L4" s="642"/>
      <c r="M4" s="648"/>
      <c r="N4" s="1"/>
      <c r="O4" s="646" t="s">
        <v>1838</v>
      </c>
      <c r="P4" s="646"/>
      <c r="Q4" s="590"/>
      <c r="R4" s="805"/>
      <c r="S4" s="279"/>
    </row>
    <row r="5" spans="1:19" x14ac:dyDescent="0.2">
      <c r="B5" s="349"/>
      <c r="C5" s="595"/>
      <c r="D5" s="642" t="s">
        <v>1851</v>
      </c>
      <c r="E5" s="642"/>
      <c r="F5" s="642"/>
      <c r="G5" s="642"/>
      <c r="H5" s="642"/>
      <c r="I5" s="642"/>
      <c r="J5" s="642"/>
      <c r="K5" s="642"/>
      <c r="L5" s="642"/>
      <c r="M5" s="642"/>
      <c r="N5" s="590"/>
      <c r="O5" s="590" t="s">
        <v>1257</v>
      </c>
      <c r="P5" s="590"/>
      <c r="Q5" s="174"/>
      <c r="R5" s="805"/>
      <c r="S5" s="279"/>
    </row>
    <row r="6" spans="1:19" x14ac:dyDescent="0.2">
      <c r="B6" s="643"/>
      <c r="C6" s="643"/>
      <c r="D6" s="643"/>
      <c r="E6" s="643"/>
      <c r="F6" s="643"/>
      <c r="G6" s="643"/>
      <c r="H6" s="643"/>
      <c r="I6" s="643"/>
      <c r="J6" s="643"/>
      <c r="K6" s="643"/>
      <c r="L6" s="643"/>
      <c r="M6" s="643"/>
      <c r="N6" s="643"/>
      <c r="O6" s="590" t="s">
        <v>1254</v>
      </c>
      <c r="P6" s="644"/>
      <c r="Q6" s="644"/>
      <c r="R6" s="805"/>
      <c r="S6" s="279"/>
    </row>
    <row r="7" spans="1:19" x14ac:dyDescent="0.2">
      <c r="B7" s="349"/>
      <c r="C7" s="596"/>
      <c r="D7" s="642" t="s">
        <v>1258</v>
      </c>
      <c r="E7" s="642"/>
      <c r="F7" s="642"/>
      <c r="G7" s="642"/>
      <c r="H7" s="642"/>
      <c r="I7" s="642"/>
      <c r="J7" s="642"/>
      <c r="K7" s="642"/>
      <c r="L7" s="642"/>
      <c r="M7" s="642"/>
      <c r="N7" s="590"/>
      <c r="O7" s="591" t="s">
        <v>1837</v>
      </c>
      <c r="P7" s="590"/>
      <c r="Q7" s="590"/>
      <c r="R7" s="805"/>
      <c r="S7" s="279"/>
    </row>
    <row r="8" spans="1:19" x14ac:dyDescent="0.2">
      <c r="B8" s="349"/>
      <c r="C8" s="349"/>
      <c r="D8" s="643" t="str">
        <f>'Main Page'!B6</f>
        <v xml:space="preserve">  Title I, Part A, Improving Basic Programs</v>
      </c>
      <c r="E8" s="643"/>
      <c r="F8" s="643"/>
      <c r="G8" s="643"/>
      <c r="H8" s="643"/>
      <c r="I8" s="643"/>
      <c r="J8" s="643"/>
      <c r="K8" s="643"/>
      <c r="L8" s="643"/>
      <c r="M8" s="645"/>
      <c r="N8" s="1"/>
      <c r="O8" s="646" t="s">
        <v>1255</v>
      </c>
      <c r="P8" s="646"/>
      <c r="Q8" s="590"/>
      <c r="R8" s="805"/>
      <c r="S8" s="279"/>
    </row>
    <row r="9" spans="1:19" x14ac:dyDescent="0.2">
      <c r="B9" s="349"/>
      <c r="C9" s="349"/>
      <c r="D9" s="643"/>
      <c r="E9" s="643"/>
      <c r="F9" s="643"/>
      <c r="G9" s="643"/>
      <c r="H9" s="643"/>
      <c r="I9" s="643"/>
      <c r="J9" s="643"/>
      <c r="K9" s="643"/>
      <c r="L9" s="643"/>
      <c r="M9" s="643"/>
      <c r="N9" s="590"/>
      <c r="O9" s="590" t="s">
        <v>1256</v>
      </c>
      <c r="P9" s="590"/>
      <c r="Q9" s="174"/>
      <c r="R9" s="805"/>
      <c r="S9" s="279"/>
    </row>
    <row r="10" spans="1:19" x14ac:dyDescent="0.2">
      <c r="B10" s="349"/>
      <c r="C10" s="349"/>
      <c r="D10" s="642" t="str">
        <f>'Main Page'!G9</f>
        <v>2026-2027</v>
      </c>
      <c r="E10" s="642"/>
      <c r="F10" s="642"/>
      <c r="G10" s="642"/>
      <c r="H10" s="642"/>
      <c r="I10" s="642"/>
      <c r="J10" s="642"/>
      <c r="K10" s="642"/>
      <c r="L10" s="642"/>
      <c r="M10" s="642"/>
      <c r="N10" s="590"/>
      <c r="O10" s="590" t="s">
        <v>210</v>
      </c>
      <c r="P10" s="644"/>
      <c r="Q10" s="644"/>
      <c r="R10" s="805"/>
      <c r="S10" s="279"/>
    </row>
    <row r="11" spans="1:19" x14ac:dyDescent="0.2">
      <c r="B11" s="349"/>
      <c r="C11" s="349"/>
      <c r="D11" s="642" t="s">
        <v>2222</v>
      </c>
      <c r="E11" s="642"/>
      <c r="F11" s="642"/>
      <c r="G11" s="642"/>
      <c r="H11" s="642"/>
      <c r="I11" s="642"/>
      <c r="J11" s="642"/>
      <c r="K11" s="642"/>
      <c r="L11" s="642"/>
      <c r="M11" s="642"/>
      <c r="N11" s="590"/>
      <c r="O11" s="591" t="s">
        <v>1837</v>
      </c>
      <c r="P11" s="592"/>
      <c r="Q11" s="592"/>
      <c r="R11" s="805"/>
      <c r="S11" s="279"/>
    </row>
    <row r="12" spans="1:19" x14ac:dyDescent="0.2">
      <c r="B12" s="643"/>
      <c r="C12" s="643"/>
      <c r="D12" s="643"/>
      <c r="E12" s="643"/>
      <c r="F12" s="643"/>
      <c r="G12" s="643"/>
      <c r="H12" s="643"/>
      <c r="I12" s="643"/>
      <c r="J12" s="643"/>
      <c r="K12" s="643"/>
      <c r="L12" s="643"/>
      <c r="M12" s="643"/>
      <c r="N12" s="643"/>
      <c r="O12" s="643"/>
      <c r="P12" s="643"/>
      <c r="Q12" s="643"/>
      <c r="R12" s="805"/>
      <c r="S12" s="279"/>
    </row>
    <row r="13" spans="1:19" x14ac:dyDescent="0.2">
      <c r="B13" s="349"/>
      <c r="C13" s="349"/>
      <c r="D13" s="671" t="str">
        <f>"Due by " &amp; TEXT('Main Page'!G8,"mmmm dd, yyyy")</f>
        <v>Due by July 01, 2026</v>
      </c>
      <c r="E13" s="671"/>
      <c r="F13" s="671"/>
      <c r="G13" s="671"/>
      <c r="H13" s="671"/>
      <c r="I13" s="671"/>
      <c r="J13" s="671"/>
      <c r="K13" s="671"/>
      <c r="L13" s="671"/>
      <c r="M13" s="671"/>
      <c r="N13" s="349"/>
      <c r="O13" s="593"/>
      <c r="P13" s="349"/>
      <c r="Q13" s="349"/>
      <c r="R13" s="805"/>
      <c r="S13" s="279"/>
    </row>
    <row r="14" spans="1:19" x14ac:dyDescent="0.2">
      <c r="B14" s="390"/>
      <c r="C14" s="390"/>
      <c r="D14" s="666" t="s">
        <v>1848</v>
      </c>
      <c r="E14" s="666"/>
      <c r="F14" s="666"/>
      <c r="G14" s="666"/>
      <c r="H14" s="666"/>
      <c r="I14" s="666"/>
      <c r="J14" s="666"/>
      <c r="K14" s="666"/>
      <c r="L14" s="666"/>
      <c r="M14" s="666"/>
      <c r="N14" s="390"/>
      <c r="O14" s="390"/>
      <c r="P14" s="390"/>
      <c r="Q14" s="390"/>
      <c r="R14" s="805"/>
      <c r="S14" s="279"/>
    </row>
    <row r="15" spans="1:19" x14ac:dyDescent="0.2">
      <c r="B15" s="390"/>
      <c r="C15" s="390"/>
      <c r="D15" s="666" t="s">
        <v>1942</v>
      </c>
      <c r="E15" s="666"/>
      <c r="F15" s="666"/>
      <c r="G15" s="666"/>
      <c r="H15" s="666"/>
      <c r="I15" s="666"/>
      <c r="J15" s="666"/>
      <c r="K15" s="666"/>
      <c r="L15" s="666"/>
      <c r="M15" s="666"/>
      <c r="N15" s="390"/>
      <c r="O15" s="390"/>
      <c r="P15" s="390"/>
      <c r="Q15" s="390"/>
      <c r="R15" s="805"/>
      <c r="S15" s="279"/>
    </row>
    <row r="16" spans="1:19" x14ac:dyDescent="0.2">
      <c r="B16" s="667"/>
      <c r="C16" s="667"/>
      <c r="D16" s="667"/>
      <c r="E16" s="667"/>
      <c r="F16" s="667"/>
      <c r="G16" s="667"/>
      <c r="H16" s="667"/>
      <c r="I16" s="667"/>
      <c r="J16" s="667"/>
      <c r="K16" s="667"/>
      <c r="L16" s="667"/>
      <c r="M16" s="667"/>
      <c r="N16" s="667"/>
      <c r="O16" s="667"/>
      <c r="P16" s="667"/>
      <c r="Q16" s="667"/>
      <c r="R16" s="805"/>
      <c r="S16" s="279"/>
    </row>
    <row r="17" spans="2:19" x14ac:dyDescent="0.2">
      <c r="B17" s="668" t="s">
        <v>1310</v>
      </c>
      <c r="C17" s="669"/>
      <c r="D17" s="669"/>
      <c r="E17" s="669"/>
      <c r="F17" s="669"/>
      <c r="G17" s="669"/>
      <c r="H17" s="669"/>
      <c r="I17" s="669"/>
      <c r="J17" s="669"/>
      <c r="K17" s="669"/>
      <c r="L17" s="669"/>
      <c r="M17" s="669"/>
      <c r="N17" s="669"/>
      <c r="O17" s="669"/>
      <c r="P17" s="669"/>
      <c r="Q17" s="670"/>
      <c r="R17" s="805"/>
      <c r="S17" s="279"/>
    </row>
    <row r="18" spans="2:19" x14ac:dyDescent="0.2">
      <c r="B18" s="655" t="s">
        <v>2109</v>
      </c>
      <c r="C18" s="656"/>
      <c r="D18" s="656"/>
      <c r="E18" s="656"/>
      <c r="F18" s="656"/>
      <c r="G18" s="656"/>
      <c r="H18" s="657"/>
      <c r="I18" s="594" t="s">
        <v>670</v>
      </c>
      <c r="J18" s="594"/>
      <c r="K18" s="655" t="s">
        <v>2111</v>
      </c>
      <c r="L18" s="656"/>
      <c r="M18" s="656"/>
      <c r="N18" s="656"/>
      <c r="O18" s="656"/>
      <c r="P18" s="656"/>
      <c r="Q18" s="657"/>
      <c r="R18" s="805"/>
      <c r="S18" s="279"/>
    </row>
    <row r="19" spans="2:19" x14ac:dyDescent="0.2">
      <c r="B19" s="649" t="str">
        <f>'Main Page'!$F$13</f>
        <v>Albemarle County Public Schools</v>
      </c>
      <c r="C19" s="650"/>
      <c r="D19" s="650"/>
      <c r="E19" s="650"/>
      <c r="F19" s="650"/>
      <c r="G19" s="650"/>
      <c r="H19" s="651"/>
      <c r="I19" s="652">
        <f>'Main Page'!$F$14</f>
        <v>2</v>
      </c>
      <c r="J19" s="653"/>
      <c r="K19" s="654" t="s">
        <v>2792</v>
      </c>
      <c r="L19" s="654"/>
      <c r="M19" s="654"/>
      <c r="N19" s="654"/>
      <c r="O19" s="654"/>
      <c r="P19" s="654"/>
      <c r="Q19" s="654"/>
      <c r="R19" s="805"/>
      <c r="S19" s="279"/>
    </row>
    <row r="20" spans="2:19" x14ac:dyDescent="0.2">
      <c r="B20" s="655" t="s">
        <v>2110</v>
      </c>
      <c r="C20" s="656"/>
      <c r="D20" s="656"/>
      <c r="E20" s="656"/>
      <c r="F20" s="656"/>
      <c r="G20" s="656"/>
      <c r="H20" s="657"/>
      <c r="I20" s="658" t="s">
        <v>1896</v>
      </c>
      <c r="J20" s="659"/>
      <c r="K20" s="660" t="s">
        <v>2793</v>
      </c>
      <c r="L20" s="661"/>
      <c r="M20" s="662"/>
      <c r="N20" s="594" t="s">
        <v>1897</v>
      </c>
      <c r="O20" s="663">
        <v>13514</v>
      </c>
      <c r="P20" s="664"/>
      <c r="Q20" s="665"/>
      <c r="R20" s="805"/>
      <c r="S20" s="279"/>
    </row>
    <row r="21" spans="2:19" x14ac:dyDescent="0.2">
      <c r="B21" s="679" t="s">
        <v>2794</v>
      </c>
      <c r="C21" s="679"/>
      <c r="D21" s="679"/>
      <c r="E21" s="679"/>
      <c r="F21" s="679"/>
      <c r="G21" s="679"/>
      <c r="H21" s="679"/>
      <c r="I21" s="680" t="s">
        <v>1885</v>
      </c>
      <c r="J21" s="681"/>
      <c r="K21" s="681"/>
      <c r="L21" s="681"/>
      <c r="M21" s="681"/>
      <c r="N21" s="681"/>
      <c r="O21" s="681"/>
      <c r="P21" s="681"/>
      <c r="Q21" s="682"/>
      <c r="R21" s="805"/>
      <c r="S21" s="279"/>
    </row>
    <row r="22" spans="2:19" x14ac:dyDescent="0.2">
      <c r="B22" s="679"/>
      <c r="C22" s="679"/>
      <c r="D22" s="679"/>
      <c r="E22" s="679"/>
      <c r="F22" s="679"/>
      <c r="G22" s="679"/>
      <c r="H22" s="679"/>
      <c r="I22" s="683" t="s">
        <v>2795</v>
      </c>
      <c r="J22" s="684"/>
      <c r="K22" s="684"/>
      <c r="L22" s="684"/>
      <c r="M22" s="684"/>
      <c r="N22" s="684"/>
      <c r="O22" s="684"/>
      <c r="P22" s="684"/>
      <c r="Q22" s="685"/>
      <c r="R22" s="805"/>
      <c r="S22" s="279"/>
    </row>
    <row r="23" spans="2:19" ht="14.25" x14ac:dyDescent="0.2">
      <c r="B23" s="586"/>
      <c r="C23" s="586"/>
      <c r="D23" s="586"/>
      <c r="E23" s="586"/>
      <c r="F23" s="586"/>
      <c r="G23" s="586"/>
      <c r="H23" s="586"/>
      <c r="I23" s="587"/>
      <c r="J23" s="588"/>
      <c r="K23" s="686"/>
      <c r="L23" s="686"/>
      <c r="M23" s="686"/>
      <c r="N23" s="686"/>
      <c r="O23" s="686"/>
      <c r="P23" s="686"/>
      <c r="Q23" s="686"/>
      <c r="R23" s="805"/>
      <c r="S23" s="279"/>
    </row>
    <row r="24" spans="2:19" x14ac:dyDescent="0.2">
      <c r="B24" s="687" t="s">
        <v>476</v>
      </c>
      <c r="C24" s="687"/>
      <c r="D24" s="687"/>
      <c r="E24" s="687"/>
      <c r="F24" s="687"/>
      <c r="G24" s="687"/>
      <c r="H24" s="687"/>
      <c r="I24" s="687"/>
      <c r="J24" s="687"/>
      <c r="K24" s="687"/>
      <c r="L24" s="687"/>
      <c r="M24" s="687"/>
      <c r="N24" s="687"/>
      <c r="O24" s="687"/>
      <c r="P24" s="687"/>
      <c r="Q24" s="687"/>
      <c r="R24" s="805"/>
      <c r="S24" s="279"/>
    </row>
    <row r="25" spans="2:19" ht="53.25" customHeight="1" x14ac:dyDescent="0.2">
      <c r="B25" s="677" t="s">
        <v>1995</v>
      </c>
      <c r="C25" s="678"/>
      <c r="D25" s="678"/>
      <c r="E25" s="678"/>
      <c r="F25" s="678"/>
      <c r="G25" s="678"/>
      <c r="H25" s="678"/>
      <c r="I25" s="678"/>
      <c r="J25" s="678"/>
      <c r="K25" s="678"/>
      <c r="L25" s="678"/>
      <c r="M25" s="678"/>
      <c r="N25" s="678"/>
      <c r="O25" s="678"/>
      <c r="P25" s="678"/>
      <c r="Q25" s="678"/>
      <c r="R25" s="805"/>
      <c r="S25" s="279"/>
    </row>
    <row r="26" spans="2:19" x14ac:dyDescent="0.2">
      <c r="B26" s="676"/>
      <c r="C26" s="676"/>
      <c r="D26" s="676"/>
      <c r="E26" s="676"/>
      <c r="F26" s="676"/>
      <c r="G26" s="676"/>
      <c r="H26" s="676"/>
      <c r="I26" s="676"/>
      <c r="J26" s="676"/>
      <c r="K26" s="676"/>
      <c r="L26" s="676"/>
      <c r="M26" s="676"/>
      <c r="N26" s="676"/>
      <c r="O26" s="676"/>
      <c r="P26" s="676"/>
      <c r="Q26" s="676"/>
      <c r="R26" s="805"/>
      <c r="S26" s="279"/>
    </row>
    <row r="27" spans="2:19" ht="50.25" customHeight="1" x14ac:dyDescent="0.2">
      <c r="B27" s="677" t="s">
        <v>2714</v>
      </c>
      <c r="C27" s="678"/>
      <c r="D27" s="678"/>
      <c r="E27" s="678"/>
      <c r="F27" s="678"/>
      <c r="G27" s="678"/>
      <c r="H27" s="678"/>
      <c r="I27" s="678"/>
      <c r="J27" s="678"/>
      <c r="K27" s="678"/>
      <c r="L27" s="678"/>
      <c r="M27" s="678"/>
      <c r="N27" s="678"/>
      <c r="O27" s="678"/>
      <c r="P27" s="678"/>
      <c r="Q27" s="678"/>
      <c r="R27" s="805"/>
      <c r="S27" s="279"/>
    </row>
    <row r="28" spans="2:19" x14ac:dyDescent="0.2">
      <c r="B28" s="589"/>
      <c r="C28" s="343"/>
      <c r="D28" s="343"/>
      <c r="E28" s="343"/>
      <c r="F28" s="343"/>
      <c r="G28" s="343"/>
      <c r="H28" s="343"/>
      <c r="I28" s="343"/>
      <c r="J28" s="343"/>
      <c r="K28" s="343"/>
      <c r="L28" s="343"/>
      <c r="M28" s="343"/>
      <c r="N28" s="343"/>
      <c r="O28" s="343"/>
      <c r="P28" s="343"/>
      <c r="Q28" s="343"/>
      <c r="R28" s="805"/>
      <c r="S28" s="279"/>
    </row>
    <row r="29" spans="2:19" ht="54.75" customHeight="1" x14ac:dyDescent="0.2">
      <c r="B29" s="677" t="s">
        <v>2749</v>
      </c>
      <c r="C29" s="678"/>
      <c r="D29" s="678"/>
      <c r="E29" s="678"/>
      <c r="F29" s="678"/>
      <c r="G29" s="678"/>
      <c r="H29" s="678"/>
      <c r="I29" s="678"/>
      <c r="J29" s="678"/>
      <c r="K29" s="678"/>
      <c r="L29" s="678"/>
      <c r="M29" s="678"/>
      <c r="N29" s="678"/>
      <c r="O29" s="678"/>
      <c r="P29" s="678"/>
      <c r="Q29" s="678"/>
      <c r="R29" s="805"/>
      <c r="S29" s="279"/>
    </row>
    <row r="30" spans="2:19" x14ac:dyDescent="0.2">
      <c r="B30" s="495" t="s">
        <v>625</v>
      </c>
      <c r="C30" s="673">
        <v>46184</v>
      </c>
      <c r="D30" s="672"/>
      <c r="E30" s="672"/>
      <c r="F30" s="806" t="s">
        <v>1072</v>
      </c>
      <c r="G30" s="806"/>
      <c r="H30" s="806"/>
      <c r="I30" s="806"/>
      <c r="J30" s="806"/>
      <c r="K30" s="806"/>
      <c r="L30" s="806"/>
      <c r="M30" s="806"/>
      <c r="N30" s="806"/>
      <c r="O30" s="806"/>
      <c r="P30" s="806"/>
      <c r="Q30" s="806"/>
      <c r="R30" s="805"/>
      <c r="S30" s="279"/>
    </row>
    <row r="31" spans="2:19" x14ac:dyDescent="0.2">
      <c r="B31" s="808"/>
      <c r="C31" s="808"/>
      <c r="D31" s="808"/>
      <c r="E31" s="808"/>
      <c r="F31" s="808"/>
      <c r="G31" s="808"/>
      <c r="H31" s="808"/>
      <c r="I31" s="808"/>
      <c r="J31" s="808"/>
      <c r="K31" s="808"/>
      <c r="L31" s="808"/>
      <c r="M31" s="808"/>
      <c r="N31" s="808"/>
      <c r="O31" s="808"/>
      <c r="P31" s="808"/>
      <c r="Q31" s="808"/>
      <c r="R31" s="805"/>
      <c r="S31" s="279"/>
    </row>
    <row r="32" spans="2:19" ht="18.75" customHeight="1" x14ac:dyDescent="0.2">
      <c r="B32" s="672"/>
      <c r="C32" s="672"/>
      <c r="D32" s="672"/>
      <c r="E32" s="672"/>
      <c r="F32" s="672"/>
      <c r="G32" s="672"/>
      <c r="H32" s="349"/>
      <c r="I32" s="672" t="s">
        <v>1311</v>
      </c>
      <c r="J32" s="672"/>
      <c r="K32" s="672"/>
      <c r="L32" s="672"/>
      <c r="M32" s="672"/>
      <c r="N32" s="672"/>
      <c r="O32" s="672"/>
      <c r="P32" s="672"/>
      <c r="Q32" s="349"/>
      <c r="R32" s="805"/>
      <c r="S32" s="279"/>
    </row>
    <row r="33" spans="2:19" x14ac:dyDescent="0.2">
      <c r="B33" s="807" t="s">
        <v>335</v>
      </c>
      <c r="C33" s="807"/>
      <c r="D33" s="807"/>
      <c r="E33" s="807"/>
      <c r="F33" s="807"/>
      <c r="G33" s="807"/>
      <c r="H33" s="349"/>
      <c r="I33" s="807" t="s">
        <v>336</v>
      </c>
      <c r="J33" s="807"/>
      <c r="K33" s="807"/>
      <c r="L33" s="807"/>
      <c r="M33" s="807"/>
      <c r="N33" s="807"/>
      <c r="O33" s="807"/>
      <c r="P33" s="807"/>
      <c r="Q33" s="349"/>
      <c r="R33" s="805"/>
      <c r="S33" s="279"/>
    </row>
    <row r="34" spans="2:19" ht="18.75" customHeight="1" x14ac:dyDescent="0.2">
      <c r="B34" s="672" t="s">
        <v>2797</v>
      </c>
      <c r="C34" s="672"/>
      <c r="D34" s="672"/>
      <c r="E34" s="672"/>
      <c r="F34" s="672"/>
      <c r="G34" s="672"/>
      <c r="H34" s="349"/>
      <c r="I34" s="672" t="s">
        <v>2796</v>
      </c>
      <c r="J34" s="672"/>
      <c r="K34" s="672"/>
      <c r="L34" s="672"/>
      <c r="M34" s="672"/>
      <c r="N34" s="672"/>
      <c r="O34" s="672"/>
      <c r="P34" s="672"/>
      <c r="Q34" s="349"/>
      <c r="R34" s="805"/>
      <c r="S34" s="279"/>
    </row>
    <row r="35" spans="2:19" x14ac:dyDescent="0.2">
      <c r="B35" s="807" t="s">
        <v>337</v>
      </c>
      <c r="C35" s="807"/>
      <c r="D35" s="807"/>
      <c r="E35" s="807"/>
      <c r="F35" s="807"/>
      <c r="G35" s="807"/>
      <c r="H35" s="349"/>
      <c r="I35" s="807" t="s">
        <v>338</v>
      </c>
      <c r="J35" s="807"/>
      <c r="K35" s="807"/>
      <c r="L35" s="807"/>
      <c r="M35" s="807"/>
      <c r="N35" s="807"/>
      <c r="O35" s="807"/>
      <c r="P35" s="807"/>
      <c r="Q35" s="349"/>
      <c r="R35" s="805"/>
      <c r="S35" s="279"/>
    </row>
    <row r="36" spans="2:19" ht="18.75" customHeight="1" x14ac:dyDescent="0.2">
      <c r="B36" s="673">
        <v>46184</v>
      </c>
      <c r="C36" s="673"/>
      <c r="D36" s="673"/>
      <c r="E36" s="673"/>
      <c r="F36" s="673"/>
      <c r="G36" s="673"/>
      <c r="H36" s="349"/>
      <c r="I36" s="673" t="s">
        <v>2798</v>
      </c>
      <c r="J36" s="673"/>
      <c r="K36" s="673"/>
      <c r="L36" s="673"/>
      <c r="M36" s="673"/>
      <c r="N36" s="673"/>
      <c r="O36" s="673"/>
      <c r="P36" s="673"/>
      <c r="Q36" s="349"/>
      <c r="R36" s="805"/>
      <c r="S36" s="279"/>
    </row>
    <row r="37" spans="2:19" x14ac:dyDescent="0.2">
      <c r="B37" s="807" t="s">
        <v>339</v>
      </c>
      <c r="C37" s="807"/>
      <c r="D37" s="807"/>
      <c r="E37" s="807"/>
      <c r="F37" s="807"/>
      <c r="G37" s="807"/>
      <c r="H37" s="349"/>
      <c r="I37" s="807" t="s">
        <v>339</v>
      </c>
      <c r="J37" s="807"/>
      <c r="K37" s="807"/>
      <c r="L37" s="807"/>
      <c r="M37" s="807"/>
      <c r="N37" s="807"/>
      <c r="O37" s="807"/>
      <c r="P37" s="807"/>
      <c r="Q37" s="349"/>
      <c r="R37" s="805"/>
      <c r="S37" s="279"/>
    </row>
    <row r="38" spans="2:19" x14ac:dyDescent="0.2">
      <c r="B38" s="342"/>
      <c r="C38" s="342"/>
      <c r="D38" s="342"/>
      <c r="E38" s="342"/>
      <c r="F38" s="349"/>
      <c r="G38" s="349"/>
      <c r="H38" s="349"/>
      <c r="I38" s="342"/>
      <c r="J38" s="349"/>
      <c r="K38" s="349"/>
      <c r="L38" s="349"/>
      <c r="M38" s="349"/>
      <c r="N38" s="349"/>
      <c r="O38" s="349"/>
      <c r="P38" s="349"/>
      <c r="Q38" s="349"/>
      <c r="R38" s="805"/>
      <c r="S38" s="279"/>
    </row>
    <row r="39" spans="2:19" ht="31.5" customHeight="1" x14ac:dyDescent="0.2">
      <c r="B39" s="674" t="str">
        <f>"Application Submission, Approval, and LEA Expenditure of Funds: Applications for Federal Funds are due by " &amp; TEXT('Main Page'!G8,"mmmm dd, yyyy") &amp; ".  Revisions and Amendments should be submitted in a timely manner.  "</f>
        <v xml:space="preserve">Application Submission, Approval, and LEA Expenditure of Funds: Applications for Federal Funds are due by July 01, 2026.  Revisions and Amendments should be submitted in a timely manner.  </v>
      </c>
      <c r="C39" s="675"/>
      <c r="D39" s="675"/>
      <c r="E39" s="675"/>
      <c r="F39" s="675"/>
      <c r="G39" s="675"/>
      <c r="H39" s="675"/>
      <c r="I39" s="675"/>
      <c r="J39" s="675"/>
      <c r="K39" s="675"/>
      <c r="L39" s="675"/>
      <c r="M39" s="675"/>
      <c r="N39" s="675"/>
      <c r="O39" s="675"/>
      <c r="P39" s="675"/>
      <c r="Q39" s="675"/>
      <c r="R39" s="805"/>
      <c r="S39" s="279"/>
    </row>
    <row r="40" spans="2:19" ht="27.75" customHeight="1" x14ac:dyDescent="0.2">
      <c r="B40" s="674" t="str">
        <f>"Please note, in order for the funds to be expendable by " &amp; TEXT('Main Page'!G8,"mmmm dd, yyyy") &amp; ", the electronic application must be received at the Virginia Department of Education by " &amp; TEXT('Main Page'!G8,"mmmm dd, yyyy") &amp; ", through the file submission process of the Online Management of Education Grant Awards (OMEGA) system. "</f>
        <v xml:space="preserve">Please note, in order for the funds to be expendable by July 01, 2026, the electronic application must be received at the Virginia Department of Education by July 01, 2026, through the file submission process of the Online Management of Education Grant Awards (OMEGA) system. </v>
      </c>
      <c r="C40" s="674"/>
      <c r="D40" s="674"/>
      <c r="E40" s="674"/>
      <c r="F40" s="674"/>
      <c r="G40" s="674"/>
      <c r="H40" s="674"/>
      <c r="I40" s="674"/>
      <c r="J40" s="674"/>
      <c r="K40" s="674"/>
      <c r="L40" s="674"/>
      <c r="M40" s="674"/>
      <c r="N40" s="674"/>
      <c r="O40" s="674"/>
      <c r="P40" s="674"/>
      <c r="Q40" s="674"/>
      <c r="R40" s="805"/>
      <c r="S40" s="279"/>
    </row>
    <row r="41" spans="2:19" x14ac:dyDescent="0.2">
      <c r="B41" s="678"/>
      <c r="C41" s="678"/>
      <c r="D41" s="678"/>
      <c r="E41" s="678"/>
      <c r="F41" s="678"/>
      <c r="G41" s="678"/>
      <c r="H41" s="678"/>
      <c r="I41" s="678"/>
      <c r="J41" s="678"/>
      <c r="K41" s="678"/>
      <c r="L41" s="678"/>
      <c r="M41" s="678"/>
      <c r="N41" s="678"/>
      <c r="O41" s="678"/>
      <c r="P41" s="678"/>
      <c r="Q41" s="678"/>
      <c r="R41" s="805"/>
      <c r="S41" s="279"/>
    </row>
    <row r="42" spans="2:19" x14ac:dyDescent="0.2">
      <c r="B42" s="342"/>
      <c r="C42" s="342"/>
      <c r="D42" s="342"/>
      <c r="E42" s="342"/>
      <c r="F42" s="349"/>
      <c r="G42" s="349"/>
      <c r="H42" s="349"/>
      <c r="I42" s="342"/>
      <c r="J42" s="349"/>
      <c r="K42" s="349"/>
      <c r="L42" s="349"/>
      <c r="M42" s="349"/>
      <c r="N42" s="349"/>
      <c r="O42" s="349"/>
      <c r="P42" s="349"/>
      <c r="Q42" s="349"/>
      <c r="R42" s="805"/>
      <c r="S42" s="279"/>
    </row>
    <row r="43" spans="2:19" x14ac:dyDescent="0.2">
      <c r="B43" s="643" t="s">
        <v>477</v>
      </c>
      <c r="C43" s="643"/>
      <c r="D43" s="643"/>
      <c r="E43" s="643"/>
      <c r="F43" s="643"/>
      <c r="G43" s="643"/>
      <c r="H43" s="643"/>
      <c r="I43" s="643"/>
      <c r="J43" s="643"/>
      <c r="K43" s="643"/>
      <c r="L43" s="643"/>
      <c r="M43" s="643"/>
      <c r="N43" s="643"/>
      <c r="O43" s="643"/>
      <c r="P43" s="643"/>
      <c r="Q43" s="643"/>
      <c r="R43" s="805"/>
      <c r="S43" s="279"/>
    </row>
    <row r="44" spans="2:19" x14ac:dyDescent="0.2">
      <c r="B44" s="387" t="str">
        <f>'Main Page'!$G$9</f>
        <v>2026-2027</v>
      </c>
      <c r="C44" s="326" t="s">
        <v>671</v>
      </c>
      <c r="D44" s="326"/>
      <c r="E44" s="326" t="str">
        <f>'Main Page'!$F$13</f>
        <v>Albemarle County Public Schools</v>
      </c>
      <c r="F44" s="326"/>
      <c r="G44" s="326"/>
      <c r="H44" s="326"/>
      <c r="I44" s="326" t="s">
        <v>670</v>
      </c>
      <c r="J44" s="438">
        <f>'Main Page'!$F$14</f>
        <v>2</v>
      </c>
      <c r="K44" s="712" t="str">
        <f>'Main Page'!$B$6</f>
        <v xml:space="preserve">  Title I, Part A, Improving Basic Programs</v>
      </c>
      <c r="L44" s="712"/>
      <c r="M44" s="712"/>
      <c r="N44" s="712"/>
      <c r="O44" s="712"/>
      <c r="P44" s="712"/>
      <c r="Q44" s="712"/>
      <c r="R44" s="805"/>
      <c r="S44" s="279"/>
    </row>
    <row r="45" spans="2:19" ht="20.25" customHeight="1" x14ac:dyDescent="0.2">
      <c r="B45" s="713" t="s">
        <v>818</v>
      </c>
      <c r="C45" s="713"/>
      <c r="D45" s="713"/>
      <c r="E45" s="713"/>
      <c r="F45" s="713"/>
      <c r="G45" s="713"/>
      <c r="H45" s="713"/>
      <c r="I45" s="713"/>
      <c r="J45" s="713"/>
      <c r="K45" s="713"/>
      <c r="L45" s="713"/>
      <c r="M45" s="713"/>
      <c r="N45" s="713"/>
      <c r="O45" s="713"/>
      <c r="P45" s="713"/>
      <c r="Q45" s="713"/>
      <c r="R45" s="805"/>
      <c r="S45" s="279"/>
    </row>
    <row r="46" spans="2:19" ht="14.25" x14ac:dyDescent="0.2">
      <c r="B46" s="584"/>
      <c r="C46" s="584"/>
      <c r="D46" s="584"/>
      <c r="E46" s="585"/>
      <c r="F46" s="585"/>
      <c r="G46" s="585"/>
      <c r="H46" s="585"/>
      <c r="I46" s="585"/>
      <c r="J46" s="585"/>
      <c r="K46" s="585"/>
      <c r="L46" s="585"/>
      <c r="M46" s="585"/>
      <c r="N46" s="585"/>
      <c r="O46" s="585"/>
      <c r="P46" s="585"/>
      <c r="Q46" s="585"/>
      <c r="R46" s="805"/>
      <c r="S46" s="279"/>
    </row>
    <row r="47" spans="2:19" x14ac:dyDescent="0.2">
      <c r="B47" s="714" t="str">
        <f xml:space="preserve"> YEAR('Main Page'!$G$8)-1 &amp; "-" &amp;  YEAR('Main Page'!$G$8)</f>
        <v>2025-2026</v>
      </c>
      <c r="C47" s="715"/>
      <c r="D47" s="716" t="str">
        <f xml:space="preserve"> YEAR('Main Page'!$G$8)-1 &amp; "-" &amp;  YEAR('Main Page'!$G$8)</f>
        <v>2025-2026</v>
      </c>
      <c r="E47" s="717"/>
      <c r="F47" s="718" t="s">
        <v>1004</v>
      </c>
      <c r="G47" s="718"/>
      <c r="H47" s="718"/>
      <c r="I47" s="718"/>
      <c r="J47" s="718"/>
      <c r="K47" s="718"/>
      <c r="L47" s="718"/>
      <c r="M47" s="718"/>
      <c r="N47" s="718"/>
      <c r="O47" s="714" t="str">
        <f>'Main Page'!G9</f>
        <v>2026-2027</v>
      </c>
      <c r="P47" s="716"/>
      <c r="Q47" s="717"/>
      <c r="R47" s="805"/>
      <c r="S47" s="279"/>
    </row>
    <row r="48" spans="2:19" x14ac:dyDescent="0.2">
      <c r="B48" s="700" t="s">
        <v>2266</v>
      </c>
      <c r="C48" s="702"/>
      <c r="D48" s="701" t="s">
        <v>2267</v>
      </c>
      <c r="E48" s="702"/>
      <c r="F48" s="719"/>
      <c r="G48" s="719"/>
      <c r="H48" s="719"/>
      <c r="I48" s="719"/>
      <c r="J48" s="719"/>
      <c r="K48" s="719"/>
      <c r="L48" s="719"/>
      <c r="M48" s="719"/>
      <c r="N48" s="719"/>
      <c r="O48" s="700" t="s">
        <v>2265</v>
      </c>
      <c r="P48" s="701"/>
      <c r="Q48" s="702"/>
      <c r="R48" s="805"/>
      <c r="S48" s="279"/>
    </row>
    <row r="49" spans="2:19" ht="15" customHeight="1" x14ac:dyDescent="0.2">
      <c r="B49" s="703">
        <f>IF(ISBLANK('Main Page'!$F$13)," ",VLOOKUP('Main Page'!$F$14,Prefills!D6:F144,3))</f>
        <v>2025266.75</v>
      </c>
      <c r="C49" s="704"/>
      <c r="D49" s="705" t="s">
        <v>627</v>
      </c>
      <c r="E49" s="706"/>
      <c r="F49" s="707" t="s">
        <v>1849</v>
      </c>
      <c r="G49" s="707"/>
      <c r="H49" s="707"/>
      <c r="I49" s="707"/>
      <c r="J49" s="707"/>
      <c r="K49" s="707"/>
      <c r="L49" s="707"/>
      <c r="M49" s="707"/>
      <c r="N49" s="707"/>
      <c r="O49" s="708">
        <v>2025266.75</v>
      </c>
      <c r="P49" s="708"/>
      <c r="Q49" s="708"/>
      <c r="R49" s="805"/>
      <c r="S49" s="279"/>
    </row>
    <row r="50" spans="2:19" ht="15" customHeight="1" x14ac:dyDescent="0.2">
      <c r="B50" s="709"/>
      <c r="C50" s="710"/>
      <c r="D50" s="579"/>
      <c r="E50" s="580"/>
      <c r="F50" s="707" t="s">
        <v>2006</v>
      </c>
      <c r="G50" s="707"/>
      <c r="H50" s="707"/>
      <c r="I50" s="707"/>
      <c r="J50" s="707"/>
      <c r="K50" s="707"/>
      <c r="L50" s="707"/>
      <c r="M50" s="707"/>
      <c r="N50" s="707"/>
      <c r="O50" s="711">
        <f>O60</f>
        <v>0</v>
      </c>
      <c r="P50" s="711"/>
      <c r="Q50" s="711"/>
      <c r="R50" s="805"/>
      <c r="S50" s="279"/>
    </row>
    <row r="51" spans="2:19" ht="15" customHeight="1" x14ac:dyDescent="0.2">
      <c r="B51" s="577"/>
      <c r="C51" s="578"/>
      <c r="D51" s="581"/>
      <c r="E51" s="580"/>
      <c r="F51" s="658" t="s">
        <v>2007</v>
      </c>
      <c r="G51" s="688"/>
      <c r="H51" s="688"/>
      <c r="I51" s="688"/>
      <c r="J51" s="688"/>
      <c r="K51" s="688"/>
      <c r="L51" s="688"/>
      <c r="M51" s="688"/>
      <c r="N51" s="659"/>
      <c r="O51" s="689">
        <f>O63</f>
        <v>141734.62</v>
      </c>
      <c r="P51" s="690"/>
      <c r="Q51" s="691"/>
      <c r="R51" s="805"/>
      <c r="S51" s="279"/>
    </row>
    <row r="52" spans="2:19" ht="15" customHeight="1" x14ac:dyDescent="0.2">
      <c r="B52" s="577"/>
      <c r="C52" s="578"/>
      <c r="D52" s="581"/>
      <c r="E52" s="580"/>
      <c r="F52" s="692" t="s">
        <v>2008</v>
      </c>
      <c r="G52" s="693"/>
      <c r="H52" s="693"/>
      <c r="I52" s="693"/>
      <c r="J52" s="693"/>
      <c r="K52" s="693"/>
      <c r="L52" s="693"/>
      <c r="M52" s="693"/>
      <c r="N52" s="694"/>
      <c r="O52" s="695">
        <f>SUM(O49:Q51)</f>
        <v>2167001.37</v>
      </c>
      <c r="P52" s="696"/>
      <c r="Q52" s="697"/>
      <c r="R52" s="805"/>
      <c r="S52" s="279"/>
    </row>
    <row r="53" spans="2:19" x14ac:dyDescent="0.2">
      <c r="B53" s="698"/>
      <c r="C53" s="698"/>
      <c r="D53" s="698"/>
      <c r="E53" s="698"/>
      <c r="F53" s="698"/>
      <c r="G53" s="698"/>
      <c r="H53" s="698"/>
      <c r="I53" s="698"/>
      <c r="J53" s="698"/>
      <c r="K53" s="698"/>
      <c r="L53" s="698"/>
      <c r="M53" s="698"/>
      <c r="N53" s="698"/>
      <c r="O53" s="698"/>
      <c r="P53" s="698"/>
      <c r="Q53" s="698"/>
      <c r="R53" s="805"/>
      <c r="S53" s="279"/>
    </row>
    <row r="54" spans="2:19" ht="15" thickBot="1" x14ac:dyDescent="0.25">
      <c r="B54" s="699" t="s">
        <v>1970</v>
      </c>
      <c r="C54" s="699"/>
      <c r="D54" s="699"/>
      <c r="E54" s="699"/>
      <c r="F54" s="699"/>
      <c r="G54" s="699"/>
      <c r="H54" s="699"/>
      <c r="I54" s="699"/>
      <c r="J54" s="699"/>
      <c r="K54" s="699"/>
      <c r="L54" s="699"/>
      <c r="M54" s="699"/>
      <c r="N54" s="699"/>
      <c r="O54" s="699"/>
      <c r="P54" s="699"/>
      <c r="Q54" s="699"/>
      <c r="R54" s="805"/>
      <c r="S54" s="279"/>
    </row>
    <row r="55" spans="2:19" ht="14.25" x14ac:dyDescent="0.2">
      <c r="B55" s="713"/>
      <c r="C55" s="713"/>
      <c r="D55" s="713"/>
      <c r="E55" s="713"/>
      <c r="F55" s="713"/>
      <c r="G55" s="713"/>
      <c r="H55" s="713"/>
      <c r="I55" s="713"/>
      <c r="J55" s="713"/>
      <c r="K55" s="713"/>
      <c r="L55" s="713"/>
      <c r="M55" s="713"/>
      <c r="N55" s="713"/>
      <c r="O55" s="713"/>
      <c r="P55" s="713"/>
      <c r="Q55" s="713"/>
      <c r="R55" s="805"/>
      <c r="S55" s="279"/>
    </row>
    <row r="56" spans="2:19" ht="34.5" customHeight="1" x14ac:dyDescent="0.2">
      <c r="B56" s="731" t="s">
        <v>2010</v>
      </c>
      <c r="C56" s="731"/>
      <c r="D56" s="731"/>
      <c r="E56" s="731"/>
      <c r="F56" s="731"/>
      <c r="G56" s="731"/>
      <c r="H56" s="731"/>
      <c r="I56" s="731"/>
      <c r="J56" s="731"/>
      <c r="K56" s="731"/>
      <c r="L56" s="731"/>
      <c r="M56" s="731"/>
      <c r="N56" s="731"/>
      <c r="O56" s="731"/>
      <c r="P56" s="731"/>
      <c r="Q56" s="731"/>
      <c r="R56" s="805"/>
      <c r="S56" s="279"/>
    </row>
    <row r="57" spans="2:19" x14ac:dyDescent="0.2">
      <c r="B57" s="732" t="s">
        <v>2009</v>
      </c>
      <c r="C57" s="732"/>
      <c r="D57" s="732"/>
      <c r="E57" s="732"/>
      <c r="F57" s="732"/>
      <c r="G57" s="732"/>
      <c r="H57" s="732"/>
      <c r="I57" s="732"/>
      <c r="J57" s="732"/>
      <c r="K57" s="732"/>
      <c r="L57" s="732"/>
      <c r="M57" s="732"/>
      <c r="N57" s="732"/>
      <c r="O57" s="732"/>
      <c r="P57" s="732"/>
      <c r="Q57" s="732"/>
      <c r="R57" s="805"/>
      <c r="S57" s="279"/>
    </row>
    <row r="58" spans="2:19" x14ac:dyDescent="0.2">
      <c r="B58" s="733"/>
      <c r="C58" s="733"/>
      <c r="D58" s="733"/>
      <c r="E58" s="733"/>
      <c r="F58" s="733"/>
      <c r="G58" s="733"/>
      <c r="H58" s="733"/>
      <c r="I58" s="733"/>
      <c r="J58" s="733"/>
      <c r="K58" s="733"/>
      <c r="L58" s="733"/>
      <c r="M58" s="733"/>
      <c r="N58" s="733"/>
      <c r="O58" s="733"/>
      <c r="P58" s="733"/>
      <c r="Q58" s="733"/>
      <c r="R58" s="805"/>
      <c r="S58" s="279"/>
    </row>
    <row r="59" spans="2:19" ht="18.75" customHeight="1" x14ac:dyDescent="0.2">
      <c r="B59" s="729" t="s">
        <v>1971</v>
      </c>
      <c r="C59" s="729"/>
      <c r="D59" s="729"/>
      <c r="E59" s="729"/>
      <c r="F59" s="729"/>
      <c r="G59" s="582"/>
      <c r="H59" s="668" t="s">
        <v>2087</v>
      </c>
      <c r="I59" s="669"/>
      <c r="J59" s="669"/>
      <c r="K59" s="669"/>
      <c r="L59" s="669"/>
      <c r="M59" s="669"/>
      <c r="N59" s="670"/>
      <c r="O59" s="734" t="s">
        <v>1972</v>
      </c>
      <c r="P59" s="735"/>
      <c r="Q59" s="736"/>
      <c r="R59" s="805"/>
      <c r="S59" s="279"/>
    </row>
    <row r="60" spans="2:19" ht="18.75" customHeight="1" x14ac:dyDescent="0.2">
      <c r="B60" s="720" t="s">
        <v>1949</v>
      </c>
      <c r="C60" s="721"/>
      <c r="D60" s="721"/>
      <c r="E60" s="721"/>
      <c r="F60" s="722"/>
      <c r="G60" s="583" t="s">
        <v>1973</v>
      </c>
      <c r="H60" s="723" t="s">
        <v>1849</v>
      </c>
      <c r="I60" s="724"/>
      <c r="J60" s="724"/>
      <c r="K60" s="724"/>
      <c r="L60" s="724"/>
      <c r="M60" s="724"/>
      <c r="N60" s="725"/>
      <c r="O60" s="726"/>
      <c r="P60" s="726"/>
      <c r="Q60" s="726"/>
      <c r="R60" s="805"/>
      <c r="S60" s="279"/>
    </row>
    <row r="61" spans="2:19" x14ac:dyDescent="0.2">
      <c r="B61" s="721"/>
      <c r="C61" s="721"/>
      <c r="D61" s="721"/>
      <c r="E61" s="721"/>
      <c r="F61" s="721"/>
      <c r="G61" s="721"/>
      <c r="H61" s="721"/>
      <c r="I61" s="721"/>
      <c r="J61" s="721"/>
      <c r="K61" s="721"/>
      <c r="L61" s="721"/>
      <c r="M61" s="721"/>
      <c r="N61" s="721"/>
      <c r="O61" s="721"/>
      <c r="P61" s="721"/>
      <c r="Q61" s="721"/>
      <c r="R61" s="805"/>
      <c r="S61" s="279"/>
    </row>
    <row r="62" spans="2:19" ht="18.75" customHeight="1" x14ac:dyDescent="0.2">
      <c r="B62" s="729" t="s">
        <v>1971</v>
      </c>
      <c r="C62" s="729"/>
      <c r="D62" s="729"/>
      <c r="E62" s="729"/>
      <c r="F62" s="729"/>
      <c r="G62" s="582"/>
      <c r="H62" s="668" t="s">
        <v>2087</v>
      </c>
      <c r="I62" s="669"/>
      <c r="J62" s="669"/>
      <c r="K62" s="669"/>
      <c r="L62" s="669"/>
      <c r="M62" s="669"/>
      <c r="N62" s="670"/>
      <c r="O62" s="730" t="s">
        <v>1972</v>
      </c>
      <c r="P62" s="730"/>
      <c r="Q62" s="730"/>
      <c r="R62" s="805"/>
      <c r="S62" s="279"/>
    </row>
    <row r="63" spans="2:19" ht="18.75" customHeight="1" x14ac:dyDescent="0.2">
      <c r="B63" s="720" t="s">
        <v>1969</v>
      </c>
      <c r="C63" s="721"/>
      <c r="D63" s="721"/>
      <c r="E63" s="721"/>
      <c r="F63" s="722"/>
      <c r="G63" s="583" t="s">
        <v>1973</v>
      </c>
      <c r="H63" s="723" t="s">
        <v>1849</v>
      </c>
      <c r="I63" s="724"/>
      <c r="J63" s="724"/>
      <c r="K63" s="724"/>
      <c r="L63" s="724"/>
      <c r="M63" s="724"/>
      <c r="N63" s="725"/>
      <c r="O63" s="726">
        <v>141734.62</v>
      </c>
      <c r="P63" s="726"/>
      <c r="Q63" s="726"/>
      <c r="R63" s="805"/>
      <c r="S63" s="279"/>
    </row>
    <row r="64" spans="2:19" ht="18.75" customHeight="1" x14ac:dyDescent="0.2">
      <c r="B64" s="727" t="s">
        <v>478</v>
      </c>
      <c r="C64" s="727"/>
      <c r="D64" s="727"/>
      <c r="E64" s="727"/>
      <c r="F64" s="727"/>
      <c r="G64" s="727"/>
      <c r="H64" s="727"/>
      <c r="I64" s="727"/>
      <c r="J64" s="727"/>
      <c r="K64" s="727"/>
      <c r="L64" s="727"/>
      <c r="M64" s="727"/>
      <c r="N64" s="727"/>
      <c r="O64" s="727"/>
      <c r="P64" s="727"/>
      <c r="Q64" s="727"/>
      <c r="R64" s="805"/>
      <c r="S64" s="279"/>
    </row>
    <row r="65" spans="2:19" x14ac:dyDescent="0.2">
      <c r="B65" s="387" t="str">
        <f>'Main Page'!$G$9</f>
        <v>2026-2027</v>
      </c>
      <c r="C65" s="326" t="s">
        <v>671</v>
      </c>
      <c r="D65" s="326"/>
      <c r="E65" s="326" t="str">
        <f>'Main Page'!$F$13</f>
        <v>Albemarle County Public Schools</v>
      </c>
      <c r="F65" s="326"/>
      <c r="G65" s="326"/>
      <c r="H65" s="326"/>
      <c r="I65" s="326" t="s">
        <v>670</v>
      </c>
      <c r="J65" s="438">
        <f>'Main Page'!$F$14</f>
        <v>2</v>
      </c>
      <c r="K65" s="712" t="str">
        <f>'Main Page'!$B$6</f>
        <v xml:space="preserve">  Title I, Part A, Improving Basic Programs</v>
      </c>
      <c r="L65" s="712"/>
      <c r="M65" s="712"/>
      <c r="N65" s="712"/>
      <c r="O65" s="712"/>
      <c r="P65" s="712"/>
      <c r="Q65" s="712"/>
      <c r="R65" s="805"/>
      <c r="S65" s="279"/>
    </row>
    <row r="66" spans="2:19" ht="20.25" customHeight="1" thickBot="1" x14ac:dyDescent="0.25">
      <c r="B66" s="728" t="s">
        <v>1765</v>
      </c>
      <c r="C66" s="728"/>
      <c r="D66" s="728"/>
      <c r="E66" s="728"/>
      <c r="F66" s="728"/>
      <c r="G66" s="728"/>
      <c r="H66" s="728"/>
      <c r="I66" s="728"/>
      <c r="J66" s="728"/>
      <c r="K66" s="728"/>
      <c r="L66" s="728"/>
      <c r="M66" s="728"/>
      <c r="N66" s="728"/>
      <c r="O66" s="728"/>
      <c r="P66" s="728"/>
      <c r="Q66" s="728"/>
      <c r="R66" s="805"/>
      <c r="S66" s="279"/>
    </row>
    <row r="67" spans="2:19" ht="14.25" x14ac:dyDescent="0.2">
      <c r="B67" s="809"/>
      <c r="C67" s="809"/>
      <c r="D67" s="809"/>
      <c r="E67" s="809"/>
      <c r="F67" s="809"/>
      <c r="G67" s="809"/>
      <c r="H67" s="809"/>
      <c r="I67" s="809"/>
      <c r="J67" s="809"/>
      <c r="K67" s="809"/>
      <c r="L67" s="809"/>
      <c r="M67" s="809"/>
      <c r="N67" s="809"/>
      <c r="O67" s="809"/>
      <c r="P67" s="809"/>
      <c r="Q67" s="809"/>
      <c r="R67" s="805"/>
      <c r="S67" s="279"/>
    </row>
    <row r="68" spans="2:19" ht="54.75" customHeight="1" x14ac:dyDescent="0.2">
      <c r="B68" s="748" t="s">
        <v>1898</v>
      </c>
      <c r="C68" s="748"/>
      <c r="D68" s="748"/>
      <c r="E68" s="748"/>
      <c r="F68" s="748"/>
      <c r="G68" s="748"/>
      <c r="H68" s="748"/>
      <c r="I68" s="748"/>
      <c r="J68" s="748"/>
      <c r="K68" s="748"/>
      <c r="L68" s="748"/>
      <c r="M68" s="748"/>
      <c r="N68" s="748"/>
      <c r="O68" s="748"/>
      <c r="P68" s="748"/>
      <c r="Q68" s="748"/>
      <c r="R68" s="805"/>
      <c r="S68" s="279"/>
    </row>
    <row r="69" spans="2:19" ht="18.75" customHeight="1" x14ac:dyDescent="0.2">
      <c r="B69" s="575" t="s">
        <v>1002</v>
      </c>
      <c r="C69" s="738" t="s">
        <v>2494</v>
      </c>
      <c r="D69" s="739"/>
      <c r="E69" s="174"/>
      <c r="F69" s="576" t="s">
        <v>1254</v>
      </c>
      <c r="G69" s="271"/>
      <c r="H69" s="749"/>
      <c r="I69" s="740"/>
      <c r="J69" s="741"/>
      <c r="K69" s="741"/>
      <c r="L69" s="741"/>
      <c r="M69" s="741"/>
      <c r="N69" s="741"/>
      <c r="O69" s="741"/>
      <c r="P69" s="741"/>
      <c r="Q69" s="742"/>
      <c r="R69" s="805"/>
      <c r="S69" s="279"/>
    </row>
    <row r="70" spans="2:19" ht="18.75" customHeight="1" x14ac:dyDescent="0.2">
      <c r="B70" s="349"/>
      <c r="C70" s="746" t="s">
        <v>1255</v>
      </c>
      <c r="D70" s="747"/>
      <c r="E70" s="174"/>
      <c r="F70" s="576" t="s">
        <v>1254</v>
      </c>
      <c r="G70" s="271"/>
      <c r="H70" s="749"/>
      <c r="I70" s="743"/>
      <c r="J70" s="744"/>
      <c r="K70" s="744"/>
      <c r="L70" s="744"/>
      <c r="M70" s="744"/>
      <c r="N70" s="744"/>
      <c r="O70" s="744"/>
      <c r="P70" s="744"/>
      <c r="Q70" s="745"/>
      <c r="R70" s="805"/>
      <c r="S70" s="279"/>
    </row>
    <row r="71" spans="2:19" x14ac:dyDescent="0.2">
      <c r="B71" s="349"/>
      <c r="C71" s="349"/>
      <c r="D71" s="349"/>
      <c r="E71" s="390"/>
      <c r="F71" s="349"/>
      <c r="G71" s="390"/>
      <c r="H71" s="749"/>
      <c r="I71" s="737"/>
      <c r="J71" s="737"/>
      <c r="K71" s="737"/>
      <c r="L71" s="737"/>
      <c r="M71" s="737"/>
      <c r="N71" s="737"/>
      <c r="O71" s="737"/>
      <c r="P71" s="737"/>
      <c r="Q71" s="737"/>
      <c r="R71" s="805"/>
      <c r="S71" s="279"/>
    </row>
    <row r="72" spans="2:19" ht="18.75" customHeight="1" x14ac:dyDescent="0.2">
      <c r="B72" s="575" t="s">
        <v>973</v>
      </c>
      <c r="C72" s="738" t="s">
        <v>2494</v>
      </c>
      <c r="D72" s="739"/>
      <c r="E72" s="174"/>
      <c r="F72" s="576" t="s">
        <v>1254</v>
      </c>
      <c r="G72" s="271"/>
      <c r="H72" s="749"/>
      <c r="I72" s="740"/>
      <c r="J72" s="741"/>
      <c r="K72" s="741"/>
      <c r="L72" s="741"/>
      <c r="M72" s="741"/>
      <c r="N72" s="741"/>
      <c r="O72" s="741"/>
      <c r="P72" s="741"/>
      <c r="Q72" s="742"/>
      <c r="R72" s="805"/>
      <c r="S72" s="279"/>
    </row>
    <row r="73" spans="2:19" ht="18.75" customHeight="1" x14ac:dyDescent="0.2">
      <c r="B73" s="349"/>
      <c r="C73" s="746" t="s">
        <v>1255</v>
      </c>
      <c r="D73" s="747"/>
      <c r="E73" s="174"/>
      <c r="F73" s="576" t="s">
        <v>1254</v>
      </c>
      <c r="G73" s="271"/>
      <c r="H73" s="749"/>
      <c r="I73" s="743"/>
      <c r="J73" s="744"/>
      <c r="K73" s="744"/>
      <c r="L73" s="744"/>
      <c r="M73" s="744"/>
      <c r="N73" s="744"/>
      <c r="O73" s="744"/>
      <c r="P73" s="744"/>
      <c r="Q73" s="745"/>
      <c r="R73" s="805"/>
      <c r="S73" s="279"/>
    </row>
    <row r="74" spans="2:19" x14ac:dyDescent="0.2">
      <c r="B74" s="349"/>
      <c r="C74" s="349"/>
      <c r="D74" s="349"/>
      <c r="E74" s="390"/>
      <c r="F74" s="349"/>
      <c r="G74" s="390"/>
      <c r="H74" s="749"/>
      <c r="I74" s="737"/>
      <c r="J74" s="737"/>
      <c r="K74" s="737"/>
      <c r="L74" s="737"/>
      <c r="M74" s="737"/>
      <c r="N74" s="737"/>
      <c r="O74" s="737"/>
      <c r="P74" s="737"/>
      <c r="Q74" s="737"/>
      <c r="R74" s="805"/>
      <c r="S74" s="279"/>
    </row>
    <row r="75" spans="2:19" ht="18.75" customHeight="1" x14ac:dyDescent="0.2">
      <c r="B75" s="575" t="s">
        <v>1003</v>
      </c>
      <c r="C75" s="738" t="s">
        <v>2494</v>
      </c>
      <c r="D75" s="739"/>
      <c r="E75" s="174"/>
      <c r="F75" s="576" t="s">
        <v>1254</v>
      </c>
      <c r="G75" s="271"/>
      <c r="H75" s="749"/>
      <c r="I75" s="740"/>
      <c r="J75" s="741"/>
      <c r="K75" s="741"/>
      <c r="L75" s="741"/>
      <c r="M75" s="741"/>
      <c r="N75" s="741"/>
      <c r="O75" s="741"/>
      <c r="P75" s="741"/>
      <c r="Q75" s="742"/>
      <c r="R75" s="805"/>
      <c r="S75" s="279"/>
    </row>
    <row r="76" spans="2:19" ht="18.75" customHeight="1" x14ac:dyDescent="0.2">
      <c r="B76" s="349"/>
      <c r="C76" s="746" t="s">
        <v>1255</v>
      </c>
      <c r="D76" s="747"/>
      <c r="E76" s="174"/>
      <c r="F76" s="576" t="s">
        <v>1254</v>
      </c>
      <c r="G76" s="271"/>
      <c r="H76" s="749"/>
      <c r="I76" s="743"/>
      <c r="J76" s="744"/>
      <c r="K76" s="744"/>
      <c r="L76" s="744"/>
      <c r="M76" s="744"/>
      <c r="N76" s="744"/>
      <c r="O76" s="744"/>
      <c r="P76" s="744"/>
      <c r="Q76" s="745"/>
      <c r="R76" s="805"/>
      <c r="S76" s="279"/>
    </row>
    <row r="77" spans="2:19" x14ac:dyDescent="0.2">
      <c r="B77" s="349"/>
      <c r="C77" s="349"/>
      <c r="D77" s="349"/>
      <c r="E77" s="390"/>
      <c r="F77" s="349"/>
      <c r="G77" s="390"/>
      <c r="H77" s="749"/>
      <c r="I77" s="737"/>
      <c r="J77" s="737"/>
      <c r="K77" s="737"/>
      <c r="L77" s="737"/>
      <c r="M77" s="737"/>
      <c r="N77" s="737"/>
      <c r="O77" s="737"/>
      <c r="P77" s="737"/>
      <c r="Q77" s="737"/>
      <c r="R77" s="805"/>
      <c r="S77" s="279"/>
    </row>
    <row r="78" spans="2:19" ht="18.75" customHeight="1" x14ac:dyDescent="0.2">
      <c r="B78" s="575" t="s">
        <v>1763</v>
      </c>
      <c r="C78" s="738" t="s">
        <v>2494</v>
      </c>
      <c r="D78" s="739"/>
      <c r="E78" s="174"/>
      <c r="F78" s="576" t="s">
        <v>1254</v>
      </c>
      <c r="G78" s="271"/>
      <c r="H78" s="749"/>
      <c r="I78" s="740"/>
      <c r="J78" s="741"/>
      <c r="K78" s="741"/>
      <c r="L78" s="741"/>
      <c r="M78" s="741"/>
      <c r="N78" s="741"/>
      <c r="O78" s="741"/>
      <c r="P78" s="741"/>
      <c r="Q78" s="742"/>
      <c r="R78" s="805"/>
      <c r="S78" s="279"/>
    </row>
    <row r="79" spans="2:19" ht="18.75" customHeight="1" x14ac:dyDescent="0.2">
      <c r="B79" s="349"/>
      <c r="C79" s="746" t="s">
        <v>1255</v>
      </c>
      <c r="D79" s="747"/>
      <c r="E79" s="174"/>
      <c r="F79" s="576" t="s">
        <v>1254</v>
      </c>
      <c r="G79" s="271"/>
      <c r="H79" s="749"/>
      <c r="I79" s="743"/>
      <c r="J79" s="744"/>
      <c r="K79" s="744"/>
      <c r="L79" s="744"/>
      <c r="M79" s="744"/>
      <c r="N79" s="744"/>
      <c r="O79" s="744"/>
      <c r="P79" s="744"/>
      <c r="Q79" s="745"/>
      <c r="R79" s="805"/>
      <c r="S79" s="279"/>
    </row>
    <row r="80" spans="2:19" x14ac:dyDescent="0.2">
      <c r="B80" s="349"/>
      <c r="C80" s="349"/>
      <c r="D80" s="349"/>
      <c r="E80" s="390"/>
      <c r="F80" s="349"/>
      <c r="G80" s="390"/>
      <c r="H80" s="749"/>
      <c r="I80" s="737"/>
      <c r="J80" s="737"/>
      <c r="K80" s="737"/>
      <c r="L80" s="737"/>
      <c r="M80" s="737"/>
      <c r="N80" s="737"/>
      <c r="O80" s="737"/>
      <c r="P80" s="737"/>
      <c r="Q80" s="737"/>
      <c r="R80" s="805"/>
      <c r="S80" s="279"/>
    </row>
    <row r="81" spans="2:19" ht="18.75" customHeight="1" x14ac:dyDescent="0.2">
      <c r="B81" s="575" t="s">
        <v>1764</v>
      </c>
      <c r="C81" s="738" t="s">
        <v>2494</v>
      </c>
      <c r="D81" s="739"/>
      <c r="E81" s="174"/>
      <c r="F81" s="576" t="s">
        <v>1254</v>
      </c>
      <c r="G81" s="271"/>
      <c r="H81" s="749"/>
      <c r="I81" s="740"/>
      <c r="J81" s="741"/>
      <c r="K81" s="741"/>
      <c r="L81" s="741"/>
      <c r="M81" s="741"/>
      <c r="N81" s="741"/>
      <c r="O81" s="741"/>
      <c r="P81" s="741"/>
      <c r="Q81" s="742"/>
      <c r="R81" s="805"/>
      <c r="S81" s="279"/>
    </row>
    <row r="82" spans="2:19" ht="18.75" customHeight="1" x14ac:dyDescent="0.2">
      <c r="B82" s="349"/>
      <c r="C82" s="746" t="s">
        <v>1255</v>
      </c>
      <c r="D82" s="747"/>
      <c r="E82" s="174"/>
      <c r="F82" s="576" t="s">
        <v>1254</v>
      </c>
      <c r="G82" s="271"/>
      <c r="H82" s="749"/>
      <c r="I82" s="743"/>
      <c r="J82" s="744"/>
      <c r="K82" s="744"/>
      <c r="L82" s="744"/>
      <c r="M82" s="744"/>
      <c r="N82" s="744"/>
      <c r="O82" s="744"/>
      <c r="P82" s="744"/>
      <c r="Q82" s="745"/>
      <c r="R82" s="805"/>
      <c r="S82" s="279"/>
    </row>
    <row r="83" spans="2:19" x14ac:dyDescent="0.2">
      <c r="B83" s="349"/>
      <c r="C83" s="349"/>
      <c r="D83" s="349"/>
      <c r="E83" s="390"/>
      <c r="F83" s="349"/>
      <c r="G83" s="390"/>
      <c r="H83" s="749"/>
      <c r="I83" s="737"/>
      <c r="J83" s="737"/>
      <c r="K83" s="737"/>
      <c r="L83" s="737"/>
      <c r="M83" s="737"/>
      <c r="N83" s="737"/>
      <c r="O83" s="737"/>
      <c r="P83" s="737"/>
      <c r="Q83" s="737"/>
      <c r="R83" s="805"/>
      <c r="S83" s="279"/>
    </row>
    <row r="84" spans="2:19" ht="18.75" customHeight="1" x14ac:dyDescent="0.2">
      <c r="B84" s="575" t="s">
        <v>1833</v>
      </c>
      <c r="C84" s="738" t="s">
        <v>2494</v>
      </c>
      <c r="D84" s="739"/>
      <c r="E84" s="174"/>
      <c r="F84" s="576" t="s">
        <v>1254</v>
      </c>
      <c r="G84" s="271"/>
      <c r="H84" s="749"/>
      <c r="I84" s="740"/>
      <c r="J84" s="741"/>
      <c r="K84" s="741"/>
      <c r="L84" s="741"/>
      <c r="M84" s="741"/>
      <c r="N84" s="741"/>
      <c r="O84" s="741"/>
      <c r="P84" s="741"/>
      <c r="Q84" s="742"/>
      <c r="R84" s="805"/>
      <c r="S84" s="279"/>
    </row>
    <row r="85" spans="2:19" ht="18.75" customHeight="1" x14ac:dyDescent="0.2">
      <c r="B85" s="349"/>
      <c r="C85" s="746" t="s">
        <v>1255</v>
      </c>
      <c r="D85" s="747"/>
      <c r="E85" s="174"/>
      <c r="F85" s="576" t="s">
        <v>1254</v>
      </c>
      <c r="G85" s="271"/>
      <c r="H85" s="749"/>
      <c r="I85" s="743"/>
      <c r="J85" s="744"/>
      <c r="K85" s="744"/>
      <c r="L85" s="744"/>
      <c r="M85" s="744"/>
      <c r="N85" s="744"/>
      <c r="O85" s="744"/>
      <c r="P85" s="744"/>
      <c r="Q85" s="745"/>
      <c r="R85" s="805"/>
      <c r="S85" s="279"/>
    </row>
    <row r="86" spans="2:19" x14ac:dyDescent="0.2">
      <c r="B86" s="349"/>
      <c r="C86" s="349"/>
      <c r="D86" s="349"/>
      <c r="E86" s="390"/>
      <c r="F86" s="349"/>
      <c r="G86" s="390"/>
      <c r="H86" s="749"/>
      <c r="I86" s="737"/>
      <c r="J86" s="737"/>
      <c r="K86" s="737"/>
      <c r="L86" s="737"/>
      <c r="M86" s="737"/>
      <c r="N86" s="737"/>
      <c r="O86" s="737"/>
      <c r="P86" s="737"/>
      <c r="Q86" s="737"/>
      <c r="R86" s="805"/>
      <c r="S86" s="279"/>
    </row>
    <row r="87" spans="2:19" ht="18.75" customHeight="1" x14ac:dyDescent="0.2">
      <c r="B87" s="575" t="s">
        <v>1834</v>
      </c>
      <c r="C87" s="738" t="s">
        <v>2494</v>
      </c>
      <c r="D87" s="739"/>
      <c r="E87" s="174"/>
      <c r="F87" s="576" t="s">
        <v>1254</v>
      </c>
      <c r="G87" s="271"/>
      <c r="H87" s="749"/>
      <c r="I87" s="740"/>
      <c r="J87" s="741"/>
      <c r="K87" s="741"/>
      <c r="L87" s="741"/>
      <c r="M87" s="741"/>
      <c r="N87" s="741"/>
      <c r="O87" s="741"/>
      <c r="P87" s="741"/>
      <c r="Q87" s="742"/>
      <c r="R87" s="805"/>
      <c r="S87" s="279"/>
    </row>
    <row r="88" spans="2:19" ht="18.75" customHeight="1" x14ac:dyDescent="0.2">
      <c r="B88" s="349"/>
      <c r="C88" s="746" t="s">
        <v>1255</v>
      </c>
      <c r="D88" s="747"/>
      <c r="E88" s="174"/>
      <c r="F88" s="576" t="s">
        <v>1254</v>
      </c>
      <c r="G88" s="271"/>
      <c r="H88" s="749"/>
      <c r="I88" s="743"/>
      <c r="J88" s="744"/>
      <c r="K88" s="744"/>
      <c r="L88" s="744"/>
      <c r="M88" s="744"/>
      <c r="N88" s="744"/>
      <c r="O88" s="744"/>
      <c r="P88" s="744"/>
      <c r="Q88" s="745"/>
      <c r="R88" s="805"/>
      <c r="S88" s="279"/>
    </row>
    <row r="89" spans="2:19" x14ac:dyDescent="0.2">
      <c r="B89" s="349"/>
      <c r="C89" s="349"/>
      <c r="D89" s="349"/>
      <c r="E89" s="390"/>
      <c r="F89" s="349"/>
      <c r="G89" s="390"/>
      <c r="H89" s="749"/>
      <c r="I89" s="737"/>
      <c r="J89" s="737"/>
      <c r="K89" s="737"/>
      <c r="L89" s="737"/>
      <c r="M89" s="737"/>
      <c r="N89" s="737"/>
      <c r="O89" s="737"/>
      <c r="P89" s="737"/>
      <c r="Q89" s="737"/>
      <c r="R89" s="805"/>
      <c r="S89" s="279"/>
    </row>
    <row r="90" spans="2:19" ht="18.75" customHeight="1" x14ac:dyDescent="0.2">
      <c r="B90" s="575" t="s">
        <v>1835</v>
      </c>
      <c r="C90" s="738" t="s">
        <v>2494</v>
      </c>
      <c r="D90" s="739"/>
      <c r="E90" s="174"/>
      <c r="F90" s="576" t="s">
        <v>1254</v>
      </c>
      <c r="G90" s="271"/>
      <c r="H90" s="749"/>
      <c r="I90" s="740"/>
      <c r="J90" s="741"/>
      <c r="K90" s="741"/>
      <c r="L90" s="741"/>
      <c r="M90" s="741"/>
      <c r="N90" s="741"/>
      <c r="O90" s="741"/>
      <c r="P90" s="741"/>
      <c r="Q90" s="742"/>
      <c r="R90" s="805"/>
      <c r="S90" s="279"/>
    </row>
    <row r="91" spans="2:19" ht="18.75" customHeight="1" x14ac:dyDescent="0.2">
      <c r="B91" s="349"/>
      <c r="C91" s="746" t="s">
        <v>1255</v>
      </c>
      <c r="D91" s="747"/>
      <c r="E91" s="174"/>
      <c r="F91" s="576" t="s">
        <v>1254</v>
      </c>
      <c r="G91" s="271"/>
      <c r="H91" s="749"/>
      <c r="I91" s="743"/>
      <c r="J91" s="744"/>
      <c r="K91" s="744"/>
      <c r="L91" s="744"/>
      <c r="M91" s="744"/>
      <c r="N91" s="744"/>
      <c r="O91" s="744"/>
      <c r="P91" s="744"/>
      <c r="Q91" s="745"/>
      <c r="R91" s="805"/>
      <c r="S91" s="279"/>
    </row>
    <row r="92" spans="2:19" x14ac:dyDescent="0.2">
      <c r="B92" s="349"/>
      <c r="C92" s="349"/>
      <c r="D92" s="349"/>
      <c r="E92" s="390"/>
      <c r="F92" s="349"/>
      <c r="G92" s="390"/>
      <c r="H92" s="749"/>
      <c r="I92" s="737"/>
      <c r="J92" s="737"/>
      <c r="K92" s="737"/>
      <c r="L92" s="737"/>
      <c r="M92" s="737"/>
      <c r="N92" s="737"/>
      <c r="O92" s="737"/>
      <c r="P92" s="737"/>
      <c r="Q92" s="737"/>
      <c r="R92" s="805"/>
      <c r="S92" s="279"/>
    </row>
    <row r="93" spans="2:19" ht="18.75" customHeight="1" x14ac:dyDescent="0.2">
      <c r="B93" s="575" t="s">
        <v>1836</v>
      </c>
      <c r="C93" s="738" t="s">
        <v>2494</v>
      </c>
      <c r="D93" s="739"/>
      <c r="E93" s="174"/>
      <c r="F93" s="576" t="s">
        <v>1254</v>
      </c>
      <c r="G93" s="271"/>
      <c r="H93" s="749"/>
      <c r="I93" s="740"/>
      <c r="J93" s="741"/>
      <c r="K93" s="741"/>
      <c r="L93" s="741"/>
      <c r="M93" s="741"/>
      <c r="N93" s="741"/>
      <c r="O93" s="741"/>
      <c r="P93" s="741"/>
      <c r="Q93" s="742"/>
      <c r="R93" s="805"/>
      <c r="S93" s="279"/>
    </row>
    <row r="94" spans="2:19" ht="18.75" customHeight="1" x14ac:dyDescent="0.2">
      <c r="B94" s="349"/>
      <c r="C94" s="746" t="s">
        <v>1255</v>
      </c>
      <c r="D94" s="747"/>
      <c r="E94" s="174"/>
      <c r="F94" s="576" t="s">
        <v>1254</v>
      </c>
      <c r="G94" s="271"/>
      <c r="H94" s="749"/>
      <c r="I94" s="743"/>
      <c r="J94" s="744"/>
      <c r="K94" s="744"/>
      <c r="L94" s="744"/>
      <c r="M94" s="744"/>
      <c r="N94" s="744"/>
      <c r="O94" s="744"/>
      <c r="P94" s="744"/>
      <c r="Q94" s="745"/>
      <c r="R94" s="805"/>
      <c r="S94" s="279"/>
    </row>
    <row r="95" spans="2:19" x14ac:dyDescent="0.2">
      <c r="B95" s="349"/>
      <c r="C95" s="349"/>
      <c r="D95" s="349"/>
      <c r="E95" s="390"/>
      <c r="F95" s="349"/>
      <c r="G95" s="390"/>
      <c r="H95" s="749"/>
      <c r="I95" s="737"/>
      <c r="J95" s="737"/>
      <c r="K95" s="737"/>
      <c r="L95" s="737"/>
      <c r="M95" s="737"/>
      <c r="N95" s="737"/>
      <c r="O95" s="737"/>
      <c r="P95" s="737"/>
      <c r="Q95" s="737"/>
      <c r="R95" s="805"/>
      <c r="S95" s="279"/>
    </row>
    <row r="96" spans="2:19" ht="18.75" customHeight="1" x14ac:dyDescent="0.2">
      <c r="B96" s="575" t="s">
        <v>1877</v>
      </c>
      <c r="C96" s="738" t="s">
        <v>2494</v>
      </c>
      <c r="D96" s="739"/>
      <c r="E96" s="174"/>
      <c r="F96" s="576" t="s">
        <v>1254</v>
      </c>
      <c r="G96" s="271"/>
      <c r="H96" s="749"/>
      <c r="I96" s="740"/>
      <c r="J96" s="741"/>
      <c r="K96" s="741"/>
      <c r="L96" s="741"/>
      <c r="M96" s="741"/>
      <c r="N96" s="741"/>
      <c r="O96" s="741"/>
      <c r="P96" s="741"/>
      <c r="Q96" s="742"/>
      <c r="R96" s="805"/>
      <c r="S96" s="279"/>
    </row>
    <row r="97" spans="2:19" ht="18.75" customHeight="1" x14ac:dyDescent="0.2">
      <c r="B97" s="349"/>
      <c r="C97" s="746" t="s">
        <v>1255</v>
      </c>
      <c r="D97" s="747"/>
      <c r="E97" s="174"/>
      <c r="F97" s="576" t="s">
        <v>1254</v>
      </c>
      <c r="G97" s="271"/>
      <c r="H97" s="749"/>
      <c r="I97" s="743"/>
      <c r="J97" s="744"/>
      <c r="K97" s="744"/>
      <c r="L97" s="744"/>
      <c r="M97" s="744"/>
      <c r="N97" s="744"/>
      <c r="O97" s="744"/>
      <c r="P97" s="744"/>
      <c r="Q97" s="745"/>
      <c r="R97" s="805"/>
      <c r="S97" s="279"/>
    </row>
    <row r="98" spans="2:19" x14ac:dyDescent="0.2">
      <c r="B98" s="349"/>
      <c r="C98" s="349"/>
      <c r="D98" s="349"/>
      <c r="E98" s="390"/>
      <c r="F98" s="349"/>
      <c r="G98" s="390"/>
      <c r="H98" s="749"/>
      <c r="I98" s="737"/>
      <c r="J98" s="737"/>
      <c r="K98" s="737"/>
      <c r="L98" s="737"/>
      <c r="M98" s="737"/>
      <c r="N98" s="737"/>
      <c r="O98" s="737"/>
      <c r="P98" s="737"/>
      <c r="Q98" s="737"/>
      <c r="R98" s="805"/>
      <c r="S98" s="279"/>
    </row>
    <row r="99" spans="2:19" ht="18.75" customHeight="1" x14ac:dyDescent="0.2">
      <c r="B99" s="575" t="s">
        <v>1878</v>
      </c>
      <c r="C99" s="738" t="s">
        <v>2494</v>
      </c>
      <c r="D99" s="739"/>
      <c r="E99" s="174"/>
      <c r="F99" s="576" t="s">
        <v>1254</v>
      </c>
      <c r="G99" s="271"/>
      <c r="H99" s="749"/>
      <c r="I99" s="740"/>
      <c r="J99" s="741"/>
      <c r="K99" s="741"/>
      <c r="L99" s="741"/>
      <c r="M99" s="741"/>
      <c r="N99" s="741"/>
      <c r="O99" s="741"/>
      <c r="P99" s="741"/>
      <c r="Q99" s="742"/>
      <c r="R99" s="805"/>
      <c r="S99" s="279"/>
    </row>
    <row r="100" spans="2:19" ht="18.75" customHeight="1" x14ac:dyDescent="0.2">
      <c r="B100" s="349"/>
      <c r="C100" s="746" t="s">
        <v>1255</v>
      </c>
      <c r="D100" s="747"/>
      <c r="E100" s="174"/>
      <c r="F100" s="576" t="s">
        <v>1254</v>
      </c>
      <c r="G100" s="271"/>
      <c r="H100" s="749"/>
      <c r="I100" s="743"/>
      <c r="J100" s="744"/>
      <c r="K100" s="744"/>
      <c r="L100" s="744"/>
      <c r="M100" s="744"/>
      <c r="N100" s="744"/>
      <c r="O100" s="744"/>
      <c r="P100" s="744"/>
      <c r="Q100" s="745"/>
      <c r="R100" s="805"/>
      <c r="S100" s="279"/>
    </row>
    <row r="101" spans="2:19" x14ac:dyDescent="0.2">
      <c r="B101" s="349"/>
      <c r="C101" s="349"/>
      <c r="D101" s="349"/>
      <c r="E101" s="390"/>
      <c r="F101" s="349"/>
      <c r="G101" s="390"/>
      <c r="H101" s="749"/>
      <c r="I101" s="737"/>
      <c r="J101" s="737"/>
      <c r="K101" s="737"/>
      <c r="L101" s="737"/>
      <c r="M101" s="737"/>
      <c r="N101" s="737"/>
      <c r="O101" s="737"/>
      <c r="P101" s="737"/>
      <c r="Q101" s="737"/>
      <c r="R101" s="805"/>
      <c r="S101" s="279"/>
    </row>
    <row r="102" spans="2:19" ht="18.75" customHeight="1" x14ac:dyDescent="0.2">
      <c r="B102" s="575" t="s">
        <v>1879</v>
      </c>
      <c r="C102" s="738" t="s">
        <v>2494</v>
      </c>
      <c r="D102" s="739"/>
      <c r="E102" s="174"/>
      <c r="F102" s="576" t="s">
        <v>1254</v>
      </c>
      <c r="G102" s="271"/>
      <c r="H102" s="749"/>
      <c r="I102" s="740"/>
      <c r="J102" s="741"/>
      <c r="K102" s="741"/>
      <c r="L102" s="741"/>
      <c r="M102" s="741"/>
      <c r="N102" s="741"/>
      <c r="O102" s="741"/>
      <c r="P102" s="741"/>
      <c r="Q102" s="742"/>
      <c r="R102" s="805"/>
      <c r="S102" s="279"/>
    </row>
    <row r="103" spans="2:19" ht="18.75" customHeight="1" x14ac:dyDescent="0.2">
      <c r="B103" s="349"/>
      <c r="C103" s="746" t="s">
        <v>1255</v>
      </c>
      <c r="D103" s="747"/>
      <c r="E103" s="174"/>
      <c r="F103" s="576" t="s">
        <v>1254</v>
      </c>
      <c r="G103" s="271"/>
      <c r="H103" s="749"/>
      <c r="I103" s="743"/>
      <c r="J103" s="744"/>
      <c r="K103" s="744"/>
      <c r="L103" s="744"/>
      <c r="M103" s="744"/>
      <c r="N103" s="744"/>
      <c r="O103" s="744"/>
      <c r="P103" s="744"/>
      <c r="Q103" s="745"/>
      <c r="R103" s="805"/>
      <c r="S103" s="279"/>
    </row>
    <row r="104" spans="2:19" x14ac:dyDescent="0.2">
      <c r="B104" s="349"/>
      <c r="C104" s="349"/>
      <c r="D104" s="349"/>
      <c r="E104" s="349"/>
      <c r="F104" s="349"/>
      <c r="G104" s="349"/>
      <c r="H104" s="574"/>
      <c r="I104" s="727"/>
      <c r="J104" s="727"/>
      <c r="K104" s="727"/>
      <c r="L104" s="727"/>
      <c r="M104" s="727"/>
      <c r="N104" s="727"/>
      <c r="O104" s="727"/>
      <c r="P104" s="727"/>
      <c r="Q104" s="727"/>
      <c r="R104" s="805"/>
      <c r="S104" s="279"/>
    </row>
    <row r="105" spans="2:19" x14ac:dyDescent="0.2">
      <c r="B105" s="643" t="s">
        <v>892</v>
      </c>
      <c r="C105" s="767"/>
      <c r="D105" s="767"/>
      <c r="E105" s="767"/>
      <c r="F105" s="767"/>
      <c r="G105" s="767"/>
      <c r="H105" s="767"/>
      <c r="I105" s="767"/>
      <c r="J105" s="767"/>
      <c r="K105" s="767"/>
      <c r="L105" s="767"/>
      <c r="M105" s="767"/>
      <c r="N105" s="767"/>
      <c r="O105" s="767"/>
      <c r="P105" s="767"/>
      <c r="Q105" s="767"/>
      <c r="R105" s="805"/>
      <c r="S105" s="279"/>
    </row>
    <row r="106" spans="2:19" x14ac:dyDescent="0.2">
      <c r="B106" s="387" t="str">
        <f>'Main Page'!$G$9</f>
        <v>2026-2027</v>
      </c>
      <c r="C106" s="326" t="s">
        <v>671</v>
      </c>
      <c r="D106" s="326"/>
      <c r="E106" s="326" t="str">
        <f>'Main Page'!$F$13</f>
        <v>Albemarle County Public Schools</v>
      </c>
      <c r="F106" s="326"/>
      <c r="G106" s="326"/>
      <c r="H106" s="326"/>
      <c r="I106" s="326" t="s">
        <v>670</v>
      </c>
      <c r="J106" s="438">
        <f>'Main Page'!$F$14</f>
        <v>2</v>
      </c>
      <c r="K106" s="712" t="str">
        <f>'Main Page'!$B$6</f>
        <v xml:space="preserve">  Title I, Part A, Improving Basic Programs</v>
      </c>
      <c r="L106" s="712"/>
      <c r="M106" s="712"/>
      <c r="N106" s="712"/>
      <c r="O106" s="712"/>
      <c r="P106" s="712"/>
      <c r="Q106" s="712"/>
      <c r="R106" s="805"/>
      <c r="S106" s="279"/>
    </row>
    <row r="107" spans="2:19" ht="20.25" customHeight="1" thickBot="1" x14ac:dyDescent="0.25">
      <c r="B107" s="699" t="s">
        <v>2720</v>
      </c>
      <c r="C107" s="768"/>
      <c r="D107" s="768"/>
      <c r="E107" s="768"/>
      <c r="F107" s="768"/>
      <c r="G107" s="768"/>
      <c r="H107" s="768"/>
      <c r="I107" s="768"/>
      <c r="J107" s="768"/>
      <c r="K107" s="768"/>
      <c r="L107" s="768"/>
      <c r="M107" s="768"/>
      <c r="N107" s="768"/>
      <c r="O107" s="768"/>
      <c r="P107" s="768"/>
      <c r="Q107" s="768"/>
      <c r="R107" s="805"/>
      <c r="S107" s="279"/>
    </row>
    <row r="108" spans="2:19" ht="6.75" customHeight="1" x14ac:dyDescent="0.2">
      <c r="B108" s="404"/>
      <c r="C108" s="439"/>
      <c r="D108" s="439"/>
      <c r="E108" s="439"/>
      <c r="F108" s="439"/>
      <c r="G108" s="439"/>
      <c r="H108" s="439"/>
      <c r="I108" s="439"/>
      <c r="J108" s="439"/>
      <c r="K108" s="439"/>
      <c r="L108" s="439"/>
      <c r="M108" s="439"/>
      <c r="N108" s="439"/>
      <c r="O108" s="439"/>
      <c r="P108" s="439"/>
      <c r="Q108" s="439"/>
      <c r="R108" s="805"/>
      <c r="S108" s="279"/>
    </row>
    <row r="109" spans="2:19" ht="29.25" customHeight="1" x14ac:dyDescent="0.2">
      <c r="B109" s="573" t="s">
        <v>2653</v>
      </c>
      <c r="C109" s="751" t="s">
        <v>2718</v>
      </c>
      <c r="D109" s="752"/>
      <c r="E109" s="752"/>
      <c r="F109" s="752"/>
      <c r="G109" s="752"/>
      <c r="H109" s="752"/>
      <c r="I109" s="752"/>
      <c r="J109" s="752"/>
      <c r="K109" s="752"/>
      <c r="L109" s="752"/>
      <c r="M109" s="752"/>
      <c r="N109" s="752"/>
      <c r="O109" s="752"/>
      <c r="P109" s="752"/>
      <c r="Q109" s="753"/>
      <c r="R109" s="805"/>
      <c r="S109" s="279"/>
    </row>
    <row r="110" spans="2:19" ht="112.5" customHeight="1" x14ac:dyDescent="0.2">
      <c r="B110" s="757" t="s">
        <v>2799</v>
      </c>
      <c r="C110" s="758"/>
      <c r="D110" s="758"/>
      <c r="E110" s="758"/>
      <c r="F110" s="758"/>
      <c r="G110" s="758"/>
      <c r="H110" s="758"/>
      <c r="I110" s="758"/>
      <c r="J110" s="758"/>
      <c r="K110" s="758"/>
      <c r="L110" s="758"/>
      <c r="M110" s="758"/>
      <c r="N110" s="758"/>
      <c r="O110" s="758"/>
      <c r="P110" s="758"/>
      <c r="Q110" s="759"/>
      <c r="R110" s="805"/>
      <c r="S110" s="279"/>
    </row>
    <row r="111" spans="2:19" ht="7.5" customHeight="1" x14ac:dyDescent="0.2">
      <c r="B111" s="769"/>
      <c r="C111" s="770"/>
      <c r="D111" s="770"/>
      <c r="E111" s="770"/>
      <c r="F111" s="770"/>
      <c r="G111" s="770"/>
      <c r="H111" s="770"/>
      <c r="I111" s="770"/>
      <c r="J111" s="770"/>
      <c r="K111" s="770"/>
      <c r="L111" s="770"/>
      <c r="M111" s="770"/>
      <c r="N111" s="770"/>
      <c r="O111" s="770"/>
      <c r="P111" s="770"/>
      <c r="Q111" s="770"/>
      <c r="R111" s="805"/>
      <c r="S111" s="279"/>
    </row>
    <row r="112" spans="2:19" ht="29.25" customHeight="1" x14ac:dyDescent="0.2">
      <c r="B112" s="376" t="s">
        <v>2654</v>
      </c>
      <c r="C112" s="751" t="s">
        <v>2719</v>
      </c>
      <c r="D112" s="752"/>
      <c r="E112" s="752"/>
      <c r="F112" s="752"/>
      <c r="G112" s="752"/>
      <c r="H112" s="752"/>
      <c r="I112" s="752"/>
      <c r="J112" s="752"/>
      <c r="K112" s="752"/>
      <c r="L112" s="752"/>
      <c r="M112" s="752"/>
      <c r="N112" s="752"/>
      <c r="O112" s="752"/>
      <c r="P112" s="752"/>
      <c r="Q112" s="753"/>
      <c r="R112" s="805"/>
      <c r="S112" s="279"/>
    </row>
    <row r="113" spans="2:19" ht="112.5" customHeight="1" x14ac:dyDescent="0.2">
      <c r="B113" s="757" t="s">
        <v>2800</v>
      </c>
      <c r="C113" s="758"/>
      <c r="D113" s="758"/>
      <c r="E113" s="758"/>
      <c r="F113" s="758"/>
      <c r="G113" s="758"/>
      <c r="H113" s="758"/>
      <c r="I113" s="758"/>
      <c r="J113" s="758"/>
      <c r="K113" s="758"/>
      <c r="L113" s="758"/>
      <c r="M113" s="758"/>
      <c r="N113" s="758"/>
      <c r="O113" s="758"/>
      <c r="P113" s="758"/>
      <c r="Q113" s="759"/>
      <c r="R113" s="805"/>
      <c r="S113" s="279"/>
    </row>
    <row r="114" spans="2:19" ht="7.5" customHeight="1" x14ac:dyDescent="0.2">
      <c r="B114" s="769"/>
      <c r="C114" s="770"/>
      <c r="D114" s="770"/>
      <c r="E114" s="770"/>
      <c r="F114" s="770"/>
      <c r="G114" s="770"/>
      <c r="H114" s="770"/>
      <c r="I114" s="770"/>
      <c r="J114" s="770"/>
      <c r="K114" s="770"/>
      <c r="L114" s="770"/>
      <c r="M114" s="770"/>
      <c r="N114" s="770"/>
      <c r="O114" s="770"/>
      <c r="P114" s="770"/>
      <c r="Q114" s="770"/>
      <c r="R114" s="805"/>
      <c r="S114" s="279"/>
    </row>
    <row r="115" spans="2:19" ht="18.75" customHeight="1" x14ac:dyDescent="0.2">
      <c r="B115" s="772" t="s">
        <v>482</v>
      </c>
      <c r="C115" s="772"/>
      <c r="D115" s="772"/>
      <c r="E115" s="772"/>
      <c r="F115" s="772"/>
      <c r="G115" s="772"/>
      <c r="H115" s="772"/>
      <c r="I115" s="772"/>
      <c r="J115" s="772"/>
      <c r="K115" s="772"/>
      <c r="L115" s="772"/>
      <c r="M115" s="772"/>
      <c r="N115" s="772"/>
      <c r="O115" s="772"/>
      <c r="P115" s="772"/>
      <c r="Q115" s="772"/>
      <c r="R115" s="805"/>
      <c r="S115" s="279"/>
    </row>
    <row r="116" spans="2:19" ht="49.5" customHeight="1" x14ac:dyDescent="0.2">
      <c r="B116" s="678" t="s">
        <v>2769</v>
      </c>
      <c r="C116" s="678"/>
      <c r="D116" s="678"/>
      <c r="E116" s="678"/>
      <c r="F116" s="678"/>
      <c r="G116" s="678"/>
      <c r="H116" s="678"/>
      <c r="I116" s="678"/>
      <c r="J116" s="678"/>
      <c r="K116" s="678"/>
      <c r="L116" s="678"/>
      <c r="M116" s="678"/>
      <c r="N116" s="678"/>
      <c r="O116" s="678"/>
      <c r="P116" s="678"/>
      <c r="Q116" s="678"/>
      <c r="R116" s="805"/>
      <c r="S116" s="279"/>
    </row>
    <row r="117" spans="2:19" ht="12.75" customHeight="1" x14ac:dyDescent="0.2">
      <c r="B117" s="405"/>
      <c r="C117" s="344" t="s">
        <v>2101</v>
      </c>
      <c r="D117" s="678" t="s">
        <v>2649</v>
      </c>
      <c r="E117" s="678"/>
      <c r="F117" s="678"/>
      <c r="G117" s="678"/>
      <c r="H117" s="678"/>
      <c r="I117" s="678"/>
      <c r="J117" s="678"/>
      <c r="K117" s="678"/>
      <c r="L117" s="678"/>
      <c r="M117" s="678"/>
      <c r="N117" s="678"/>
      <c r="O117" s="678"/>
      <c r="P117" s="678"/>
      <c r="Q117" s="678"/>
      <c r="R117" s="805"/>
      <c r="S117" s="279"/>
    </row>
    <row r="118" spans="2:19" ht="12.75" customHeight="1" x14ac:dyDescent="0.2">
      <c r="B118" s="405"/>
      <c r="C118" s="344" t="s">
        <v>2102</v>
      </c>
      <c r="D118" s="678" t="s">
        <v>2650</v>
      </c>
      <c r="E118" s="678"/>
      <c r="F118" s="678"/>
      <c r="G118" s="678"/>
      <c r="H118" s="678"/>
      <c r="I118" s="678"/>
      <c r="J118" s="678"/>
      <c r="K118" s="678"/>
      <c r="L118" s="678"/>
      <c r="M118" s="678"/>
      <c r="N118" s="678"/>
      <c r="O118" s="678"/>
      <c r="P118" s="678"/>
      <c r="Q118" s="678"/>
      <c r="R118" s="805"/>
      <c r="S118" s="279"/>
    </row>
    <row r="119" spans="2:19" ht="26.25" customHeight="1" x14ac:dyDescent="0.2">
      <c r="B119" s="405"/>
      <c r="C119" s="344" t="s">
        <v>2106</v>
      </c>
      <c r="D119" s="678" t="s">
        <v>2651</v>
      </c>
      <c r="E119" s="678"/>
      <c r="F119" s="678"/>
      <c r="G119" s="678"/>
      <c r="H119" s="678"/>
      <c r="I119" s="678"/>
      <c r="J119" s="678"/>
      <c r="K119" s="678"/>
      <c r="L119" s="678"/>
      <c r="M119" s="678"/>
      <c r="N119" s="678"/>
      <c r="O119" s="678"/>
      <c r="P119" s="678"/>
      <c r="Q119" s="678"/>
      <c r="R119" s="805"/>
      <c r="S119" s="279"/>
    </row>
    <row r="120" spans="2:19" ht="28.5" customHeight="1" x14ac:dyDescent="0.2">
      <c r="B120" s="405"/>
      <c r="C120" s="344" t="s">
        <v>2105</v>
      </c>
      <c r="D120" s="678" t="s">
        <v>2652</v>
      </c>
      <c r="E120" s="678"/>
      <c r="F120" s="678"/>
      <c r="G120" s="678"/>
      <c r="H120" s="678"/>
      <c r="I120" s="678"/>
      <c r="J120" s="678"/>
      <c r="K120" s="678"/>
      <c r="L120" s="678"/>
      <c r="M120" s="678"/>
      <c r="N120" s="678"/>
      <c r="O120" s="678"/>
      <c r="P120" s="678"/>
      <c r="Q120" s="678"/>
      <c r="R120" s="805"/>
      <c r="S120" s="279"/>
    </row>
    <row r="121" spans="2:19" ht="53.25" customHeight="1" x14ac:dyDescent="0.2">
      <c r="B121" s="573" t="s">
        <v>973</v>
      </c>
      <c r="C121" s="751" t="s">
        <v>2655</v>
      </c>
      <c r="D121" s="752"/>
      <c r="E121" s="752"/>
      <c r="F121" s="752"/>
      <c r="G121" s="752"/>
      <c r="H121" s="752"/>
      <c r="I121" s="752"/>
      <c r="J121" s="752"/>
      <c r="K121" s="752"/>
      <c r="L121" s="752"/>
      <c r="M121" s="752"/>
      <c r="N121" s="752"/>
      <c r="O121" s="752"/>
      <c r="P121" s="752"/>
      <c r="Q121" s="753"/>
      <c r="R121" s="805"/>
      <c r="S121" s="279"/>
    </row>
    <row r="122" spans="2:19" ht="150" customHeight="1" x14ac:dyDescent="0.2">
      <c r="B122" s="754" t="s">
        <v>2801</v>
      </c>
      <c r="C122" s="755"/>
      <c r="D122" s="755"/>
      <c r="E122" s="755"/>
      <c r="F122" s="755"/>
      <c r="G122" s="755"/>
      <c r="H122" s="755"/>
      <c r="I122" s="755"/>
      <c r="J122" s="755"/>
      <c r="K122" s="755"/>
      <c r="L122" s="755"/>
      <c r="M122" s="755"/>
      <c r="N122" s="755"/>
      <c r="O122" s="755"/>
      <c r="P122" s="755"/>
      <c r="Q122" s="756"/>
      <c r="R122" s="805"/>
      <c r="S122" s="279"/>
    </row>
    <row r="123" spans="2:19" ht="150" customHeight="1" x14ac:dyDescent="0.2">
      <c r="B123" s="763" t="s">
        <v>2872</v>
      </c>
      <c r="C123" s="764"/>
      <c r="D123" s="764"/>
      <c r="E123" s="764"/>
      <c r="F123" s="764"/>
      <c r="G123" s="764"/>
      <c r="H123" s="764"/>
      <c r="I123" s="764"/>
      <c r="J123" s="764"/>
      <c r="K123" s="764"/>
      <c r="L123" s="764"/>
      <c r="M123" s="764"/>
      <c r="N123" s="764"/>
      <c r="O123" s="764"/>
      <c r="P123" s="764"/>
      <c r="Q123" s="765"/>
      <c r="R123" s="805"/>
      <c r="S123" s="279"/>
    </row>
    <row r="124" spans="2:19" x14ac:dyDescent="0.2">
      <c r="B124" s="750" t="s">
        <v>893</v>
      </c>
      <c r="C124" s="750"/>
      <c r="D124" s="750"/>
      <c r="E124" s="750"/>
      <c r="F124" s="750"/>
      <c r="G124" s="750"/>
      <c r="H124" s="750"/>
      <c r="I124" s="750"/>
      <c r="J124" s="750"/>
      <c r="K124" s="750"/>
      <c r="L124" s="750"/>
      <c r="M124" s="750"/>
      <c r="N124" s="750"/>
      <c r="O124" s="750"/>
      <c r="P124" s="750"/>
      <c r="Q124" s="750"/>
      <c r="R124" s="805"/>
      <c r="S124" s="279"/>
    </row>
    <row r="125" spans="2:19" x14ac:dyDescent="0.2">
      <c r="B125" s="387" t="str">
        <f>'Main Page'!$G$9</f>
        <v>2026-2027</v>
      </c>
      <c r="C125" s="326" t="s">
        <v>671</v>
      </c>
      <c r="D125" s="326"/>
      <c r="E125" s="326" t="str">
        <f>'Main Page'!$F$13</f>
        <v>Albemarle County Public Schools</v>
      </c>
      <c r="F125" s="326"/>
      <c r="G125" s="326"/>
      <c r="H125" s="326"/>
      <c r="I125" s="326" t="s">
        <v>670</v>
      </c>
      <c r="J125" s="438">
        <f>'Main Page'!$F$14</f>
        <v>2</v>
      </c>
      <c r="K125" s="712" t="str">
        <f>'Main Page'!$B$6</f>
        <v xml:space="preserve">  Title I, Part A, Improving Basic Programs</v>
      </c>
      <c r="L125" s="712"/>
      <c r="M125" s="712"/>
      <c r="N125" s="712"/>
      <c r="O125" s="712"/>
      <c r="P125" s="712"/>
      <c r="Q125" s="712"/>
      <c r="R125" s="805"/>
      <c r="S125" s="279"/>
    </row>
    <row r="126" spans="2:19" ht="20.25" customHeight="1" thickBot="1" x14ac:dyDescent="0.25">
      <c r="B126" s="699" t="s">
        <v>1959</v>
      </c>
      <c r="C126" s="699"/>
      <c r="D126" s="699"/>
      <c r="E126" s="699"/>
      <c r="F126" s="699"/>
      <c r="G126" s="699"/>
      <c r="H126" s="699"/>
      <c r="I126" s="699"/>
      <c r="J126" s="699"/>
      <c r="K126" s="699"/>
      <c r="L126" s="699"/>
      <c r="M126" s="699"/>
      <c r="N126" s="699"/>
      <c r="O126" s="699"/>
      <c r="P126" s="699"/>
      <c r="Q126" s="699"/>
      <c r="R126" s="805"/>
      <c r="S126" s="279"/>
    </row>
    <row r="127" spans="2:19" x14ac:dyDescent="0.2">
      <c r="B127" s="771"/>
      <c r="C127" s="771"/>
      <c r="D127" s="771"/>
      <c r="E127" s="771"/>
      <c r="F127" s="771"/>
      <c r="G127" s="771"/>
      <c r="H127" s="771"/>
      <c r="I127" s="771"/>
      <c r="J127" s="771"/>
      <c r="K127" s="771"/>
      <c r="L127" s="771"/>
      <c r="M127" s="771"/>
      <c r="N127" s="771"/>
      <c r="O127" s="771"/>
      <c r="P127" s="771"/>
      <c r="Q127" s="771"/>
      <c r="R127" s="805"/>
      <c r="S127" s="279"/>
    </row>
    <row r="128" spans="2:19" ht="39" customHeight="1" x14ac:dyDescent="0.2">
      <c r="B128" s="573" t="s">
        <v>1003</v>
      </c>
      <c r="C128" s="751" t="s">
        <v>2656</v>
      </c>
      <c r="D128" s="752"/>
      <c r="E128" s="752"/>
      <c r="F128" s="752"/>
      <c r="G128" s="752"/>
      <c r="H128" s="752"/>
      <c r="I128" s="752"/>
      <c r="J128" s="752"/>
      <c r="K128" s="752"/>
      <c r="L128" s="752"/>
      <c r="M128" s="752"/>
      <c r="N128" s="752"/>
      <c r="O128" s="752"/>
      <c r="P128" s="752"/>
      <c r="Q128" s="753"/>
      <c r="R128" s="805"/>
      <c r="S128" s="279"/>
    </row>
    <row r="129" spans="2:19" ht="123.75" customHeight="1" x14ac:dyDescent="0.2">
      <c r="B129" s="754" t="s">
        <v>2802</v>
      </c>
      <c r="C129" s="755"/>
      <c r="D129" s="755"/>
      <c r="E129" s="755"/>
      <c r="F129" s="755"/>
      <c r="G129" s="755"/>
      <c r="H129" s="755"/>
      <c r="I129" s="755"/>
      <c r="J129" s="755"/>
      <c r="K129" s="755"/>
      <c r="L129" s="755"/>
      <c r="M129" s="755"/>
      <c r="N129" s="755"/>
      <c r="O129" s="755"/>
      <c r="P129" s="755"/>
      <c r="Q129" s="756"/>
      <c r="R129" s="805"/>
      <c r="S129" s="279"/>
    </row>
    <row r="130" spans="2:19" ht="123.75" customHeight="1" x14ac:dyDescent="0.2">
      <c r="B130" s="763" t="s">
        <v>2873</v>
      </c>
      <c r="C130" s="764"/>
      <c r="D130" s="764"/>
      <c r="E130" s="764"/>
      <c r="F130" s="764"/>
      <c r="G130" s="764"/>
      <c r="H130" s="764"/>
      <c r="I130" s="764"/>
      <c r="J130" s="764"/>
      <c r="K130" s="764"/>
      <c r="L130" s="764"/>
      <c r="M130" s="764"/>
      <c r="N130" s="764"/>
      <c r="O130" s="764"/>
      <c r="P130" s="764"/>
      <c r="Q130" s="765"/>
      <c r="R130" s="805"/>
      <c r="S130" s="279"/>
    </row>
    <row r="131" spans="2:19" x14ac:dyDescent="0.2">
      <c r="B131" s="769"/>
      <c r="C131" s="770"/>
      <c r="D131" s="770"/>
      <c r="E131" s="770"/>
      <c r="F131" s="770"/>
      <c r="G131" s="770"/>
      <c r="H131" s="770"/>
      <c r="I131" s="770"/>
      <c r="J131" s="770"/>
      <c r="K131" s="770"/>
      <c r="L131" s="770"/>
      <c r="M131" s="770"/>
      <c r="N131" s="770"/>
      <c r="O131" s="770"/>
      <c r="P131" s="770"/>
      <c r="Q131" s="770"/>
      <c r="R131" s="805"/>
      <c r="S131" s="279"/>
    </row>
    <row r="132" spans="2:19" ht="30" customHeight="1" x14ac:dyDescent="0.2">
      <c r="B132" s="572" t="s">
        <v>1763</v>
      </c>
      <c r="C132" s="751" t="s">
        <v>2657</v>
      </c>
      <c r="D132" s="752"/>
      <c r="E132" s="752"/>
      <c r="F132" s="752"/>
      <c r="G132" s="752"/>
      <c r="H132" s="752"/>
      <c r="I132" s="752"/>
      <c r="J132" s="752"/>
      <c r="K132" s="752"/>
      <c r="L132" s="752"/>
      <c r="M132" s="752"/>
      <c r="N132" s="752"/>
      <c r="O132" s="752"/>
      <c r="P132" s="752"/>
      <c r="Q132" s="753"/>
      <c r="R132" s="805"/>
      <c r="S132" s="279"/>
    </row>
    <row r="133" spans="2:19" ht="123.75" customHeight="1" x14ac:dyDescent="0.2">
      <c r="B133" s="754" t="s">
        <v>2803</v>
      </c>
      <c r="C133" s="755"/>
      <c r="D133" s="755"/>
      <c r="E133" s="755"/>
      <c r="F133" s="755"/>
      <c r="G133" s="755"/>
      <c r="H133" s="755"/>
      <c r="I133" s="755"/>
      <c r="J133" s="755"/>
      <c r="K133" s="755"/>
      <c r="L133" s="755"/>
      <c r="M133" s="755"/>
      <c r="N133" s="755"/>
      <c r="O133" s="755"/>
      <c r="P133" s="755"/>
      <c r="Q133" s="756"/>
      <c r="R133" s="805"/>
      <c r="S133" s="279"/>
    </row>
    <row r="134" spans="2:19" ht="123.75" customHeight="1" x14ac:dyDescent="0.2">
      <c r="B134" s="763" t="s">
        <v>2874</v>
      </c>
      <c r="C134" s="764"/>
      <c r="D134" s="764"/>
      <c r="E134" s="764"/>
      <c r="F134" s="764"/>
      <c r="G134" s="764"/>
      <c r="H134" s="764"/>
      <c r="I134" s="764"/>
      <c r="J134" s="764"/>
      <c r="K134" s="764"/>
      <c r="L134" s="764"/>
      <c r="M134" s="764"/>
      <c r="N134" s="764"/>
      <c r="O134" s="764"/>
      <c r="P134" s="764"/>
      <c r="Q134" s="765"/>
      <c r="R134" s="805"/>
      <c r="S134" s="279"/>
    </row>
    <row r="135" spans="2:19" x14ac:dyDescent="0.2">
      <c r="B135" s="769"/>
      <c r="C135" s="770"/>
      <c r="D135" s="770"/>
      <c r="E135" s="770"/>
      <c r="F135" s="770"/>
      <c r="G135" s="770"/>
      <c r="H135" s="770"/>
      <c r="I135" s="770"/>
      <c r="J135" s="770"/>
      <c r="K135" s="770"/>
      <c r="L135" s="770"/>
      <c r="M135" s="770"/>
      <c r="N135" s="770"/>
      <c r="O135" s="770"/>
      <c r="P135" s="770"/>
      <c r="Q135" s="770"/>
      <c r="R135" s="805"/>
      <c r="S135" s="279"/>
    </row>
    <row r="136" spans="2:19" x14ac:dyDescent="0.2">
      <c r="B136" s="769" t="s">
        <v>479</v>
      </c>
      <c r="C136" s="769"/>
      <c r="D136" s="769"/>
      <c r="E136" s="769"/>
      <c r="F136" s="769"/>
      <c r="G136" s="769"/>
      <c r="H136" s="769"/>
      <c r="I136" s="769"/>
      <c r="J136" s="769"/>
      <c r="K136" s="769"/>
      <c r="L136" s="769"/>
      <c r="M136" s="769"/>
      <c r="N136" s="769"/>
      <c r="O136" s="769"/>
      <c r="P136" s="769"/>
      <c r="Q136" s="769"/>
      <c r="R136" s="805"/>
      <c r="S136" s="279"/>
    </row>
    <row r="137" spans="2:19" x14ac:dyDescent="0.2">
      <c r="B137" s="387" t="str">
        <f>'Main Page'!$G$9</f>
        <v>2026-2027</v>
      </c>
      <c r="C137" s="326" t="s">
        <v>671</v>
      </c>
      <c r="D137" s="326"/>
      <c r="E137" s="326" t="str">
        <f>'Main Page'!$F$13</f>
        <v>Albemarle County Public Schools</v>
      </c>
      <c r="F137" s="326"/>
      <c r="G137" s="326"/>
      <c r="H137" s="326"/>
      <c r="I137" s="326" t="s">
        <v>670</v>
      </c>
      <c r="J137" s="438">
        <f>'Main Page'!$F$14</f>
        <v>2</v>
      </c>
      <c r="K137" s="712" t="str">
        <f>'Main Page'!$B$6</f>
        <v xml:space="preserve">  Title I, Part A, Improving Basic Programs</v>
      </c>
      <c r="L137" s="712"/>
      <c r="M137" s="712"/>
      <c r="N137" s="712"/>
      <c r="O137" s="712"/>
      <c r="P137" s="712"/>
      <c r="Q137" s="712"/>
      <c r="R137" s="805"/>
      <c r="S137" s="279"/>
    </row>
    <row r="138" spans="2:19" ht="20.25" customHeight="1" thickBot="1" x14ac:dyDescent="0.25">
      <c r="B138" s="699" t="s">
        <v>1959</v>
      </c>
      <c r="C138" s="699"/>
      <c r="D138" s="699"/>
      <c r="E138" s="699"/>
      <c r="F138" s="699"/>
      <c r="G138" s="699"/>
      <c r="H138" s="699"/>
      <c r="I138" s="699"/>
      <c r="J138" s="699"/>
      <c r="K138" s="699"/>
      <c r="L138" s="699"/>
      <c r="M138" s="699"/>
      <c r="N138" s="699"/>
      <c r="O138" s="699"/>
      <c r="P138" s="699"/>
      <c r="Q138" s="699"/>
      <c r="R138" s="805"/>
      <c r="S138" s="279"/>
    </row>
    <row r="139" spans="2:19" x14ac:dyDescent="0.2">
      <c r="B139" s="771"/>
      <c r="C139" s="771"/>
      <c r="D139" s="771"/>
      <c r="E139" s="771"/>
      <c r="F139" s="771"/>
      <c r="G139" s="771"/>
      <c r="H139" s="771"/>
      <c r="I139" s="771"/>
      <c r="J139" s="771"/>
      <c r="K139" s="771"/>
      <c r="L139" s="771"/>
      <c r="M139" s="771"/>
      <c r="N139" s="771"/>
      <c r="O139" s="771"/>
      <c r="P139" s="771"/>
      <c r="Q139" s="771"/>
      <c r="R139" s="805"/>
      <c r="S139" s="279"/>
    </row>
    <row r="140" spans="2:19" ht="30" customHeight="1" x14ac:dyDescent="0.2">
      <c r="B140" s="572" t="s">
        <v>1764</v>
      </c>
      <c r="C140" s="751" t="s">
        <v>2740</v>
      </c>
      <c r="D140" s="752"/>
      <c r="E140" s="752"/>
      <c r="F140" s="752"/>
      <c r="G140" s="752"/>
      <c r="H140" s="752"/>
      <c r="I140" s="752"/>
      <c r="J140" s="752"/>
      <c r="K140" s="752"/>
      <c r="L140" s="752"/>
      <c r="M140" s="752"/>
      <c r="N140" s="752"/>
      <c r="O140" s="752"/>
      <c r="P140" s="752"/>
      <c r="Q140" s="753"/>
      <c r="R140" s="805"/>
      <c r="S140" s="279"/>
    </row>
    <row r="141" spans="2:19" ht="131.25" customHeight="1" x14ac:dyDescent="0.2">
      <c r="B141" s="754" t="s">
        <v>2804</v>
      </c>
      <c r="C141" s="755"/>
      <c r="D141" s="755"/>
      <c r="E141" s="755"/>
      <c r="F141" s="755"/>
      <c r="G141" s="755"/>
      <c r="H141" s="755"/>
      <c r="I141" s="755"/>
      <c r="J141" s="755"/>
      <c r="K141" s="755"/>
      <c r="L141" s="755"/>
      <c r="M141" s="755"/>
      <c r="N141" s="755"/>
      <c r="O141" s="755"/>
      <c r="P141" s="755"/>
      <c r="Q141" s="756"/>
      <c r="R141" s="805"/>
      <c r="S141" s="279"/>
    </row>
    <row r="142" spans="2:19" ht="131.25" customHeight="1" x14ac:dyDescent="0.2">
      <c r="B142" s="763" t="s">
        <v>2875</v>
      </c>
      <c r="C142" s="764"/>
      <c r="D142" s="764"/>
      <c r="E142" s="764"/>
      <c r="F142" s="764"/>
      <c r="G142" s="764"/>
      <c r="H142" s="764"/>
      <c r="I142" s="764"/>
      <c r="J142" s="764"/>
      <c r="K142" s="764"/>
      <c r="L142" s="764"/>
      <c r="M142" s="764"/>
      <c r="N142" s="764"/>
      <c r="O142" s="764"/>
      <c r="P142" s="764"/>
      <c r="Q142" s="765"/>
      <c r="R142" s="805"/>
      <c r="S142" s="279"/>
    </row>
    <row r="143" spans="2:19" x14ac:dyDescent="0.2">
      <c r="B143" s="769"/>
      <c r="C143" s="770"/>
      <c r="D143" s="770"/>
      <c r="E143" s="770"/>
      <c r="F143" s="770"/>
      <c r="G143" s="770"/>
      <c r="H143" s="770"/>
      <c r="I143" s="770"/>
      <c r="J143" s="770"/>
      <c r="K143" s="770"/>
      <c r="L143" s="770"/>
      <c r="M143" s="770"/>
      <c r="N143" s="770"/>
      <c r="O143" s="770"/>
      <c r="P143" s="770"/>
      <c r="Q143" s="770"/>
      <c r="R143" s="805"/>
      <c r="S143" s="279"/>
    </row>
    <row r="144" spans="2:19" ht="15" thickBot="1" x14ac:dyDescent="0.25">
      <c r="B144" s="699" t="s">
        <v>1886</v>
      </c>
      <c r="C144" s="768"/>
      <c r="D144" s="768"/>
      <c r="E144" s="768"/>
      <c r="F144" s="768"/>
      <c r="G144" s="768"/>
      <c r="H144" s="768"/>
      <c r="I144" s="768"/>
      <c r="J144" s="768"/>
      <c r="K144" s="768"/>
      <c r="L144" s="768"/>
      <c r="M144" s="768"/>
      <c r="N144" s="768"/>
      <c r="O144" s="768"/>
      <c r="P144" s="768"/>
      <c r="Q144" s="768"/>
      <c r="R144" s="805"/>
      <c r="S144" s="279"/>
    </row>
    <row r="145" spans="2:19" x14ac:dyDescent="0.2">
      <c r="B145" s="769"/>
      <c r="C145" s="770"/>
      <c r="D145" s="770"/>
      <c r="E145" s="770"/>
      <c r="F145" s="770"/>
      <c r="G145" s="770"/>
      <c r="H145" s="770"/>
      <c r="I145" s="770"/>
      <c r="J145" s="770"/>
      <c r="K145" s="770"/>
      <c r="L145" s="770"/>
      <c r="M145" s="770"/>
      <c r="N145" s="770"/>
      <c r="O145" s="770"/>
      <c r="P145" s="770"/>
      <c r="Q145" s="770"/>
      <c r="R145" s="805"/>
      <c r="S145" s="279"/>
    </row>
    <row r="146" spans="2:19" ht="37.5" customHeight="1" x14ac:dyDescent="0.2">
      <c r="B146" s="773" t="s">
        <v>1201</v>
      </c>
      <c r="C146" s="773"/>
      <c r="D146" s="773"/>
      <c r="E146" s="773"/>
      <c r="F146" s="773"/>
      <c r="G146" s="773"/>
      <c r="H146" s="773"/>
      <c r="I146" s="773"/>
      <c r="J146" s="773"/>
      <c r="K146" s="773"/>
      <c r="L146" s="773"/>
      <c r="M146" s="773"/>
      <c r="N146" s="773"/>
      <c r="O146" s="773"/>
      <c r="P146" s="773"/>
      <c r="Q146" s="773"/>
      <c r="R146" s="805"/>
      <c r="S146" s="279"/>
    </row>
    <row r="147" spans="2:19" ht="131.25" customHeight="1" x14ac:dyDescent="0.2">
      <c r="B147" s="754" t="s">
        <v>2805</v>
      </c>
      <c r="C147" s="755"/>
      <c r="D147" s="755"/>
      <c r="E147" s="755"/>
      <c r="F147" s="755"/>
      <c r="G147" s="755"/>
      <c r="H147" s="755"/>
      <c r="I147" s="755"/>
      <c r="J147" s="755"/>
      <c r="K147" s="755"/>
      <c r="L147" s="755"/>
      <c r="M147" s="755"/>
      <c r="N147" s="755"/>
      <c r="O147" s="755"/>
      <c r="P147" s="755"/>
      <c r="Q147" s="756"/>
      <c r="R147" s="805"/>
      <c r="S147" s="279"/>
    </row>
    <row r="148" spans="2:19" ht="131.25" customHeight="1" x14ac:dyDescent="0.2">
      <c r="B148" s="763" t="s">
        <v>2806</v>
      </c>
      <c r="C148" s="764"/>
      <c r="D148" s="764"/>
      <c r="E148" s="764"/>
      <c r="F148" s="764"/>
      <c r="G148" s="764"/>
      <c r="H148" s="764"/>
      <c r="I148" s="764"/>
      <c r="J148" s="764"/>
      <c r="K148" s="764"/>
      <c r="L148" s="764"/>
      <c r="M148" s="764"/>
      <c r="N148" s="764"/>
      <c r="O148" s="764"/>
      <c r="P148" s="764"/>
      <c r="Q148" s="765"/>
      <c r="R148" s="805"/>
      <c r="S148" s="279"/>
    </row>
    <row r="149" spans="2:19" x14ac:dyDescent="0.2">
      <c r="B149" s="769"/>
      <c r="C149" s="770"/>
      <c r="D149" s="770"/>
      <c r="E149" s="770"/>
      <c r="F149" s="770"/>
      <c r="G149" s="770"/>
      <c r="H149" s="770"/>
      <c r="I149" s="770"/>
      <c r="J149" s="770"/>
      <c r="K149" s="770"/>
      <c r="L149" s="770"/>
      <c r="M149" s="770"/>
      <c r="N149" s="770"/>
      <c r="O149" s="770"/>
      <c r="P149" s="770"/>
      <c r="Q149" s="770"/>
      <c r="R149" s="805"/>
      <c r="S149" s="279"/>
    </row>
    <row r="150" spans="2:19" x14ac:dyDescent="0.2">
      <c r="B150" s="769" t="s">
        <v>1958</v>
      </c>
      <c r="C150" s="769"/>
      <c r="D150" s="769"/>
      <c r="E150" s="769"/>
      <c r="F150" s="769"/>
      <c r="G150" s="769"/>
      <c r="H150" s="769"/>
      <c r="I150" s="769"/>
      <c r="J150" s="769"/>
      <c r="K150" s="769"/>
      <c r="L150" s="769"/>
      <c r="M150" s="769"/>
      <c r="N150" s="769"/>
      <c r="O150" s="769"/>
      <c r="P150" s="769"/>
      <c r="Q150" s="769"/>
      <c r="R150" s="805"/>
      <c r="S150" s="279"/>
    </row>
    <row r="151" spans="2:19" x14ac:dyDescent="0.2">
      <c r="B151" s="387" t="str">
        <f>'Main Page'!$G$9</f>
        <v>2026-2027</v>
      </c>
      <c r="C151" s="326" t="s">
        <v>671</v>
      </c>
      <c r="D151" s="326"/>
      <c r="E151" s="326" t="str">
        <f>'Main Page'!$F$13</f>
        <v>Albemarle County Public Schools</v>
      </c>
      <c r="F151" s="326"/>
      <c r="G151" s="326"/>
      <c r="H151" s="326"/>
      <c r="I151" s="326" t="s">
        <v>670</v>
      </c>
      <c r="J151" s="438">
        <f>'Main Page'!$F$14</f>
        <v>2</v>
      </c>
      <c r="K151" s="712" t="str">
        <f>'Main Page'!$B$6</f>
        <v xml:space="preserve">  Title I, Part A, Improving Basic Programs</v>
      </c>
      <c r="L151" s="712"/>
      <c r="M151" s="712"/>
      <c r="N151" s="712"/>
      <c r="O151" s="712"/>
      <c r="P151" s="712"/>
      <c r="Q151" s="712"/>
      <c r="R151" s="805"/>
      <c r="S151" s="279"/>
    </row>
    <row r="152" spans="2:19" ht="15" thickBot="1" x14ac:dyDescent="0.25">
      <c r="B152" s="699" t="s">
        <v>2576</v>
      </c>
      <c r="C152" s="768"/>
      <c r="D152" s="768"/>
      <c r="E152" s="768"/>
      <c r="F152" s="768"/>
      <c r="G152" s="768"/>
      <c r="H152" s="768"/>
      <c r="I152" s="768"/>
      <c r="J152" s="768"/>
      <c r="K152" s="768"/>
      <c r="L152" s="768"/>
      <c r="M152" s="768"/>
      <c r="N152" s="768"/>
      <c r="O152" s="768"/>
      <c r="P152" s="768"/>
      <c r="Q152" s="768"/>
      <c r="R152" s="805"/>
      <c r="S152" s="279"/>
    </row>
    <row r="153" spans="2:19" ht="14.25" x14ac:dyDescent="0.2">
      <c r="B153" s="713"/>
      <c r="C153" s="767"/>
      <c r="D153" s="767"/>
      <c r="E153" s="767"/>
      <c r="F153" s="767"/>
      <c r="G153" s="767"/>
      <c r="H153" s="767"/>
      <c r="I153" s="767"/>
      <c r="J153" s="767"/>
      <c r="K153" s="767"/>
      <c r="L153" s="767"/>
      <c r="M153" s="767"/>
      <c r="N153" s="767"/>
      <c r="O153" s="767"/>
      <c r="P153" s="767"/>
      <c r="Q153" s="767"/>
      <c r="R153" s="805"/>
      <c r="S153" s="279"/>
    </row>
    <row r="154" spans="2:19" ht="78.75" customHeight="1" x14ac:dyDescent="0.2">
      <c r="B154" s="678" t="s">
        <v>2660</v>
      </c>
      <c r="C154" s="678"/>
      <c r="D154" s="678"/>
      <c r="E154" s="678"/>
      <c r="F154" s="678"/>
      <c r="G154" s="678"/>
      <c r="H154" s="678"/>
      <c r="I154" s="678"/>
      <c r="J154" s="678"/>
      <c r="K154" s="678"/>
      <c r="L154" s="678"/>
      <c r="M154" s="678"/>
      <c r="N154" s="678"/>
      <c r="O154" s="678"/>
      <c r="P154" s="678"/>
      <c r="Q154" s="678"/>
      <c r="R154" s="805"/>
      <c r="S154" s="279"/>
    </row>
    <row r="155" spans="2:19" x14ac:dyDescent="0.2">
      <c r="B155" s="405" t="s">
        <v>1002</v>
      </c>
      <c r="C155" s="678" t="s">
        <v>2658</v>
      </c>
      <c r="D155" s="678"/>
      <c r="E155" s="678"/>
      <c r="F155" s="678"/>
      <c r="G155" s="678"/>
      <c r="H155" s="678"/>
      <c r="I155" s="678"/>
      <c r="J155" s="678"/>
      <c r="K155" s="678"/>
      <c r="L155" s="678"/>
      <c r="M155" s="678"/>
      <c r="N155" s="678"/>
      <c r="O155" s="678"/>
      <c r="P155" s="678"/>
      <c r="Q155" s="678"/>
      <c r="R155" s="805"/>
      <c r="S155" s="279"/>
    </row>
    <row r="156" spans="2:19" ht="25.5" customHeight="1" x14ac:dyDescent="0.2">
      <c r="B156" s="405" t="s">
        <v>973</v>
      </c>
      <c r="C156" s="678" t="s">
        <v>2090</v>
      </c>
      <c r="D156" s="678"/>
      <c r="E156" s="678"/>
      <c r="F156" s="678"/>
      <c r="G156" s="678"/>
      <c r="H156" s="678"/>
      <c r="I156" s="678"/>
      <c r="J156" s="678"/>
      <c r="K156" s="678"/>
      <c r="L156" s="678"/>
      <c r="M156" s="678"/>
      <c r="N156" s="678"/>
      <c r="O156" s="678"/>
      <c r="P156" s="678"/>
      <c r="Q156" s="678"/>
      <c r="R156" s="805"/>
      <c r="S156" s="279"/>
    </row>
    <row r="157" spans="2:19" x14ac:dyDescent="0.2">
      <c r="B157" s="405" t="s">
        <v>1003</v>
      </c>
      <c r="C157" s="678" t="s">
        <v>2659</v>
      </c>
      <c r="D157" s="678"/>
      <c r="E157" s="678"/>
      <c r="F157" s="678"/>
      <c r="G157" s="678"/>
      <c r="H157" s="678"/>
      <c r="I157" s="678"/>
      <c r="J157" s="678"/>
      <c r="K157" s="678"/>
      <c r="L157" s="678"/>
      <c r="M157" s="678"/>
      <c r="N157" s="678"/>
      <c r="O157" s="678"/>
      <c r="P157" s="678"/>
      <c r="Q157" s="678"/>
      <c r="R157" s="805"/>
      <c r="S157" s="279"/>
    </row>
    <row r="158" spans="2:19" x14ac:dyDescent="0.2">
      <c r="B158" s="405" t="s">
        <v>1763</v>
      </c>
      <c r="C158" s="678" t="s">
        <v>2717</v>
      </c>
      <c r="D158" s="678"/>
      <c r="E158" s="678"/>
      <c r="F158" s="678"/>
      <c r="G158" s="678"/>
      <c r="H158" s="678"/>
      <c r="I158" s="678"/>
      <c r="J158" s="678"/>
      <c r="K158" s="678"/>
      <c r="L158" s="678"/>
      <c r="M158" s="678"/>
      <c r="N158" s="678"/>
      <c r="O158" s="678"/>
      <c r="P158" s="678"/>
      <c r="Q158" s="678"/>
      <c r="R158" s="805"/>
      <c r="S158" s="279"/>
    </row>
    <row r="159" spans="2:19" ht="15" x14ac:dyDescent="0.25">
      <c r="B159" s="766"/>
      <c r="C159" s="766"/>
      <c r="D159" s="766"/>
      <c r="E159" s="766"/>
      <c r="F159" s="766"/>
      <c r="G159" s="766"/>
      <c r="H159" s="766"/>
      <c r="I159" s="766"/>
      <c r="J159" s="766"/>
      <c r="K159" s="766"/>
      <c r="L159" s="766"/>
      <c r="M159" s="766"/>
      <c r="N159" s="766"/>
      <c r="O159" s="766"/>
      <c r="P159" s="766"/>
      <c r="Q159" s="766"/>
      <c r="R159" s="805"/>
      <c r="S159" s="279"/>
    </row>
    <row r="160" spans="2:19" x14ac:dyDescent="0.2">
      <c r="B160" s="760" t="s">
        <v>238</v>
      </c>
      <c r="C160" s="761"/>
      <c r="D160" s="761"/>
      <c r="E160" s="761"/>
      <c r="F160" s="761"/>
      <c r="G160" s="761"/>
      <c r="H160" s="761"/>
      <c r="I160" s="761"/>
      <c r="J160" s="761"/>
      <c r="K160" s="761"/>
      <c r="L160" s="761"/>
      <c r="M160" s="761"/>
      <c r="N160" s="761"/>
      <c r="O160" s="761"/>
      <c r="P160" s="761"/>
      <c r="Q160" s="762"/>
      <c r="R160" s="805"/>
      <c r="S160" s="279"/>
    </row>
    <row r="161" spans="2:19" ht="75" customHeight="1" x14ac:dyDescent="0.2">
      <c r="B161" s="754" t="s">
        <v>2807</v>
      </c>
      <c r="C161" s="755"/>
      <c r="D161" s="755"/>
      <c r="E161" s="755"/>
      <c r="F161" s="755"/>
      <c r="G161" s="755"/>
      <c r="H161" s="755"/>
      <c r="I161" s="755"/>
      <c r="J161" s="755"/>
      <c r="K161" s="755"/>
      <c r="L161" s="755"/>
      <c r="M161" s="755"/>
      <c r="N161" s="755"/>
      <c r="O161" s="755"/>
      <c r="P161" s="755"/>
      <c r="Q161" s="756"/>
      <c r="R161" s="805"/>
      <c r="S161" s="279"/>
    </row>
    <row r="162" spans="2:19" ht="75" customHeight="1" x14ac:dyDescent="0.2">
      <c r="B162" s="763"/>
      <c r="C162" s="764"/>
      <c r="D162" s="764"/>
      <c r="E162" s="764"/>
      <c r="F162" s="764"/>
      <c r="G162" s="764"/>
      <c r="H162" s="764"/>
      <c r="I162" s="764"/>
      <c r="J162" s="764"/>
      <c r="K162" s="764"/>
      <c r="L162" s="764"/>
      <c r="M162" s="764"/>
      <c r="N162" s="764"/>
      <c r="O162" s="764"/>
      <c r="P162" s="764"/>
      <c r="Q162" s="765"/>
      <c r="R162" s="805"/>
      <c r="S162" s="279"/>
    </row>
    <row r="163" spans="2:19" ht="15" x14ac:dyDescent="0.25">
      <c r="B163" s="766"/>
      <c r="C163" s="766"/>
      <c r="D163" s="766"/>
      <c r="E163" s="766"/>
      <c r="F163" s="766"/>
      <c r="G163" s="766"/>
      <c r="H163" s="766"/>
      <c r="I163" s="766"/>
      <c r="J163" s="766"/>
      <c r="K163" s="766"/>
      <c r="L163" s="766"/>
      <c r="M163" s="766"/>
      <c r="N163" s="766"/>
      <c r="O163" s="766"/>
      <c r="P163" s="766"/>
      <c r="Q163" s="766"/>
      <c r="R163" s="805"/>
      <c r="S163" s="279"/>
    </row>
    <row r="164" spans="2:19" x14ac:dyDescent="0.2">
      <c r="B164" s="774" t="s">
        <v>2584</v>
      </c>
      <c r="C164" s="775"/>
      <c r="D164" s="775"/>
      <c r="E164" s="775"/>
      <c r="F164" s="775"/>
      <c r="G164" s="775"/>
      <c r="H164" s="775"/>
      <c r="I164" s="775"/>
      <c r="J164" s="775"/>
      <c r="K164" s="775"/>
      <c r="L164" s="775"/>
      <c r="M164" s="775"/>
      <c r="N164" s="775"/>
      <c r="O164" s="775"/>
      <c r="P164" s="775"/>
      <c r="Q164" s="776"/>
      <c r="R164" s="805"/>
      <c r="S164" s="279"/>
    </row>
    <row r="165" spans="2:19" ht="75" customHeight="1" x14ac:dyDescent="0.2">
      <c r="B165" s="754" t="s">
        <v>2808</v>
      </c>
      <c r="C165" s="755"/>
      <c r="D165" s="755"/>
      <c r="E165" s="755"/>
      <c r="F165" s="755"/>
      <c r="G165" s="755"/>
      <c r="H165" s="755"/>
      <c r="I165" s="755"/>
      <c r="J165" s="755"/>
      <c r="K165" s="755"/>
      <c r="L165" s="755"/>
      <c r="M165" s="755"/>
      <c r="N165" s="755"/>
      <c r="O165" s="755"/>
      <c r="P165" s="755"/>
      <c r="Q165" s="756"/>
      <c r="R165" s="805"/>
      <c r="S165" s="279"/>
    </row>
    <row r="166" spans="2:19" ht="75" customHeight="1" x14ac:dyDescent="0.2">
      <c r="B166" s="763"/>
      <c r="C166" s="764"/>
      <c r="D166" s="764"/>
      <c r="E166" s="764"/>
      <c r="F166" s="764"/>
      <c r="G166" s="764"/>
      <c r="H166" s="764"/>
      <c r="I166" s="764"/>
      <c r="J166" s="764"/>
      <c r="K166" s="764"/>
      <c r="L166" s="764"/>
      <c r="M166" s="764"/>
      <c r="N166" s="764"/>
      <c r="O166" s="764"/>
      <c r="P166" s="764"/>
      <c r="Q166" s="765"/>
      <c r="R166" s="805"/>
      <c r="S166" s="279"/>
    </row>
    <row r="167" spans="2:19" ht="15" x14ac:dyDescent="0.25">
      <c r="B167" s="766"/>
      <c r="C167" s="766"/>
      <c r="D167" s="766"/>
      <c r="E167" s="766"/>
      <c r="F167" s="766"/>
      <c r="G167" s="766"/>
      <c r="H167" s="766"/>
      <c r="I167" s="766"/>
      <c r="J167" s="766"/>
      <c r="K167" s="766"/>
      <c r="L167" s="766"/>
      <c r="M167" s="766"/>
      <c r="N167" s="766"/>
      <c r="O167" s="766"/>
      <c r="P167" s="766"/>
      <c r="Q167" s="766"/>
      <c r="R167" s="805"/>
      <c r="S167" s="279"/>
    </row>
    <row r="168" spans="2:19" x14ac:dyDescent="0.2">
      <c r="B168" s="658" t="s">
        <v>239</v>
      </c>
      <c r="C168" s="688"/>
      <c r="D168" s="688"/>
      <c r="E168" s="688"/>
      <c r="F168" s="688"/>
      <c r="G168" s="688"/>
      <c r="H168" s="688"/>
      <c r="I168" s="688"/>
      <c r="J168" s="688"/>
      <c r="K168" s="688"/>
      <c r="L168" s="688"/>
      <c r="M168" s="688"/>
      <c r="N168" s="688"/>
      <c r="O168" s="688"/>
      <c r="P168" s="688"/>
      <c r="Q168" s="659"/>
      <c r="R168" s="805"/>
      <c r="S168" s="279"/>
    </row>
    <row r="169" spans="2:19" ht="75" customHeight="1" x14ac:dyDescent="0.2">
      <c r="B169" s="777" t="s">
        <v>2809</v>
      </c>
      <c r="C169" s="778"/>
      <c r="D169" s="778"/>
      <c r="E169" s="778"/>
      <c r="F169" s="778"/>
      <c r="G169" s="778"/>
      <c r="H169" s="778"/>
      <c r="I169" s="778"/>
      <c r="J169" s="778"/>
      <c r="K169" s="778"/>
      <c r="L169" s="778"/>
      <c r="M169" s="778"/>
      <c r="N169" s="778"/>
      <c r="O169" s="778"/>
      <c r="P169" s="778"/>
      <c r="Q169" s="779"/>
      <c r="R169" s="805"/>
      <c r="S169" s="279"/>
    </row>
    <row r="170" spans="2:19" ht="75" customHeight="1" x14ac:dyDescent="0.2">
      <c r="B170" s="763"/>
      <c r="C170" s="764"/>
      <c r="D170" s="764"/>
      <c r="E170" s="764"/>
      <c r="F170" s="764"/>
      <c r="G170" s="764"/>
      <c r="H170" s="764"/>
      <c r="I170" s="764"/>
      <c r="J170" s="764"/>
      <c r="K170" s="764"/>
      <c r="L170" s="764"/>
      <c r="M170" s="764"/>
      <c r="N170" s="764"/>
      <c r="O170" s="764"/>
      <c r="P170" s="764"/>
      <c r="Q170" s="765"/>
      <c r="R170" s="805"/>
      <c r="S170" s="279"/>
    </row>
    <row r="171" spans="2:19" ht="15" x14ac:dyDescent="0.25">
      <c r="B171" s="766"/>
      <c r="C171" s="766"/>
      <c r="D171" s="766"/>
      <c r="E171" s="766"/>
      <c r="F171" s="766"/>
      <c r="G171" s="766"/>
      <c r="H171" s="766"/>
      <c r="I171" s="766"/>
      <c r="J171" s="766"/>
      <c r="K171" s="766"/>
      <c r="L171" s="766"/>
      <c r="M171" s="766"/>
      <c r="N171" s="766"/>
      <c r="O171" s="766"/>
      <c r="P171" s="766"/>
      <c r="Q171" s="766"/>
      <c r="R171" s="805"/>
      <c r="S171" s="279"/>
    </row>
    <row r="172" spans="2:19" x14ac:dyDescent="0.2">
      <c r="B172" s="643" t="s">
        <v>480</v>
      </c>
      <c r="C172" s="767"/>
      <c r="D172" s="767"/>
      <c r="E172" s="767"/>
      <c r="F172" s="767"/>
      <c r="G172" s="767"/>
      <c r="H172" s="767"/>
      <c r="I172" s="767"/>
      <c r="J172" s="767"/>
      <c r="K172" s="767"/>
      <c r="L172" s="767"/>
      <c r="M172" s="767"/>
      <c r="N172" s="767"/>
      <c r="O172" s="767"/>
      <c r="P172" s="767"/>
      <c r="Q172" s="767"/>
      <c r="R172" s="805"/>
      <c r="S172" s="279"/>
    </row>
    <row r="173" spans="2:19" x14ac:dyDescent="0.2">
      <c r="B173" s="387" t="str">
        <f>'Main Page'!$G$9</f>
        <v>2026-2027</v>
      </c>
      <c r="C173" s="326" t="s">
        <v>671</v>
      </c>
      <c r="D173" s="326"/>
      <c r="E173" s="326" t="str">
        <f>'Main Page'!$F$13</f>
        <v>Albemarle County Public Schools</v>
      </c>
      <c r="F173" s="326"/>
      <c r="G173" s="326"/>
      <c r="H173" s="326"/>
      <c r="I173" s="326" t="s">
        <v>670</v>
      </c>
      <c r="J173" s="438">
        <f>'Main Page'!$F$14</f>
        <v>2</v>
      </c>
      <c r="K173" s="712" t="str">
        <f>'Main Page'!$B$6</f>
        <v xml:space="preserve">  Title I, Part A, Improving Basic Programs</v>
      </c>
      <c r="L173" s="712"/>
      <c r="M173" s="712"/>
      <c r="N173" s="712"/>
      <c r="O173" s="712"/>
      <c r="P173" s="712"/>
      <c r="Q173" s="712"/>
      <c r="R173" s="805"/>
      <c r="S173" s="279"/>
    </row>
    <row r="174" spans="2:19" ht="15" thickBot="1" x14ac:dyDescent="0.25">
      <c r="B174" s="699" t="s">
        <v>2577</v>
      </c>
      <c r="C174" s="768"/>
      <c r="D174" s="768"/>
      <c r="E174" s="768"/>
      <c r="F174" s="768"/>
      <c r="G174" s="768"/>
      <c r="H174" s="768"/>
      <c r="I174" s="768"/>
      <c r="J174" s="768"/>
      <c r="K174" s="768"/>
      <c r="L174" s="768"/>
      <c r="M174" s="768"/>
      <c r="N174" s="768"/>
      <c r="O174" s="768"/>
      <c r="P174" s="768"/>
      <c r="Q174" s="768"/>
      <c r="R174" s="805"/>
      <c r="S174" s="279"/>
    </row>
    <row r="175" spans="2:19" ht="14.25" x14ac:dyDescent="0.2">
      <c r="B175" s="404"/>
      <c r="C175" s="439"/>
      <c r="D175" s="439"/>
      <c r="E175" s="439"/>
      <c r="F175" s="439"/>
      <c r="G175" s="439"/>
      <c r="H175" s="439"/>
      <c r="I175" s="439"/>
      <c r="J175" s="439"/>
      <c r="K175" s="439"/>
      <c r="L175" s="439"/>
      <c r="M175" s="439"/>
      <c r="N175" s="439"/>
      <c r="O175" s="439"/>
      <c r="P175" s="439"/>
      <c r="Q175" s="439"/>
      <c r="R175" s="805"/>
      <c r="S175" s="279"/>
    </row>
    <row r="176" spans="2:19" x14ac:dyDescent="0.2">
      <c r="B176" s="774" t="s">
        <v>2584</v>
      </c>
      <c r="C176" s="775"/>
      <c r="D176" s="775"/>
      <c r="E176" s="775"/>
      <c r="F176" s="775"/>
      <c r="G176" s="775"/>
      <c r="H176" s="775"/>
      <c r="I176" s="775"/>
      <c r="J176" s="775"/>
      <c r="K176" s="775"/>
      <c r="L176" s="775"/>
      <c r="M176" s="775"/>
      <c r="N176" s="775"/>
      <c r="O176" s="775"/>
      <c r="P176" s="775"/>
      <c r="Q176" s="776"/>
      <c r="R176" s="805"/>
      <c r="S176" s="279"/>
    </row>
    <row r="177" spans="2:19" ht="75" customHeight="1" x14ac:dyDescent="0.2">
      <c r="B177" s="754" t="s">
        <v>2810</v>
      </c>
      <c r="C177" s="755"/>
      <c r="D177" s="755"/>
      <c r="E177" s="755"/>
      <c r="F177" s="755"/>
      <c r="G177" s="755"/>
      <c r="H177" s="755"/>
      <c r="I177" s="755"/>
      <c r="J177" s="755"/>
      <c r="K177" s="755"/>
      <c r="L177" s="755"/>
      <c r="M177" s="755"/>
      <c r="N177" s="755"/>
      <c r="O177" s="755"/>
      <c r="P177" s="755"/>
      <c r="Q177" s="756"/>
      <c r="R177" s="805"/>
      <c r="S177" s="279"/>
    </row>
    <row r="178" spans="2:19" ht="75" customHeight="1" x14ac:dyDescent="0.2">
      <c r="B178" s="763"/>
      <c r="C178" s="764"/>
      <c r="D178" s="764"/>
      <c r="E178" s="764"/>
      <c r="F178" s="764"/>
      <c r="G178" s="764"/>
      <c r="H178" s="764"/>
      <c r="I178" s="764"/>
      <c r="J178" s="764"/>
      <c r="K178" s="764"/>
      <c r="L178" s="764"/>
      <c r="M178" s="764"/>
      <c r="N178" s="764"/>
      <c r="O178" s="764"/>
      <c r="P178" s="764"/>
      <c r="Q178" s="765"/>
      <c r="R178" s="805"/>
      <c r="S178" s="279"/>
    </row>
    <row r="179" spans="2:19" x14ac:dyDescent="0.2">
      <c r="B179" s="780"/>
      <c r="C179" s="780"/>
      <c r="D179" s="780"/>
      <c r="E179" s="780"/>
      <c r="F179" s="780"/>
      <c r="G179" s="780"/>
      <c r="H179" s="780"/>
      <c r="I179" s="780"/>
      <c r="J179" s="780"/>
      <c r="K179" s="780"/>
      <c r="L179" s="780"/>
      <c r="M179" s="780"/>
      <c r="N179" s="780"/>
      <c r="O179" s="780"/>
      <c r="P179" s="780"/>
      <c r="Q179" s="780"/>
      <c r="R179" s="805"/>
      <c r="S179" s="279"/>
    </row>
    <row r="180" spans="2:19" x14ac:dyDescent="0.2">
      <c r="B180" s="658" t="s">
        <v>240</v>
      </c>
      <c r="C180" s="688"/>
      <c r="D180" s="688"/>
      <c r="E180" s="688"/>
      <c r="F180" s="688"/>
      <c r="G180" s="688"/>
      <c r="H180" s="688"/>
      <c r="I180" s="688"/>
      <c r="J180" s="688"/>
      <c r="K180" s="688"/>
      <c r="L180" s="688"/>
      <c r="M180" s="688"/>
      <c r="N180" s="688"/>
      <c r="O180" s="688"/>
      <c r="P180" s="688"/>
      <c r="Q180" s="659"/>
      <c r="R180" s="805"/>
      <c r="S180" s="279"/>
    </row>
    <row r="181" spans="2:19" ht="75" customHeight="1" x14ac:dyDescent="0.2">
      <c r="B181" s="754" t="s">
        <v>2811</v>
      </c>
      <c r="C181" s="755"/>
      <c r="D181" s="755"/>
      <c r="E181" s="755"/>
      <c r="F181" s="755"/>
      <c r="G181" s="755"/>
      <c r="H181" s="755"/>
      <c r="I181" s="755"/>
      <c r="J181" s="755"/>
      <c r="K181" s="755"/>
      <c r="L181" s="755"/>
      <c r="M181" s="755"/>
      <c r="N181" s="755"/>
      <c r="O181" s="755"/>
      <c r="P181" s="755"/>
      <c r="Q181" s="756"/>
      <c r="R181" s="805"/>
      <c r="S181" s="279"/>
    </row>
    <row r="182" spans="2:19" ht="75" customHeight="1" x14ac:dyDescent="0.2">
      <c r="B182" s="763"/>
      <c r="C182" s="764"/>
      <c r="D182" s="764"/>
      <c r="E182" s="764"/>
      <c r="F182" s="764"/>
      <c r="G182" s="764"/>
      <c r="H182" s="764"/>
      <c r="I182" s="764"/>
      <c r="J182" s="764"/>
      <c r="K182" s="764"/>
      <c r="L182" s="764"/>
      <c r="M182" s="764"/>
      <c r="N182" s="764"/>
      <c r="O182" s="764"/>
      <c r="P182" s="764"/>
      <c r="Q182" s="765"/>
      <c r="R182" s="805"/>
      <c r="S182" s="279"/>
    </row>
    <row r="183" spans="2:19" ht="15" x14ac:dyDescent="0.25">
      <c r="B183" s="766"/>
      <c r="C183" s="766"/>
      <c r="D183" s="766"/>
      <c r="E183" s="766"/>
      <c r="F183" s="766"/>
      <c r="G183" s="766"/>
      <c r="H183" s="766"/>
      <c r="I183" s="766"/>
      <c r="J183" s="766"/>
      <c r="K183" s="766"/>
      <c r="L183" s="766"/>
      <c r="M183" s="766"/>
      <c r="N183" s="766"/>
      <c r="O183" s="766"/>
      <c r="P183" s="766"/>
      <c r="Q183" s="766"/>
      <c r="R183" s="805"/>
      <c r="S183" s="279"/>
    </row>
    <row r="184" spans="2:19" x14ac:dyDescent="0.2">
      <c r="B184" s="774" t="s">
        <v>2584</v>
      </c>
      <c r="C184" s="775"/>
      <c r="D184" s="775"/>
      <c r="E184" s="775"/>
      <c r="F184" s="775"/>
      <c r="G184" s="775"/>
      <c r="H184" s="775"/>
      <c r="I184" s="775"/>
      <c r="J184" s="775"/>
      <c r="K184" s="775"/>
      <c r="L184" s="775"/>
      <c r="M184" s="775"/>
      <c r="N184" s="775"/>
      <c r="O184" s="775"/>
      <c r="P184" s="775"/>
      <c r="Q184" s="776"/>
      <c r="R184" s="805"/>
      <c r="S184" s="279"/>
    </row>
    <row r="185" spans="2:19" ht="75" customHeight="1" x14ac:dyDescent="0.2">
      <c r="B185" s="754" t="s">
        <v>2876</v>
      </c>
      <c r="C185" s="755"/>
      <c r="D185" s="755"/>
      <c r="E185" s="755"/>
      <c r="F185" s="755"/>
      <c r="G185" s="755"/>
      <c r="H185" s="755"/>
      <c r="I185" s="755"/>
      <c r="J185" s="755"/>
      <c r="K185" s="755"/>
      <c r="L185" s="755"/>
      <c r="M185" s="755"/>
      <c r="N185" s="755"/>
      <c r="O185" s="755"/>
      <c r="P185" s="755"/>
      <c r="Q185" s="756"/>
      <c r="R185" s="805"/>
      <c r="S185" s="279"/>
    </row>
    <row r="186" spans="2:19" ht="75" customHeight="1" x14ac:dyDescent="0.2">
      <c r="B186" s="763" t="s">
        <v>2877</v>
      </c>
      <c r="C186" s="764"/>
      <c r="D186" s="764"/>
      <c r="E186" s="764"/>
      <c r="F186" s="764"/>
      <c r="G186" s="764"/>
      <c r="H186" s="764"/>
      <c r="I186" s="764"/>
      <c r="J186" s="764"/>
      <c r="K186" s="764"/>
      <c r="L186" s="764"/>
      <c r="M186" s="764"/>
      <c r="N186" s="764"/>
      <c r="O186" s="764"/>
      <c r="P186" s="764"/>
      <c r="Q186" s="765"/>
      <c r="R186" s="805"/>
      <c r="S186" s="279"/>
    </row>
    <row r="187" spans="2:19" ht="15" x14ac:dyDescent="0.25">
      <c r="B187" s="766"/>
      <c r="C187" s="766"/>
      <c r="D187" s="766"/>
      <c r="E187" s="766"/>
      <c r="F187" s="766"/>
      <c r="G187" s="766"/>
      <c r="H187" s="766"/>
      <c r="I187" s="766"/>
      <c r="J187" s="766"/>
      <c r="K187" s="766"/>
      <c r="L187" s="766"/>
      <c r="M187" s="766"/>
      <c r="N187" s="766"/>
      <c r="O187" s="766"/>
      <c r="P187" s="766"/>
      <c r="Q187" s="766"/>
      <c r="R187" s="805"/>
      <c r="S187" s="279"/>
    </row>
    <row r="188" spans="2:19" x14ac:dyDescent="0.2">
      <c r="B188" s="658" t="s">
        <v>622</v>
      </c>
      <c r="C188" s="688"/>
      <c r="D188" s="688"/>
      <c r="E188" s="688"/>
      <c r="F188" s="688"/>
      <c r="G188" s="688"/>
      <c r="H188" s="688"/>
      <c r="I188" s="688"/>
      <c r="J188" s="688"/>
      <c r="K188" s="688"/>
      <c r="L188" s="688"/>
      <c r="M188" s="688"/>
      <c r="N188" s="688"/>
      <c r="O188" s="688"/>
      <c r="P188" s="688"/>
      <c r="Q188" s="659"/>
      <c r="R188" s="805"/>
      <c r="S188" s="279"/>
    </row>
    <row r="189" spans="2:19" ht="75" customHeight="1" x14ac:dyDescent="0.2">
      <c r="B189" s="754" t="s">
        <v>2812</v>
      </c>
      <c r="C189" s="755"/>
      <c r="D189" s="755"/>
      <c r="E189" s="755"/>
      <c r="F189" s="755"/>
      <c r="G189" s="755"/>
      <c r="H189" s="755"/>
      <c r="I189" s="755"/>
      <c r="J189" s="755"/>
      <c r="K189" s="755"/>
      <c r="L189" s="755"/>
      <c r="M189" s="755"/>
      <c r="N189" s="755"/>
      <c r="O189" s="755"/>
      <c r="P189" s="755"/>
      <c r="Q189" s="756"/>
      <c r="R189" s="805"/>
      <c r="S189" s="279"/>
    </row>
    <row r="190" spans="2:19" ht="75" customHeight="1" x14ac:dyDescent="0.2">
      <c r="B190" s="763"/>
      <c r="C190" s="764"/>
      <c r="D190" s="764"/>
      <c r="E190" s="764"/>
      <c r="F190" s="764"/>
      <c r="G190" s="764"/>
      <c r="H190" s="764"/>
      <c r="I190" s="764"/>
      <c r="J190" s="764"/>
      <c r="K190" s="764"/>
      <c r="L190" s="764"/>
      <c r="M190" s="764"/>
      <c r="N190" s="764"/>
      <c r="O190" s="764"/>
      <c r="P190" s="764"/>
      <c r="Q190" s="765"/>
      <c r="R190" s="805"/>
      <c r="S190" s="279"/>
    </row>
    <row r="191" spans="2:19" ht="15" x14ac:dyDescent="0.25">
      <c r="B191" s="766"/>
      <c r="C191" s="766"/>
      <c r="D191" s="766"/>
      <c r="E191" s="766"/>
      <c r="F191" s="766"/>
      <c r="G191" s="766"/>
      <c r="H191" s="766"/>
      <c r="I191" s="766"/>
      <c r="J191" s="766"/>
      <c r="K191" s="766"/>
      <c r="L191" s="766"/>
      <c r="M191" s="766"/>
      <c r="N191" s="766"/>
      <c r="O191" s="766"/>
      <c r="P191" s="766"/>
      <c r="Q191" s="766"/>
      <c r="R191" s="805"/>
      <c r="S191" s="279"/>
    </row>
    <row r="192" spans="2:19" x14ac:dyDescent="0.2">
      <c r="B192" s="643" t="s">
        <v>481</v>
      </c>
      <c r="C192" s="767"/>
      <c r="D192" s="767"/>
      <c r="E192" s="767"/>
      <c r="F192" s="767"/>
      <c r="G192" s="767"/>
      <c r="H192" s="767"/>
      <c r="I192" s="767"/>
      <c r="J192" s="767"/>
      <c r="K192" s="767"/>
      <c r="L192" s="767"/>
      <c r="M192" s="767"/>
      <c r="N192" s="767"/>
      <c r="O192" s="767"/>
      <c r="P192" s="767"/>
      <c r="Q192" s="767"/>
      <c r="R192" s="805"/>
      <c r="S192" s="279"/>
    </row>
    <row r="193" spans="2:19" x14ac:dyDescent="0.2">
      <c r="B193" s="387" t="str">
        <f>'Main Page'!$G$9</f>
        <v>2026-2027</v>
      </c>
      <c r="C193" s="326" t="s">
        <v>671</v>
      </c>
      <c r="D193" s="326"/>
      <c r="E193" s="326" t="str">
        <f>'Main Page'!$F$13</f>
        <v>Albemarle County Public Schools</v>
      </c>
      <c r="F193" s="326"/>
      <c r="G193" s="326"/>
      <c r="H193" s="326"/>
      <c r="I193" s="326" t="s">
        <v>670</v>
      </c>
      <c r="J193" s="438">
        <f>'Main Page'!$F$14</f>
        <v>2</v>
      </c>
      <c r="K193" s="712" t="str">
        <f>'Main Page'!$B$6</f>
        <v xml:space="preserve">  Title I, Part A, Improving Basic Programs</v>
      </c>
      <c r="L193" s="712"/>
      <c r="M193" s="712"/>
      <c r="N193" s="712"/>
      <c r="O193" s="712"/>
      <c r="P193" s="712"/>
      <c r="Q193" s="712"/>
      <c r="R193" s="805"/>
      <c r="S193" s="279"/>
    </row>
    <row r="194" spans="2:19" ht="15" thickBot="1" x14ac:dyDescent="0.25">
      <c r="B194" s="699" t="s">
        <v>2577</v>
      </c>
      <c r="C194" s="768"/>
      <c r="D194" s="768"/>
      <c r="E194" s="768"/>
      <c r="F194" s="768"/>
      <c r="G194" s="768"/>
      <c r="H194" s="768"/>
      <c r="I194" s="768"/>
      <c r="J194" s="768"/>
      <c r="K194" s="768"/>
      <c r="L194" s="768"/>
      <c r="M194" s="768"/>
      <c r="N194" s="768"/>
      <c r="O194" s="768"/>
      <c r="P194" s="768"/>
      <c r="Q194" s="768"/>
      <c r="R194" s="805"/>
      <c r="S194" s="279"/>
    </row>
    <row r="195" spans="2:19" ht="15" x14ac:dyDescent="0.25">
      <c r="B195" s="766"/>
      <c r="C195" s="766"/>
      <c r="D195" s="766"/>
      <c r="E195" s="766"/>
      <c r="F195" s="766"/>
      <c r="G195" s="766"/>
      <c r="H195" s="766"/>
      <c r="I195" s="766"/>
      <c r="J195" s="766"/>
      <c r="K195" s="766"/>
      <c r="L195" s="766"/>
      <c r="M195" s="766"/>
      <c r="N195" s="766"/>
      <c r="O195" s="766"/>
      <c r="P195" s="766"/>
      <c r="Q195" s="766"/>
      <c r="R195" s="805"/>
      <c r="S195" s="279"/>
    </row>
    <row r="196" spans="2:19" x14ac:dyDescent="0.2">
      <c r="B196" s="774" t="s">
        <v>2584</v>
      </c>
      <c r="C196" s="775"/>
      <c r="D196" s="775"/>
      <c r="E196" s="775"/>
      <c r="F196" s="775"/>
      <c r="G196" s="775"/>
      <c r="H196" s="775"/>
      <c r="I196" s="775"/>
      <c r="J196" s="775"/>
      <c r="K196" s="775"/>
      <c r="L196" s="775"/>
      <c r="M196" s="775"/>
      <c r="N196" s="775"/>
      <c r="O196" s="775"/>
      <c r="P196" s="775"/>
      <c r="Q196" s="776"/>
      <c r="R196" s="805"/>
      <c r="S196" s="279"/>
    </row>
    <row r="197" spans="2:19" ht="75" customHeight="1" x14ac:dyDescent="0.2">
      <c r="B197" s="754" t="s">
        <v>2813</v>
      </c>
      <c r="C197" s="755"/>
      <c r="D197" s="755"/>
      <c r="E197" s="755"/>
      <c r="F197" s="755"/>
      <c r="G197" s="755"/>
      <c r="H197" s="755"/>
      <c r="I197" s="755"/>
      <c r="J197" s="755"/>
      <c r="K197" s="755"/>
      <c r="L197" s="755"/>
      <c r="M197" s="755"/>
      <c r="N197" s="755"/>
      <c r="O197" s="755"/>
      <c r="P197" s="755"/>
      <c r="Q197" s="756"/>
      <c r="R197" s="805"/>
      <c r="S197" s="279"/>
    </row>
    <row r="198" spans="2:19" ht="75" customHeight="1" x14ac:dyDescent="0.2">
      <c r="B198" s="763"/>
      <c r="C198" s="764"/>
      <c r="D198" s="764"/>
      <c r="E198" s="764"/>
      <c r="F198" s="764"/>
      <c r="G198" s="764"/>
      <c r="H198" s="764"/>
      <c r="I198" s="764"/>
      <c r="J198" s="764"/>
      <c r="K198" s="764"/>
      <c r="L198" s="764"/>
      <c r="M198" s="764"/>
      <c r="N198" s="764"/>
      <c r="O198" s="764"/>
      <c r="P198" s="764"/>
      <c r="Q198" s="765"/>
      <c r="R198" s="805"/>
      <c r="S198" s="279"/>
    </row>
    <row r="199" spans="2:19" x14ac:dyDescent="0.2">
      <c r="B199" s="643"/>
      <c r="C199" s="767"/>
      <c r="D199" s="767"/>
      <c r="E199" s="767"/>
      <c r="F199" s="767"/>
      <c r="G199" s="767"/>
      <c r="H199" s="767"/>
      <c r="I199" s="767"/>
      <c r="J199" s="767"/>
      <c r="K199" s="767"/>
      <c r="L199" s="767"/>
      <c r="M199" s="767"/>
      <c r="N199" s="767"/>
      <c r="O199" s="767"/>
      <c r="P199" s="767"/>
      <c r="Q199" s="767"/>
      <c r="R199" s="805"/>
      <c r="S199" s="279"/>
    </row>
    <row r="200" spans="2:19" x14ac:dyDescent="0.2">
      <c r="B200" s="658" t="s">
        <v>623</v>
      </c>
      <c r="C200" s="688"/>
      <c r="D200" s="688"/>
      <c r="E200" s="688"/>
      <c r="F200" s="688"/>
      <c r="G200" s="688"/>
      <c r="H200" s="688"/>
      <c r="I200" s="688"/>
      <c r="J200" s="688"/>
      <c r="K200" s="688"/>
      <c r="L200" s="688"/>
      <c r="M200" s="688"/>
      <c r="N200" s="688"/>
      <c r="O200" s="688"/>
      <c r="P200" s="688"/>
      <c r="Q200" s="659"/>
      <c r="R200" s="805"/>
      <c r="S200" s="279"/>
    </row>
    <row r="201" spans="2:19" ht="75" customHeight="1" x14ac:dyDescent="0.2">
      <c r="B201" s="754" t="s">
        <v>2814</v>
      </c>
      <c r="C201" s="755"/>
      <c r="D201" s="755"/>
      <c r="E201" s="755"/>
      <c r="F201" s="755"/>
      <c r="G201" s="755"/>
      <c r="H201" s="755"/>
      <c r="I201" s="755"/>
      <c r="J201" s="755"/>
      <c r="K201" s="755"/>
      <c r="L201" s="755"/>
      <c r="M201" s="755"/>
      <c r="N201" s="755"/>
      <c r="O201" s="755"/>
      <c r="P201" s="755"/>
      <c r="Q201" s="756"/>
      <c r="R201" s="805"/>
      <c r="S201" s="279"/>
    </row>
    <row r="202" spans="2:19" ht="75" customHeight="1" x14ac:dyDescent="0.2">
      <c r="B202" s="763"/>
      <c r="C202" s="764"/>
      <c r="D202" s="764"/>
      <c r="E202" s="764"/>
      <c r="F202" s="764"/>
      <c r="G202" s="764"/>
      <c r="H202" s="764"/>
      <c r="I202" s="764"/>
      <c r="J202" s="764"/>
      <c r="K202" s="764"/>
      <c r="L202" s="764"/>
      <c r="M202" s="764"/>
      <c r="N202" s="764"/>
      <c r="O202" s="764"/>
      <c r="P202" s="764"/>
      <c r="Q202" s="765"/>
      <c r="R202" s="805"/>
      <c r="S202" s="279"/>
    </row>
    <row r="203" spans="2:19" ht="15" x14ac:dyDescent="0.25">
      <c r="B203" s="766"/>
      <c r="C203" s="766"/>
      <c r="D203" s="766"/>
      <c r="E203" s="766"/>
      <c r="F203" s="766"/>
      <c r="G203" s="766"/>
      <c r="H203" s="766"/>
      <c r="I203" s="766"/>
      <c r="J203" s="766"/>
      <c r="K203" s="766"/>
      <c r="L203" s="766"/>
      <c r="M203" s="766"/>
      <c r="N203" s="766"/>
      <c r="O203" s="766"/>
      <c r="P203" s="766"/>
      <c r="Q203" s="766"/>
      <c r="R203" s="805"/>
      <c r="S203" s="279"/>
    </row>
    <row r="204" spans="2:19" x14ac:dyDescent="0.2">
      <c r="B204" s="774" t="s">
        <v>2584</v>
      </c>
      <c r="C204" s="775"/>
      <c r="D204" s="775"/>
      <c r="E204" s="775"/>
      <c r="F204" s="775"/>
      <c r="G204" s="775"/>
      <c r="H204" s="775"/>
      <c r="I204" s="775"/>
      <c r="J204" s="775"/>
      <c r="K204" s="775"/>
      <c r="L204" s="775"/>
      <c r="M204" s="775"/>
      <c r="N204" s="775"/>
      <c r="O204" s="775"/>
      <c r="P204" s="775"/>
      <c r="Q204" s="776"/>
      <c r="R204" s="805"/>
      <c r="S204" s="279"/>
    </row>
    <row r="205" spans="2:19" ht="75" customHeight="1" x14ac:dyDescent="0.2">
      <c r="B205" s="754" t="s">
        <v>2815</v>
      </c>
      <c r="C205" s="755"/>
      <c r="D205" s="755"/>
      <c r="E205" s="755"/>
      <c r="F205" s="755"/>
      <c r="G205" s="755"/>
      <c r="H205" s="755"/>
      <c r="I205" s="755"/>
      <c r="J205" s="755"/>
      <c r="K205" s="755"/>
      <c r="L205" s="755"/>
      <c r="M205" s="755"/>
      <c r="N205" s="755"/>
      <c r="O205" s="755"/>
      <c r="P205" s="755"/>
      <c r="Q205" s="756"/>
      <c r="R205" s="805"/>
      <c r="S205" s="279"/>
    </row>
    <row r="206" spans="2:19" ht="75" customHeight="1" x14ac:dyDescent="0.2">
      <c r="B206" s="763" t="s">
        <v>2878</v>
      </c>
      <c r="C206" s="764"/>
      <c r="D206" s="764"/>
      <c r="E206" s="764"/>
      <c r="F206" s="764"/>
      <c r="G206" s="764"/>
      <c r="H206" s="764"/>
      <c r="I206" s="764"/>
      <c r="J206" s="764"/>
      <c r="K206" s="764"/>
      <c r="L206" s="764"/>
      <c r="M206" s="764"/>
      <c r="N206" s="764"/>
      <c r="O206" s="764"/>
      <c r="P206" s="764"/>
      <c r="Q206" s="765"/>
      <c r="R206" s="805"/>
      <c r="S206" s="279"/>
    </row>
    <row r="207" spans="2:19" ht="15" x14ac:dyDescent="0.25">
      <c r="B207" s="766"/>
      <c r="C207" s="766"/>
      <c r="D207" s="766"/>
      <c r="E207" s="766"/>
      <c r="F207" s="766"/>
      <c r="G207" s="766"/>
      <c r="H207" s="766"/>
      <c r="I207" s="766"/>
      <c r="J207" s="766"/>
      <c r="K207" s="766"/>
      <c r="L207" s="766"/>
      <c r="M207" s="766"/>
      <c r="N207" s="766"/>
      <c r="O207" s="766"/>
      <c r="P207" s="766"/>
      <c r="Q207" s="766"/>
      <c r="R207" s="805"/>
      <c r="S207" s="279"/>
    </row>
    <row r="208" spans="2:19" x14ac:dyDescent="0.2">
      <c r="B208" s="658" t="s">
        <v>624</v>
      </c>
      <c r="C208" s="688"/>
      <c r="D208" s="688"/>
      <c r="E208" s="688"/>
      <c r="F208" s="688"/>
      <c r="G208" s="688"/>
      <c r="H208" s="688"/>
      <c r="I208" s="688"/>
      <c r="J208" s="688"/>
      <c r="K208" s="688"/>
      <c r="L208" s="688"/>
      <c r="M208" s="688"/>
      <c r="N208" s="688"/>
      <c r="O208" s="688"/>
      <c r="P208" s="688"/>
      <c r="Q208" s="659"/>
      <c r="R208" s="805"/>
      <c r="S208" s="279"/>
    </row>
    <row r="209" spans="2:19" ht="75" customHeight="1" x14ac:dyDescent="0.2">
      <c r="B209" s="754" t="s">
        <v>2816</v>
      </c>
      <c r="C209" s="755"/>
      <c r="D209" s="755"/>
      <c r="E209" s="755"/>
      <c r="F209" s="755"/>
      <c r="G209" s="755"/>
      <c r="H209" s="755"/>
      <c r="I209" s="755"/>
      <c r="J209" s="755"/>
      <c r="K209" s="755"/>
      <c r="L209" s="755"/>
      <c r="M209" s="755"/>
      <c r="N209" s="755"/>
      <c r="O209" s="755"/>
      <c r="P209" s="755"/>
      <c r="Q209" s="756"/>
      <c r="R209" s="805"/>
      <c r="S209" s="279"/>
    </row>
    <row r="210" spans="2:19" ht="75" customHeight="1" x14ac:dyDescent="0.2">
      <c r="B210" s="763"/>
      <c r="C210" s="764"/>
      <c r="D210" s="764"/>
      <c r="E210" s="764"/>
      <c r="F210" s="764"/>
      <c r="G210" s="764"/>
      <c r="H210" s="764"/>
      <c r="I210" s="764"/>
      <c r="J210" s="764"/>
      <c r="K210" s="764"/>
      <c r="L210" s="764"/>
      <c r="M210" s="764"/>
      <c r="N210" s="764"/>
      <c r="O210" s="764"/>
      <c r="P210" s="764"/>
      <c r="Q210" s="765"/>
      <c r="R210" s="805"/>
      <c r="S210" s="279"/>
    </row>
    <row r="211" spans="2:19" ht="15" x14ac:dyDescent="0.25">
      <c r="B211" s="766"/>
      <c r="C211" s="766"/>
      <c r="D211" s="766"/>
      <c r="E211" s="766"/>
      <c r="F211" s="766"/>
      <c r="G211" s="766"/>
      <c r="H211" s="766"/>
      <c r="I211" s="766"/>
      <c r="J211" s="766"/>
      <c r="K211" s="766"/>
      <c r="L211" s="766"/>
      <c r="M211" s="766"/>
      <c r="N211" s="766"/>
      <c r="O211" s="766"/>
      <c r="P211" s="766"/>
      <c r="Q211" s="766"/>
      <c r="R211" s="805"/>
      <c r="S211" s="279"/>
    </row>
    <row r="212" spans="2:19" x14ac:dyDescent="0.2">
      <c r="B212" s="643" t="s">
        <v>252</v>
      </c>
      <c r="C212" s="767"/>
      <c r="D212" s="767"/>
      <c r="E212" s="767"/>
      <c r="F212" s="767"/>
      <c r="G212" s="767"/>
      <c r="H212" s="767"/>
      <c r="I212" s="767"/>
      <c r="J212" s="767"/>
      <c r="K212" s="767"/>
      <c r="L212" s="767"/>
      <c r="M212" s="767"/>
      <c r="N212" s="767"/>
      <c r="O212" s="767"/>
      <c r="P212" s="767"/>
      <c r="Q212" s="767"/>
      <c r="R212" s="805"/>
      <c r="S212" s="279"/>
    </row>
    <row r="213" spans="2:19" x14ac:dyDescent="0.2">
      <c r="B213" s="387" t="str">
        <f>'Main Page'!$G$9</f>
        <v>2026-2027</v>
      </c>
      <c r="C213" s="326" t="s">
        <v>671</v>
      </c>
      <c r="D213" s="326"/>
      <c r="E213" s="326" t="str">
        <f>'Main Page'!$F$13</f>
        <v>Albemarle County Public Schools</v>
      </c>
      <c r="F213" s="326"/>
      <c r="G213" s="326"/>
      <c r="H213" s="326"/>
      <c r="I213" s="326" t="s">
        <v>670</v>
      </c>
      <c r="J213" s="438">
        <f>'Main Page'!$F$14</f>
        <v>2</v>
      </c>
      <c r="K213" s="712" t="str">
        <f>'Main Page'!$B$6</f>
        <v xml:space="preserve">  Title I, Part A, Improving Basic Programs</v>
      </c>
      <c r="L213" s="712"/>
      <c r="M213" s="712"/>
      <c r="N213" s="712"/>
      <c r="O213" s="712"/>
      <c r="P213" s="712"/>
      <c r="Q213" s="712"/>
      <c r="R213" s="805"/>
      <c r="S213" s="279"/>
    </row>
    <row r="214" spans="2:19" ht="15" thickBot="1" x14ac:dyDescent="0.25">
      <c r="B214" s="699" t="s">
        <v>2577</v>
      </c>
      <c r="C214" s="768"/>
      <c r="D214" s="768"/>
      <c r="E214" s="768"/>
      <c r="F214" s="768"/>
      <c r="G214" s="768"/>
      <c r="H214" s="768"/>
      <c r="I214" s="768"/>
      <c r="J214" s="768"/>
      <c r="K214" s="768"/>
      <c r="L214" s="768"/>
      <c r="M214" s="768"/>
      <c r="N214" s="768"/>
      <c r="O214" s="768"/>
      <c r="P214" s="768"/>
      <c r="Q214" s="768"/>
      <c r="R214" s="805"/>
      <c r="S214" s="279"/>
    </row>
    <row r="215" spans="2:19" ht="15" x14ac:dyDescent="0.25">
      <c r="B215" s="766"/>
      <c r="C215" s="766"/>
      <c r="D215" s="766"/>
      <c r="E215" s="766"/>
      <c r="F215" s="766"/>
      <c r="G215" s="766"/>
      <c r="H215" s="766"/>
      <c r="I215" s="766"/>
      <c r="J215" s="766"/>
      <c r="K215" s="766"/>
      <c r="L215" s="766"/>
      <c r="M215" s="766"/>
      <c r="N215" s="766"/>
      <c r="O215" s="766"/>
      <c r="P215" s="766"/>
      <c r="Q215" s="766"/>
      <c r="R215" s="805"/>
      <c r="S215" s="279"/>
    </row>
    <row r="216" spans="2:19" x14ac:dyDescent="0.2">
      <c r="B216" s="774" t="s">
        <v>2584</v>
      </c>
      <c r="C216" s="775"/>
      <c r="D216" s="775"/>
      <c r="E216" s="775"/>
      <c r="F216" s="775"/>
      <c r="G216" s="775"/>
      <c r="H216" s="775"/>
      <c r="I216" s="775"/>
      <c r="J216" s="775"/>
      <c r="K216" s="775"/>
      <c r="L216" s="775"/>
      <c r="M216" s="775"/>
      <c r="N216" s="775"/>
      <c r="O216" s="775"/>
      <c r="P216" s="775"/>
      <c r="Q216" s="776"/>
      <c r="R216" s="805"/>
      <c r="S216" s="279"/>
    </row>
    <row r="217" spans="2:19" ht="75" customHeight="1" x14ac:dyDescent="0.2">
      <c r="B217" s="754" t="s">
        <v>2817</v>
      </c>
      <c r="C217" s="755"/>
      <c r="D217" s="755"/>
      <c r="E217" s="755"/>
      <c r="F217" s="755"/>
      <c r="G217" s="755"/>
      <c r="H217" s="755"/>
      <c r="I217" s="755"/>
      <c r="J217" s="755"/>
      <c r="K217" s="755"/>
      <c r="L217" s="755"/>
      <c r="M217" s="755"/>
      <c r="N217" s="755"/>
      <c r="O217" s="755"/>
      <c r="P217" s="755"/>
      <c r="Q217" s="756"/>
      <c r="R217" s="805"/>
      <c r="S217" s="279"/>
    </row>
    <row r="218" spans="2:19" ht="75" customHeight="1" x14ac:dyDescent="0.2">
      <c r="B218" s="763"/>
      <c r="C218" s="764"/>
      <c r="D218" s="764"/>
      <c r="E218" s="764"/>
      <c r="F218" s="764"/>
      <c r="G218" s="764"/>
      <c r="H218" s="764"/>
      <c r="I218" s="764"/>
      <c r="J218" s="764"/>
      <c r="K218" s="764"/>
      <c r="L218" s="764"/>
      <c r="M218" s="764"/>
      <c r="N218" s="764"/>
      <c r="O218" s="764"/>
      <c r="P218" s="764"/>
      <c r="Q218" s="765"/>
      <c r="R218" s="805"/>
      <c r="S218" s="279"/>
    </row>
    <row r="219" spans="2:19" ht="15" x14ac:dyDescent="0.25">
      <c r="B219" s="766"/>
      <c r="C219" s="766"/>
      <c r="D219" s="766"/>
      <c r="E219" s="766"/>
      <c r="F219" s="766"/>
      <c r="G219" s="766"/>
      <c r="H219" s="766"/>
      <c r="I219" s="766"/>
      <c r="J219" s="766"/>
      <c r="K219" s="766"/>
      <c r="L219" s="766"/>
      <c r="M219" s="766"/>
      <c r="N219" s="766"/>
      <c r="O219" s="766"/>
      <c r="P219" s="766"/>
      <c r="Q219" s="766"/>
      <c r="R219" s="805"/>
      <c r="S219" s="279"/>
    </row>
    <row r="220" spans="2:19" x14ac:dyDescent="0.2">
      <c r="B220" s="658" t="s">
        <v>207</v>
      </c>
      <c r="C220" s="688"/>
      <c r="D220" s="688"/>
      <c r="E220" s="688"/>
      <c r="F220" s="688"/>
      <c r="G220" s="688"/>
      <c r="H220" s="688"/>
      <c r="I220" s="688"/>
      <c r="J220" s="688"/>
      <c r="K220" s="688"/>
      <c r="L220" s="688"/>
      <c r="M220" s="688"/>
      <c r="N220" s="688"/>
      <c r="O220" s="688"/>
      <c r="P220" s="688"/>
      <c r="Q220" s="659"/>
      <c r="R220" s="805"/>
      <c r="S220" s="279"/>
    </row>
    <row r="221" spans="2:19" ht="75" customHeight="1" x14ac:dyDescent="0.2">
      <c r="B221" s="754"/>
      <c r="C221" s="755"/>
      <c r="D221" s="755"/>
      <c r="E221" s="755"/>
      <c r="F221" s="755"/>
      <c r="G221" s="755"/>
      <c r="H221" s="755"/>
      <c r="I221" s="755"/>
      <c r="J221" s="755"/>
      <c r="K221" s="755"/>
      <c r="L221" s="755"/>
      <c r="M221" s="755"/>
      <c r="N221" s="755"/>
      <c r="O221" s="755"/>
      <c r="P221" s="755"/>
      <c r="Q221" s="756"/>
      <c r="R221" s="805"/>
      <c r="S221" s="279"/>
    </row>
    <row r="222" spans="2:19" ht="75" customHeight="1" x14ac:dyDescent="0.2">
      <c r="B222" s="763"/>
      <c r="C222" s="764"/>
      <c r="D222" s="764"/>
      <c r="E222" s="764"/>
      <c r="F222" s="764"/>
      <c r="G222" s="764"/>
      <c r="H222" s="764"/>
      <c r="I222" s="764"/>
      <c r="J222" s="764"/>
      <c r="K222" s="764"/>
      <c r="L222" s="764"/>
      <c r="M222" s="764"/>
      <c r="N222" s="764"/>
      <c r="O222" s="764"/>
      <c r="P222" s="764"/>
      <c r="Q222" s="765"/>
      <c r="R222" s="805"/>
      <c r="S222" s="279"/>
    </row>
    <row r="223" spans="2:19" ht="15" x14ac:dyDescent="0.25">
      <c r="B223" s="766"/>
      <c r="C223" s="766"/>
      <c r="D223" s="766"/>
      <c r="E223" s="766"/>
      <c r="F223" s="766"/>
      <c r="G223" s="766"/>
      <c r="H223" s="766"/>
      <c r="I223" s="766"/>
      <c r="J223" s="766"/>
      <c r="K223" s="766"/>
      <c r="L223" s="766"/>
      <c r="M223" s="766"/>
      <c r="N223" s="766"/>
      <c r="O223" s="766"/>
      <c r="P223" s="766"/>
      <c r="Q223" s="766"/>
      <c r="R223" s="805"/>
      <c r="S223" s="279"/>
    </row>
    <row r="224" spans="2:19" x14ac:dyDescent="0.2">
      <c r="B224" s="774" t="s">
        <v>2584</v>
      </c>
      <c r="C224" s="775"/>
      <c r="D224" s="775"/>
      <c r="E224" s="775"/>
      <c r="F224" s="775"/>
      <c r="G224" s="775"/>
      <c r="H224" s="775"/>
      <c r="I224" s="775"/>
      <c r="J224" s="775"/>
      <c r="K224" s="775"/>
      <c r="L224" s="775"/>
      <c r="M224" s="775"/>
      <c r="N224" s="775"/>
      <c r="O224" s="775"/>
      <c r="P224" s="775"/>
      <c r="Q224" s="776"/>
      <c r="R224" s="805"/>
      <c r="S224" s="279"/>
    </row>
    <row r="225" spans="2:19" ht="75" customHeight="1" x14ac:dyDescent="0.2">
      <c r="B225" s="754"/>
      <c r="C225" s="755"/>
      <c r="D225" s="755"/>
      <c r="E225" s="755"/>
      <c r="F225" s="755"/>
      <c r="G225" s="755"/>
      <c r="H225" s="755"/>
      <c r="I225" s="755"/>
      <c r="J225" s="755"/>
      <c r="K225" s="755"/>
      <c r="L225" s="755"/>
      <c r="M225" s="755"/>
      <c r="N225" s="755"/>
      <c r="O225" s="755"/>
      <c r="P225" s="755"/>
      <c r="Q225" s="756"/>
      <c r="R225" s="805"/>
      <c r="S225" s="279"/>
    </row>
    <row r="226" spans="2:19" ht="75" customHeight="1" x14ac:dyDescent="0.2">
      <c r="B226" s="763"/>
      <c r="C226" s="764"/>
      <c r="D226" s="764"/>
      <c r="E226" s="764"/>
      <c r="F226" s="764"/>
      <c r="G226" s="764"/>
      <c r="H226" s="764"/>
      <c r="I226" s="764"/>
      <c r="J226" s="764"/>
      <c r="K226" s="764"/>
      <c r="L226" s="764"/>
      <c r="M226" s="764"/>
      <c r="N226" s="764"/>
      <c r="O226" s="764"/>
      <c r="P226" s="764"/>
      <c r="Q226" s="765"/>
      <c r="R226" s="805"/>
      <c r="S226" s="279"/>
    </row>
    <row r="227" spans="2:19" ht="15" x14ac:dyDescent="0.25">
      <c r="B227" s="766"/>
      <c r="C227" s="766"/>
      <c r="D227" s="766"/>
      <c r="E227" s="766"/>
      <c r="F227" s="766"/>
      <c r="G227" s="766"/>
      <c r="H227" s="766"/>
      <c r="I227" s="766"/>
      <c r="J227" s="766"/>
      <c r="K227" s="766"/>
      <c r="L227" s="766"/>
      <c r="M227" s="766"/>
      <c r="N227" s="766"/>
      <c r="O227" s="766"/>
      <c r="P227" s="766"/>
      <c r="Q227" s="766"/>
      <c r="R227" s="805"/>
      <c r="S227" s="279"/>
    </row>
    <row r="228" spans="2:19" x14ac:dyDescent="0.2">
      <c r="B228" s="658" t="s">
        <v>208</v>
      </c>
      <c r="C228" s="688"/>
      <c r="D228" s="688"/>
      <c r="E228" s="688"/>
      <c r="F228" s="688"/>
      <c r="G228" s="688"/>
      <c r="H228" s="688"/>
      <c r="I228" s="688"/>
      <c r="J228" s="688"/>
      <c r="K228" s="688"/>
      <c r="L228" s="688"/>
      <c r="M228" s="688"/>
      <c r="N228" s="688"/>
      <c r="O228" s="688"/>
      <c r="P228" s="688"/>
      <c r="Q228" s="659"/>
      <c r="R228" s="805"/>
      <c r="S228" s="279"/>
    </row>
    <row r="229" spans="2:19" ht="75" customHeight="1" x14ac:dyDescent="0.2">
      <c r="B229" s="754"/>
      <c r="C229" s="755"/>
      <c r="D229" s="755"/>
      <c r="E229" s="755"/>
      <c r="F229" s="755"/>
      <c r="G229" s="755"/>
      <c r="H229" s="755"/>
      <c r="I229" s="755"/>
      <c r="J229" s="755"/>
      <c r="K229" s="755"/>
      <c r="L229" s="755"/>
      <c r="M229" s="755"/>
      <c r="N229" s="755"/>
      <c r="O229" s="755"/>
      <c r="P229" s="755"/>
      <c r="Q229" s="756"/>
      <c r="R229" s="805"/>
      <c r="S229" s="279"/>
    </row>
    <row r="230" spans="2:19" ht="75" customHeight="1" x14ac:dyDescent="0.2">
      <c r="B230" s="763"/>
      <c r="C230" s="764"/>
      <c r="D230" s="764"/>
      <c r="E230" s="764"/>
      <c r="F230" s="764"/>
      <c r="G230" s="764"/>
      <c r="H230" s="764"/>
      <c r="I230" s="764"/>
      <c r="J230" s="764"/>
      <c r="K230" s="764"/>
      <c r="L230" s="764"/>
      <c r="M230" s="764"/>
      <c r="N230" s="764"/>
      <c r="O230" s="764"/>
      <c r="P230" s="764"/>
      <c r="Q230" s="765"/>
      <c r="R230" s="805"/>
      <c r="S230" s="279"/>
    </row>
    <row r="231" spans="2:19" ht="15" x14ac:dyDescent="0.25">
      <c r="B231" s="766"/>
      <c r="C231" s="766"/>
      <c r="D231" s="766"/>
      <c r="E231" s="766"/>
      <c r="F231" s="766"/>
      <c r="G231" s="766"/>
      <c r="H231" s="766"/>
      <c r="I231" s="766"/>
      <c r="J231" s="766"/>
      <c r="K231" s="766"/>
      <c r="L231" s="766"/>
      <c r="M231" s="766"/>
      <c r="N231" s="766"/>
      <c r="O231" s="766"/>
      <c r="P231" s="766"/>
      <c r="Q231" s="766"/>
      <c r="R231" s="805"/>
      <c r="S231" s="279"/>
    </row>
    <row r="232" spans="2:19" x14ac:dyDescent="0.2">
      <c r="B232" s="643" t="s">
        <v>253</v>
      </c>
      <c r="C232" s="767"/>
      <c r="D232" s="767"/>
      <c r="E232" s="767"/>
      <c r="F232" s="767"/>
      <c r="G232" s="767"/>
      <c r="H232" s="767"/>
      <c r="I232" s="767"/>
      <c r="J232" s="767"/>
      <c r="K232" s="767"/>
      <c r="L232" s="767"/>
      <c r="M232" s="767"/>
      <c r="N232" s="767"/>
      <c r="O232" s="767"/>
      <c r="P232" s="767"/>
      <c r="Q232" s="767"/>
      <c r="R232" s="805"/>
      <c r="S232" s="279"/>
    </row>
    <row r="233" spans="2:19" x14ac:dyDescent="0.2">
      <c r="B233" s="387" t="str">
        <f>'Main Page'!$G$9</f>
        <v>2026-2027</v>
      </c>
      <c r="C233" s="326" t="s">
        <v>671</v>
      </c>
      <c r="D233" s="326"/>
      <c r="E233" s="326" t="str">
        <f>'Main Page'!$F$13</f>
        <v>Albemarle County Public Schools</v>
      </c>
      <c r="F233" s="326"/>
      <c r="G233" s="326"/>
      <c r="H233" s="326"/>
      <c r="I233" s="326" t="s">
        <v>670</v>
      </c>
      <c r="J233" s="438">
        <f>'Main Page'!$F$14</f>
        <v>2</v>
      </c>
      <c r="K233" s="712" t="str">
        <f>'Main Page'!$B$6</f>
        <v xml:space="preserve">  Title I, Part A, Improving Basic Programs</v>
      </c>
      <c r="L233" s="712"/>
      <c r="M233" s="712"/>
      <c r="N233" s="712"/>
      <c r="O233" s="712"/>
      <c r="P233" s="712"/>
      <c r="Q233" s="712"/>
      <c r="R233" s="805"/>
      <c r="S233" s="279"/>
    </row>
    <row r="234" spans="2:19" ht="15" thickBot="1" x14ac:dyDescent="0.25">
      <c r="B234" s="699" t="s">
        <v>2577</v>
      </c>
      <c r="C234" s="768"/>
      <c r="D234" s="768"/>
      <c r="E234" s="768"/>
      <c r="F234" s="768"/>
      <c r="G234" s="768"/>
      <c r="H234" s="768"/>
      <c r="I234" s="768"/>
      <c r="J234" s="768"/>
      <c r="K234" s="768"/>
      <c r="L234" s="768"/>
      <c r="M234" s="768"/>
      <c r="N234" s="768"/>
      <c r="O234" s="768"/>
      <c r="P234" s="768"/>
      <c r="Q234" s="768"/>
      <c r="R234" s="805"/>
      <c r="S234" s="279"/>
    </row>
    <row r="235" spans="2:19" ht="15" x14ac:dyDescent="0.25">
      <c r="B235" s="766"/>
      <c r="C235" s="766"/>
      <c r="D235" s="766"/>
      <c r="E235" s="766"/>
      <c r="F235" s="766"/>
      <c r="G235" s="766"/>
      <c r="H235" s="766"/>
      <c r="I235" s="766"/>
      <c r="J235" s="766"/>
      <c r="K235" s="766"/>
      <c r="L235" s="766"/>
      <c r="M235" s="766"/>
      <c r="N235" s="766"/>
      <c r="O235" s="766"/>
      <c r="P235" s="766"/>
      <c r="Q235" s="766"/>
      <c r="R235" s="805"/>
      <c r="S235" s="279"/>
    </row>
    <row r="236" spans="2:19" x14ac:dyDescent="0.2">
      <c r="B236" s="774" t="s">
        <v>2584</v>
      </c>
      <c r="C236" s="775"/>
      <c r="D236" s="775"/>
      <c r="E236" s="775"/>
      <c r="F236" s="775"/>
      <c r="G236" s="775"/>
      <c r="H236" s="775"/>
      <c r="I236" s="775"/>
      <c r="J236" s="775"/>
      <c r="K236" s="775"/>
      <c r="L236" s="775"/>
      <c r="M236" s="775"/>
      <c r="N236" s="775"/>
      <c r="O236" s="775"/>
      <c r="P236" s="775"/>
      <c r="Q236" s="776"/>
      <c r="R236" s="805"/>
      <c r="S236" s="279"/>
    </row>
    <row r="237" spans="2:19" ht="60" customHeight="1" x14ac:dyDescent="0.2">
      <c r="B237" s="754"/>
      <c r="C237" s="755"/>
      <c r="D237" s="755"/>
      <c r="E237" s="755"/>
      <c r="F237" s="755"/>
      <c r="G237" s="755"/>
      <c r="H237" s="755"/>
      <c r="I237" s="755"/>
      <c r="J237" s="755"/>
      <c r="K237" s="755"/>
      <c r="L237" s="755"/>
      <c r="M237" s="755"/>
      <c r="N237" s="755"/>
      <c r="O237" s="755"/>
      <c r="P237" s="755"/>
      <c r="Q237" s="756"/>
      <c r="R237" s="805"/>
      <c r="S237" s="279"/>
    </row>
    <row r="238" spans="2:19" ht="60" customHeight="1" x14ac:dyDescent="0.2">
      <c r="B238" s="763"/>
      <c r="C238" s="764"/>
      <c r="D238" s="764"/>
      <c r="E238" s="764"/>
      <c r="F238" s="764"/>
      <c r="G238" s="764"/>
      <c r="H238" s="764"/>
      <c r="I238" s="764"/>
      <c r="J238" s="764"/>
      <c r="K238" s="764"/>
      <c r="L238" s="764"/>
      <c r="M238" s="764"/>
      <c r="N238" s="764"/>
      <c r="O238" s="764"/>
      <c r="P238" s="764"/>
      <c r="Q238" s="765"/>
      <c r="R238" s="805"/>
      <c r="S238" s="279"/>
    </row>
    <row r="239" spans="2:19" ht="15" x14ac:dyDescent="0.25">
      <c r="B239" s="766"/>
      <c r="C239" s="766"/>
      <c r="D239" s="766"/>
      <c r="E239" s="766"/>
      <c r="F239" s="766"/>
      <c r="G239" s="766"/>
      <c r="H239" s="766"/>
      <c r="I239" s="766"/>
      <c r="J239" s="766"/>
      <c r="K239" s="766"/>
      <c r="L239" s="766"/>
      <c r="M239" s="766"/>
      <c r="N239" s="766"/>
      <c r="O239" s="766"/>
      <c r="P239" s="766"/>
      <c r="Q239" s="766"/>
      <c r="R239" s="805"/>
      <c r="S239" s="279"/>
    </row>
    <row r="240" spans="2:19" x14ac:dyDescent="0.2">
      <c r="B240" s="658" t="s">
        <v>209</v>
      </c>
      <c r="C240" s="688"/>
      <c r="D240" s="688"/>
      <c r="E240" s="688"/>
      <c r="F240" s="688"/>
      <c r="G240" s="688"/>
      <c r="H240" s="688"/>
      <c r="I240" s="688"/>
      <c r="J240" s="688"/>
      <c r="K240" s="688"/>
      <c r="L240" s="688"/>
      <c r="M240" s="688"/>
      <c r="N240" s="688"/>
      <c r="O240" s="688"/>
      <c r="P240" s="688"/>
      <c r="Q240" s="659"/>
      <c r="R240" s="805"/>
      <c r="S240" s="279"/>
    </row>
    <row r="241" spans="2:19" ht="60" customHeight="1" x14ac:dyDescent="0.2">
      <c r="B241" s="754"/>
      <c r="C241" s="755"/>
      <c r="D241" s="755"/>
      <c r="E241" s="755"/>
      <c r="F241" s="755"/>
      <c r="G241" s="755"/>
      <c r="H241" s="755"/>
      <c r="I241" s="755"/>
      <c r="J241" s="755"/>
      <c r="K241" s="755"/>
      <c r="L241" s="755"/>
      <c r="M241" s="755"/>
      <c r="N241" s="755"/>
      <c r="O241" s="755"/>
      <c r="P241" s="755"/>
      <c r="Q241" s="756"/>
      <c r="R241" s="805"/>
      <c r="S241" s="279"/>
    </row>
    <row r="242" spans="2:19" ht="60" customHeight="1" x14ac:dyDescent="0.2">
      <c r="B242" s="763"/>
      <c r="C242" s="764"/>
      <c r="D242" s="764"/>
      <c r="E242" s="764"/>
      <c r="F242" s="764"/>
      <c r="G242" s="764"/>
      <c r="H242" s="764"/>
      <c r="I242" s="764"/>
      <c r="J242" s="764"/>
      <c r="K242" s="764"/>
      <c r="L242" s="764"/>
      <c r="M242" s="764"/>
      <c r="N242" s="764"/>
      <c r="O242" s="764"/>
      <c r="P242" s="764"/>
      <c r="Q242" s="765"/>
      <c r="R242" s="805"/>
      <c r="S242" s="279"/>
    </row>
    <row r="243" spans="2:19" ht="15" x14ac:dyDescent="0.25">
      <c r="B243" s="766"/>
      <c r="C243" s="766"/>
      <c r="D243" s="766"/>
      <c r="E243" s="766"/>
      <c r="F243" s="766"/>
      <c r="G243" s="766"/>
      <c r="H243" s="766"/>
      <c r="I243" s="766"/>
      <c r="J243" s="766"/>
      <c r="K243" s="766"/>
      <c r="L243" s="766"/>
      <c r="M243" s="766"/>
      <c r="N243" s="766"/>
      <c r="O243" s="766"/>
      <c r="P243" s="766"/>
      <c r="Q243" s="766"/>
      <c r="R243" s="805"/>
      <c r="S243" s="279"/>
    </row>
    <row r="244" spans="2:19" x14ac:dyDescent="0.2">
      <c r="B244" s="774" t="s">
        <v>2584</v>
      </c>
      <c r="C244" s="775"/>
      <c r="D244" s="775"/>
      <c r="E244" s="775"/>
      <c r="F244" s="775"/>
      <c r="G244" s="775"/>
      <c r="H244" s="775"/>
      <c r="I244" s="775"/>
      <c r="J244" s="775"/>
      <c r="K244" s="775"/>
      <c r="L244" s="775"/>
      <c r="M244" s="775"/>
      <c r="N244" s="775"/>
      <c r="O244" s="775"/>
      <c r="P244" s="775"/>
      <c r="Q244" s="776"/>
      <c r="R244" s="805"/>
      <c r="S244" s="279"/>
    </row>
    <row r="245" spans="2:19" ht="60" customHeight="1" x14ac:dyDescent="0.2">
      <c r="B245" s="754"/>
      <c r="C245" s="755"/>
      <c r="D245" s="755"/>
      <c r="E245" s="755"/>
      <c r="F245" s="755"/>
      <c r="G245" s="755"/>
      <c r="H245" s="755"/>
      <c r="I245" s="755"/>
      <c r="J245" s="755"/>
      <c r="K245" s="755"/>
      <c r="L245" s="755"/>
      <c r="M245" s="755"/>
      <c r="N245" s="755"/>
      <c r="O245" s="755"/>
      <c r="P245" s="755"/>
      <c r="Q245" s="756"/>
      <c r="R245" s="805"/>
      <c r="S245" s="279"/>
    </row>
    <row r="246" spans="2:19" ht="60" customHeight="1" x14ac:dyDescent="0.2">
      <c r="B246" s="763"/>
      <c r="C246" s="764"/>
      <c r="D246" s="764"/>
      <c r="E246" s="764"/>
      <c r="F246" s="764"/>
      <c r="G246" s="764"/>
      <c r="H246" s="764"/>
      <c r="I246" s="764"/>
      <c r="J246" s="764"/>
      <c r="K246" s="764"/>
      <c r="L246" s="764"/>
      <c r="M246" s="764"/>
      <c r="N246" s="764"/>
      <c r="O246" s="764"/>
      <c r="P246" s="764"/>
      <c r="Q246" s="765"/>
      <c r="R246" s="805"/>
      <c r="S246" s="279"/>
    </row>
    <row r="247" spans="2:19" ht="15" x14ac:dyDescent="0.25">
      <c r="B247" s="766"/>
      <c r="C247" s="766"/>
      <c r="D247" s="766"/>
      <c r="E247" s="766"/>
      <c r="F247" s="766"/>
      <c r="G247" s="766"/>
      <c r="H247" s="766"/>
      <c r="I247" s="766"/>
      <c r="J247" s="766"/>
      <c r="K247" s="766"/>
      <c r="L247" s="766"/>
      <c r="M247" s="766"/>
      <c r="N247" s="766"/>
      <c r="O247" s="766"/>
      <c r="P247" s="766"/>
      <c r="Q247" s="766"/>
      <c r="R247" s="805"/>
      <c r="S247" s="279"/>
    </row>
    <row r="248" spans="2:19" x14ac:dyDescent="0.2">
      <c r="B248" s="658" t="s">
        <v>258</v>
      </c>
      <c r="C248" s="688"/>
      <c r="D248" s="688"/>
      <c r="E248" s="688"/>
      <c r="F248" s="688"/>
      <c r="G248" s="688"/>
      <c r="H248" s="688"/>
      <c r="I248" s="688"/>
      <c r="J248" s="688"/>
      <c r="K248" s="688"/>
      <c r="L248" s="688"/>
      <c r="M248" s="688"/>
      <c r="N248" s="688"/>
      <c r="O248" s="688"/>
      <c r="P248" s="688"/>
      <c r="Q248" s="659"/>
      <c r="R248" s="805"/>
      <c r="S248" s="279"/>
    </row>
    <row r="249" spans="2:19" ht="60" customHeight="1" x14ac:dyDescent="0.2">
      <c r="B249" s="754"/>
      <c r="C249" s="755"/>
      <c r="D249" s="755"/>
      <c r="E249" s="755"/>
      <c r="F249" s="755"/>
      <c r="G249" s="755"/>
      <c r="H249" s="755"/>
      <c r="I249" s="755"/>
      <c r="J249" s="755"/>
      <c r="K249" s="755"/>
      <c r="L249" s="755"/>
      <c r="M249" s="755"/>
      <c r="N249" s="755"/>
      <c r="O249" s="755"/>
      <c r="P249" s="755"/>
      <c r="Q249" s="756"/>
      <c r="R249" s="805"/>
      <c r="S249" s="279"/>
    </row>
    <row r="250" spans="2:19" ht="60" customHeight="1" x14ac:dyDescent="0.2">
      <c r="B250" s="763"/>
      <c r="C250" s="764"/>
      <c r="D250" s="764"/>
      <c r="E250" s="764"/>
      <c r="F250" s="764"/>
      <c r="G250" s="764"/>
      <c r="H250" s="764"/>
      <c r="I250" s="764"/>
      <c r="J250" s="764"/>
      <c r="K250" s="764"/>
      <c r="L250" s="764"/>
      <c r="M250" s="764"/>
      <c r="N250" s="764"/>
      <c r="O250" s="764"/>
      <c r="P250" s="764"/>
      <c r="Q250" s="765"/>
      <c r="R250" s="805"/>
      <c r="S250" s="279"/>
    </row>
    <row r="251" spans="2:19" ht="15" x14ac:dyDescent="0.25">
      <c r="B251" s="766"/>
      <c r="C251" s="766"/>
      <c r="D251" s="766"/>
      <c r="E251" s="766"/>
      <c r="F251" s="766"/>
      <c r="G251" s="766"/>
      <c r="H251" s="766"/>
      <c r="I251" s="766"/>
      <c r="J251" s="766"/>
      <c r="K251" s="766"/>
      <c r="L251" s="766"/>
      <c r="M251" s="766"/>
      <c r="N251" s="766"/>
      <c r="O251" s="766"/>
      <c r="P251" s="766"/>
      <c r="Q251" s="766"/>
      <c r="R251" s="805"/>
      <c r="S251" s="279"/>
    </row>
    <row r="252" spans="2:19" x14ac:dyDescent="0.2">
      <c r="B252" s="774" t="s">
        <v>2584</v>
      </c>
      <c r="C252" s="775"/>
      <c r="D252" s="775"/>
      <c r="E252" s="775"/>
      <c r="F252" s="775"/>
      <c r="G252" s="775"/>
      <c r="H252" s="775"/>
      <c r="I252" s="775"/>
      <c r="J252" s="775"/>
      <c r="K252" s="775"/>
      <c r="L252" s="775"/>
      <c r="M252" s="775"/>
      <c r="N252" s="775"/>
      <c r="O252" s="775"/>
      <c r="P252" s="775"/>
      <c r="Q252" s="776"/>
      <c r="R252" s="805"/>
      <c r="S252" s="279"/>
    </row>
    <row r="253" spans="2:19" ht="60" customHeight="1" x14ac:dyDescent="0.2">
      <c r="B253" s="754"/>
      <c r="C253" s="755"/>
      <c r="D253" s="755"/>
      <c r="E253" s="755"/>
      <c r="F253" s="755"/>
      <c r="G253" s="755"/>
      <c r="H253" s="755"/>
      <c r="I253" s="755"/>
      <c r="J253" s="755"/>
      <c r="K253" s="755"/>
      <c r="L253" s="755"/>
      <c r="M253" s="755"/>
      <c r="N253" s="755"/>
      <c r="O253" s="755"/>
      <c r="P253" s="755"/>
      <c r="Q253" s="756"/>
      <c r="R253" s="805"/>
      <c r="S253" s="279"/>
    </row>
    <row r="254" spans="2:19" ht="60" customHeight="1" x14ac:dyDescent="0.2">
      <c r="B254" s="763"/>
      <c r="C254" s="764"/>
      <c r="D254" s="764"/>
      <c r="E254" s="764"/>
      <c r="F254" s="764"/>
      <c r="G254" s="764"/>
      <c r="H254" s="764"/>
      <c r="I254" s="764"/>
      <c r="J254" s="764"/>
      <c r="K254" s="764"/>
      <c r="L254" s="764"/>
      <c r="M254" s="764"/>
      <c r="N254" s="764"/>
      <c r="O254" s="764"/>
      <c r="P254" s="764"/>
      <c r="Q254" s="765"/>
      <c r="R254" s="805"/>
      <c r="S254" s="279"/>
    </row>
    <row r="255" spans="2:19" x14ac:dyDescent="0.2">
      <c r="B255" s="643" t="s">
        <v>254</v>
      </c>
      <c r="C255" s="767"/>
      <c r="D255" s="767"/>
      <c r="E255" s="767"/>
      <c r="F255" s="767"/>
      <c r="G255" s="767"/>
      <c r="H255" s="767"/>
      <c r="I255" s="767"/>
      <c r="J255" s="767"/>
      <c r="K255" s="767"/>
      <c r="L255" s="767"/>
      <c r="M255" s="767"/>
      <c r="N255" s="767"/>
      <c r="O255" s="767"/>
      <c r="P255" s="767"/>
      <c r="Q255" s="767"/>
      <c r="R255" s="805"/>
      <c r="S255" s="279"/>
    </row>
    <row r="256" spans="2:19" ht="12.75" hidden="1" customHeight="1" x14ac:dyDescent="0.2">
      <c r="B256" s="287"/>
      <c r="C256" s="288"/>
      <c r="D256" s="288"/>
      <c r="E256" s="288"/>
      <c r="F256" s="288"/>
      <c r="G256" s="288"/>
      <c r="H256" s="288"/>
      <c r="I256" s="288"/>
      <c r="J256" s="289"/>
      <c r="K256" s="786"/>
      <c r="L256" s="786"/>
      <c r="M256" s="786"/>
      <c r="N256" s="786"/>
      <c r="O256" s="786"/>
      <c r="P256" s="786"/>
      <c r="Q256" s="786"/>
    </row>
    <row r="257" spans="2:17" ht="14.25" hidden="1" customHeight="1" x14ac:dyDescent="0.2">
      <c r="B257" s="785"/>
      <c r="C257" s="785"/>
      <c r="D257" s="785"/>
      <c r="E257" s="785"/>
      <c r="F257" s="785"/>
      <c r="G257" s="785"/>
      <c r="H257" s="785"/>
      <c r="I257" s="785"/>
      <c r="J257" s="785"/>
      <c r="K257" s="785"/>
      <c r="L257" s="785"/>
      <c r="M257" s="785"/>
      <c r="N257" s="785"/>
      <c r="O257" s="785"/>
      <c r="P257" s="785"/>
      <c r="Q257" s="785"/>
    </row>
    <row r="258" spans="2:17" ht="14.25" hidden="1" customHeight="1" x14ac:dyDescent="0.2">
      <c r="B258" s="290"/>
      <c r="C258" s="290"/>
      <c r="D258" s="290"/>
      <c r="E258" s="290"/>
      <c r="F258" s="290"/>
      <c r="G258" s="290"/>
      <c r="H258" s="290"/>
      <c r="I258" s="290"/>
      <c r="J258" s="290"/>
      <c r="K258" s="290"/>
      <c r="L258" s="290"/>
      <c r="M258" s="290"/>
      <c r="N258" s="290"/>
      <c r="O258" s="290"/>
      <c r="P258" s="290"/>
      <c r="Q258" s="290"/>
    </row>
    <row r="259" spans="2:17" ht="12.75" hidden="1" customHeight="1" x14ac:dyDescent="0.2">
      <c r="B259" s="781"/>
      <c r="C259" s="781"/>
      <c r="D259" s="781"/>
      <c r="E259" s="781"/>
      <c r="F259" s="781"/>
      <c r="G259" s="781"/>
      <c r="H259" s="781"/>
      <c r="I259" s="781"/>
      <c r="J259" s="781"/>
      <c r="K259" s="781"/>
      <c r="L259" s="781"/>
      <c r="M259" s="781"/>
      <c r="N259" s="781"/>
      <c r="O259" s="781"/>
      <c r="P259" s="781"/>
      <c r="Q259" s="781"/>
    </row>
    <row r="260" spans="2:17" ht="12.75" hidden="1" customHeight="1" x14ac:dyDescent="0.2">
      <c r="B260" s="782"/>
      <c r="C260" s="782"/>
      <c r="D260" s="782"/>
      <c r="E260" s="782"/>
      <c r="F260" s="782"/>
      <c r="G260" s="782"/>
      <c r="H260" s="782"/>
      <c r="I260" s="782"/>
      <c r="J260" s="782"/>
      <c r="K260" s="782"/>
      <c r="L260" s="782"/>
      <c r="M260" s="782"/>
      <c r="N260" s="782"/>
      <c r="O260" s="782"/>
      <c r="P260" s="782"/>
      <c r="Q260" s="782"/>
    </row>
    <row r="261" spans="2:17" ht="12.75" hidden="1" customHeight="1" x14ac:dyDescent="0.2">
      <c r="B261" s="783"/>
      <c r="C261" s="783"/>
      <c r="D261" s="783"/>
      <c r="E261" s="783"/>
      <c r="F261" s="783"/>
      <c r="G261" s="783"/>
      <c r="H261" s="784"/>
      <c r="I261" s="784"/>
      <c r="J261" s="784"/>
      <c r="K261" s="784"/>
      <c r="L261" s="292"/>
      <c r="M261" s="293"/>
      <c r="N261" s="293"/>
      <c r="O261" s="293"/>
      <c r="P261" s="293"/>
      <c r="Q261" s="293"/>
    </row>
    <row r="262" spans="2:17" ht="12.75" hidden="1" customHeight="1" x14ac:dyDescent="0.2">
      <c r="B262" s="291"/>
      <c r="C262" s="294"/>
      <c r="D262" s="294"/>
      <c r="E262" s="294"/>
      <c r="F262" s="294"/>
      <c r="G262" s="294"/>
      <c r="H262" s="294"/>
      <c r="I262" s="294"/>
      <c r="J262" s="295"/>
      <c r="K262" s="294"/>
      <c r="L262" s="295"/>
      <c r="M262" s="293"/>
      <c r="N262" s="293"/>
      <c r="O262" s="293"/>
      <c r="P262" s="293"/>
      <c r="Q262" s="293"/>
    </row>
    <row r="263" spans="2:17" ht="14.25" hidden="1" customHeight="1" x14ac:dyDescent="0.2">
      <c r="B263" s="785"/>
      <c r="C263" s="785"/>
      <c r="D263" s="785"/>
      <c r="E263" s="785"/>
      <c r="F263" s="785"/>
      <c r="G263" s="785"/>
      <c r="H263" s="785"/>
      <c r="I263" s="785"/>
      <c r="J263" s="785"/>
      <c r="K263" s="785"/>
      <c r="L263" s="785"/>
      <c r="M263" s="785"/>
      <c r="N263" s="785"/>
      <c r="O263" s="785"/>
      <c r="P263" s="785"/>
      <c r="Q263" s="785"/>
    </row>
    <row r="264" spans="2:17" ht="12.75" hidden="1" customHeight="1" x14ac:dyDescent="0.2">
      <c r="B264" s="782"/>
      <c r="C264" s="782"/>
      <c r="D264" s="782"/>
      <c r="E264" s="782"/>
      <c r="F264" s="782"/>
      <c r="G264" s="782"/>
      <c r="H264" s="782"/>
      <c r="I264" s="782"/>
      <c r="J264" s="782"/>
      <c r="K264" s="782"/>
      <c r="L264" s="782"/>
      <c r="M264" s="782"/>
      <c r="N264" s="782"/>
      <c r="O264" s="782"/>
      <c r="P264" s="782"/>
      <c r="Q264" s="782"/>
    </row>
    <row r="265" spans="2:17" ht="12.75" hidden="1" customHeight="1" x14ac:dyDescent="0.2">
      <c r="B265" s="778"/>
      <c r="C265" s="778"/>
      <c r="D265" s="778"/>
      <c r="E265" s="778"/>
      <c r="F265" s="778"/>
      <c r="G265" s="778"/>
      <c r="H265" s="778"/>
      <c r="I265" s="778"/>
      <c r="J265" s="778"/>
      <c r="K265" s="778"/>
      <c r="L265" s="778"/>
      <c r="M265" s="778"/>
      <c r="N265" s="778"/>
      <c r="O265" s="778"/>
      <c r="P265" s="778"/>
      <c r="Q265" s="778"/>
    </row>
    <row r="266" spans="2:17" ht="12.75" hidden="1" customHeight="1" x14ac:dyDescent="0.2">
      <c r="B266" s="778"/>
      <c r="C266" s="778"/>
      <c r="D266" s="778"/>
      <c r="E266" s="778"/>
      <c r="F266" s="778"/>
      <c r="G266" s="778"/>
      <c r="H266" s="778"/>
      <c r="I266" s="778"/>
      <c r="J266" s="778"/>
      <c r="K266" s="778"/>
      <c r="L266" s="778"/>
      <c r="M266" s="778"/>
      <c r="N266" s="778"/>
      <c r="O266" s="778"/>
      <c r="P266" s="778"/>
      <c r="Q266" s="778"/>
    </row>
    <row r="267" spans="2:17" ht="12.75" hidden="1" customHeight="1" x14ac:dyDescent="0.2">
      <c r="B267" s="778"/>
      <c r="C267" s="778"/>
      <c r="D267" s="778"/>
      <c r="E267" s="778"/>
      <c r="F267" s="778"/>
      <c r="G267" s="778"/>
      <c r="H267" s="778"/>
      <c r="I267" s="778"/>
      <c r="J267" s="778"/>
      <c r="K267" s="778"/>
      <c r="L267" s="778"/>
      <c r="M267" s="778"/>
      <c r="N267" s="778"/>
      <c r="O267" s="778"/>
      <c r="P267" s="778"/>
      <c r="Q267" s="778"/>
    </row>
    <row r="268" spans="2:17" ht="12.75" hidden="1" customHeight="1" x14ac:dyDescent="0.2">
      <c r="B268" s="790"/>
      <c r="C268" s="790"/>
      <c r="D268" s="790"/>
      <c r="E268" s="790"/>
      <c r="F268" s="790"/>
      <c r="G268" s="790"/>
      <c r="H268" s="790"/>
      <c r="I268" s="790"/>
      <c r="J268" s="790"/>
      <c r="K268" s="790"/>
      <c r="L268" s="790"/>
      <c r="M268" s="790"/>
      <c r="N268" s="296"/>
      <c r="O268" s="791"/>
      <c r="P268" s="791"/>
      <c r="Q268" s="791"/>
    </row>
    <row r="269" spans="2:17" ht="12.75" hidden="1" customHeight="1" x14ac:dyDescent="0.2">
      <c r="B269" s="787"/>
      <c r="C269" s="787"/>
      <c r="D269" s="787"/>
      <c r="E269" s="787"/>
      <c r="F269" s="787"/>
      <c r="G269" s="787"/>
      <c r="H269" s="787"/>
      <c r="I269" s="787"/>
      <c r="J269" s="788"/>
      <c r="K269" s="788"/>
      <c r="L269" s="788"/>
      <c r="M269" s="788"/>
      <c r="N269" s="297"/>
      <c r="O269" s="789"/>
      <c r="P269" s="789"/>
      <c r="Q269" s="789"/>
    </row>
    <row r="270" spans="2:17" ht="12.75" hidden="1" customHeight="1" x14ac:dyDescent="0.2">
      <c r="B270" s="787"/>
      <c r="C270" s="787"/>
      <c r="D270" s="787"/>
      <c r="E270" s="787"/>
      <c r="F270" s="787"/>
      <c r="G270" s="787"/>
      <c r="H270" s="787"/>
      <c r="I270" s="787"/>
      <c r="J270" s="788"/>
      <c r="K270" s="788"/>
      <c r="L270" s="788"/>
      <c r="M270" s="788"/>
      <c r="N270" s="297"/>
      <c r="O270" s="789"/>
      <c r="P270" s="789"/>
      <c r="Q270" s="789"/>
    </row>
    <row r="271" spans="2:17" ht="12.75" hidden="1" customHeight="1" x14ac:dyDescent="0.2">
      <c r="B271" s="787"/>
      <c r="C271" s="787"/>
      <c r="D271" s="787"/>
      <c r="E271" s="787"/>
      <c r="F271" s="787"/>
      <c r="G271" s="787"/>
      <c r="H271" s="787"/>
      <c r="I271" s="787"/>
      <c r="J271" s="788"/>
      <c r="K271" s="788"/>
      <c r="L271" s="788"/>
      <c r="M271" s="788"/>
      <c r="N271" s="297"/>
      <c r="O271" s="789"/>
      <c r="P271" s="789"/>
      <c r="Q271" s="789"/>
    </row>
    <row r="272" spans="2:17" ht="12.75" hidden="1" customHeight="1" x14ac:dyDescent="0.2">
      <c r="B272" s="787"/>
      <c r="C272" s="787"/>
      <c r="D272" s="787"/>
      <c r="E272" s="787"/>
      <c r="F272" s="787"/>
      <c r="G272" s="787"/>
      <c r="H272" s="787"/>
      <c r="I272" s="787"/>
      <c r="J272" s="788"/>
      <c r="K272" s="788"/>
      <c r="L272" s="788"/>
      <c r="M272" s="788"/>
      <c r="N272" s="297"/>
      <c r="O272" s="789"/>
      <c r="P272" s="789"/>
      <c r="Q272" s="789"/>
    </row>
    <row r="273" spans="2:17" ht="12.75" hidden="1" customHeight="1" x14ac:dyDescent="0.2">
      <c r="B273" s="787"/>
      <c r="C273" s="787"/>
      <c r="D273" s="787"/>
      <c r="E273" s="787"/>
      <c r="F273" s="787"/>
      <c r="G273" s="787"/>
      <c r="H273" s="787"/>
      <c r="I273" s="787"/>
      <c r="J273" s="788"/>
      <c r="K273" s="788"/>
      <c r="L273" s="788"/>
      <c r="M273" s="788"/>
      <c r="N273" s="297"/>
      <c r="O273" s="789"/>
      <c r="P273" s="789"/>
      <c r="Q273" s="789"/>
    </row>
    <row r="274" spans="2:17" ht="12.75" hidden="1" customHeight="1" x14ac:dyDescent="0.2">
      <c r="B274" s="787"/>
      <c r="C274" s="787"/>
      <c r="D274" s="787"/>
      <c r="E274" s="787"/>
      <c r="F274" s="787"/>
      <c r="G274" s="787"/>
      <c r="H274" s="787"/>
      <c r="I274" s="787"/>
      <c r="J274" s="788"/>
      <c r="K274" s="788"/>
      <c r="L274" s="788"/>
      <c r="M274" s="788"/>
      <c r="N274" s="297"/>
      <c r="O274" s="789"/>
      <c r="P274" s="789"/>
      <c r="Q274" s="789"/>
    </row>
    <row r="275" spans="2:17" ht="12.75" hidden="1" customHeight="1" x14ac:dyDescent="0.2">
      <c r="B275" s="787"/>
      <c r="C275" s="787"/>
      <c r="D275" s="787"/>
      <c r="E275" s="787"/>
      <c r="F275" s="787"/>
      <c r="G275" s="787"/>
      <c r="H275" s="787"/>
      <c r="I275" s="787"/>
      <c r="J275" s="788"/>
      <c r="K275" s="788"/>
      <c r="L275" s="788"/>
      <c r="M275" s="788"/>
      <c r="N275" s="297"/>
      <c r="O275" s="789"/>
      <c r="P275" s="789"/>
      <c r="Q275" s="789"/>
    </row>
    <row r="276" spans="2:17" ht="12.75" hidden="1" customHeight="1" x14ac:dyDescent="0.2">
      <c r="B276" s="787"/>
      <c r="C276" s="787"/>
      <c r="D276" s="787"/>
      <c r="E276" s="787"/>
      <c r="F276" s="787"/>
      <c r="G276" s="787"/>
      <c r="H276" s="787"/>
      <c r="I276" s="787"/>
      <c r="J276" s="788"/>
      <c r="K276" s="788"/>
      <c r="L276" s="788"/>
      <c r="M276" s="788"/>
      <c r="N276" s="297"/>
      <c r="O276" s="789"/>
      <c r="P276" s="789"/>
      <c r="Q276" s="789"/>
    </row>
    <row r="277" spans="2:17" ht="12.75" hidden="1" customHeight="1" x14ac:dyDescent="0.2">
      <c r="B277" s="787"/>
      <c r="C277" s="787"/>
      <c r="D277" s="787"/>
      <c r="E277" s="787"/>
      <c r="F277" s="787"/>
      <c r="G277" s="787"/>
      <c r="H277" s="787"/>
      <c r="I277" s="787"/>
      <c r="J277" s="788"/>
      <c r="K277" s="788"/>
      <c r="L277" s="788"/>
      <c r="M277" s="788"/>
      <c r="N277" s="297"/>
      <c r="O277" s="789"/>
      <c r="P277" s="789"/>
      <c r="Q277" s="789"/>
    </row>
    <row r="278" spans="2:17" ht="12.75" hidden="1" customHeight="1" x14ac:dyDescent="0.2">
      <c r="B278" s="787"/>
      <c r="C278" s="787"/>
      <c r="D278" s="787"/>
      <c r="E278" s="787"/>
      <c r="F278" s="787"/>
      <c r="G278" s="787"/>
      <c r="H278" s="787"/>
      <c r="I278" s="787"/>
      <c r="J278" s="788"/>
      <c r="K278" s="788"/>
      <c r="L278" s="788"/>
      <c r="M278" s="788"/>
      <c r="N278" s="297"/>
      <c r="O278" s="789"/>
      <c r="P278" s="789"/>
      <c r="Q278" s="789"/>
    </row>
    <row r="279" spans="2:17" ht="12.75" hidden="1" customHeight="1" x14ac:dyDescent="0.2">
      <c r="B279" s="787"/>
      <c r="C279" s="787"/>
      <c r="D279" s="787"/>
      <c r="E279" s="787"/>
      <c r="F279" s="787"/>
      <c r="G279" s="787"/>
      <c r="H279" s="787"/>
      <c r="I279" s="787"/>
      <c r="J279" s="788"/>
      <c r="K279" s="788"/>
      <c r="L279" s="788"/>
      <c r="M279" s="788"/>
      <c r="N279" s="297"/>
      <c r="O279" s="789"/>
      <c r="P279" s="789"/>
      <c r="Q279" s="789"/>
    </row>
    <row r="280" spans="2:17" ht="12.75" hidden="1" customHeight="1" x14ac:dyDescent="0.2">
      <c r="B280" s="787"/>
      <c r="C280" s="787"/>
      <c r="D280" s="787"/>
      <c r="E280" s="787"/>
      <c r="F280" s="787"/>
      <c r="G280" s="787"/>
      <c r="H280" s="787"/>
      <c r="I280" s="787"/>
      <c r="J280" s="788"/>
      <c r="K280" s="788"/>
      <c r="L280" s="788"/>
      <c r="M280" s="788"/>
      <c r="N280" s="297"/>
      <c r="O280" s="789"/>
      <c r="P280" s="789"/>
      <c r="Q280" s="789"/>
    </row>
    <row r="281" spans="2:17" ht="12.75" hidden="1" customHeight="1" x14ac:dyDescent="0.2">
      <c r="B281" s="787"/>
      <c r="C281" s="787"/>
      <c r="D281" s="787"/>
      <c r="E281" s="787"/>
      <c r="F281" s="787"/>
      <c r="G281" s="787"/>
      <c r="H281" s="787"/>
      <c r="I281" s="787"/>
      <c r="J281" s="788"/>
      <c r="K281" s="788"/>
      <c r="L281" s="788"/>
      <c r="M281" s="788"/>
      <c r="N281" s="297"/>
      <c r="O281" s="789"/>
      <c r="P281" s="789"/>
      <c r="Q281" s="789"/>
    </row>
    <row r="282" spans="2:17" ht="12.75" hidden="1" customHeight="1" x14ac:dyDescent="0.2">
      <c r="B282" s="787"/>
      <c r="C282" s="787"/>
      <c r="D282" s="787"/>
      <c r="E282" s="787"/>
      <c r="F282" s="787"/>
      <c r="G282" s="787"/>
      <c r="H282" s="787"/>
      <c r="I282" s="787"/>
      <c r="J282" s="788"/>
      <c r="K282" s="788"/>
      <c r="L282" s="788"/>
      <c r="M282" s="788"/>
      <c r="N282" s="297"/>
      <c r="O282" s="789"/>
      <c r="P282" s="789"/>
      <c r="Q282" s="789"/>
    </row>
    <row r="283" spans="2:17" ht="12.75" hidden="1" customHeight="1" x14ac:dyDescent="0.2">
      <c r="B283" s="787"/>
      <c r="C283" s="787"/>
      <c r="D283" s="787"/>
      <c r="E283" s="787"/>
      <c r="F283" s="787"/>
      <c r="G283" s="787"/>
      <c r="H283" s="787"/>
      <c r="I283" s="787"/>
      <c r="J283" s="788"/>
      <c r="K283" s="788"/>
      <c r="L283" s="788"/>
      <c r="M283" s="788"/>
      <c r="N283" s="297"/>
      <c r="O283" s="789"/>
      <c r="P283" s="789"/>
      <c r="Q283" s="789"/>
    </row>
    <row r="284" spans="2:17" ht="12.75" hidden="1" customHeight="1" x14ac:dyDescent="0.2">
      <c r="B284" s="787"/>
      <c r="C284" s="787"/>
      <c r="D284" s="787"/>
      <c r="E284" s="787"/>
      <c r="F284" s="787"/>
      <c r="G284" s="787"/>
      <c r="H284" s="787"/>
      <c r="I284" s="787"/>
      <c r="J284" s="788"/>
      <c r="K284" s="788"/>
      <c r="L284" s="788"/>
      <c r="M284" s="788"/>
      <c r="N284" s="297"/>
      <c r="O284" s="789"/>
      <c r="P284" s="789"/>
      <c r="Q284" s="789"/>
    </row>
    <row r="285" spans="2:17" ht="12.75" hidden="1" customHeight="1" x14ac:dyDescent="0.2">
      <c r="B285" s="787"/>
      <c r="C285" s="787"/>
      <c r="D285" s="787"/>
      <c r="E285" s="787"/>
      <c r="F285" s="787"/>
      <c r="G285" s="787"/>
      <c r="H285" s="787"/>
      <c r="I285" s="787"/>
      <c r="J285" s="788"/>
      <c r="K285" s="788"/>
      <c r="L285" s="788"/>
      <c r="M285" s="788"/>
      <c r="N285" s="297"/>
      <c r="O285" s="789"/>
      <c r="P285" s="789"/>
      <c r="Q285" s="789"/>
    </row>
    <row r="286" spans="2:17" ht="12.75" hidden="1" customHeight="1" x14ac:dyDescent="0.2">
      <c r="B286" s="787"/>
      <c r="C286" s="787"/>
      <c r="D286" s="787"/>
      <c r="E286" s="787"/>
      <c r="F286" s="787"/>
      <c r="G286" s="787"/>
      <c r="H286" s="787"/>
      <c r="I286" s="787"/>
      <c r="J286" s="788"/>
      <c r="K286" s="788"/>
      <c r="L286" s="788"/>
      <c r="M286" s="788"/>
      <c r="N286" s="297"/>
      <c r="O286" s="789"/>
      <c r="P286" s="789"/>
      <c r="Q286" s="789"/>
    </row>
    <row r="287" spans="2:17" ht="12.75" hidden="1" customHeight="1" x14ac:dyDescent="0.2">
      <c r="B287" s="787"/>
      <c r="C287" s="787"/>
      <c r="D287" s="787"/>
      <c r="E287" s="787"/>
      <c r="F287" s="787"/>
      <c r="G287" s="787"/>
      <c r="H287" s="787"/>
      <c r="I287" s="787"/>
      <c r="J287" s="788"/>
      <c r="K287" s="788"/>
      <c r="L287" s="788"/>
      <c r="M287" s="788"/>
      <c r="N287" s="297"/>
      <c r="O287" s="789"/>
      <c r="P287" s="789"/>
      <c r="Q287" s="789"/>
    </row>
    <row r="288" spans="2:17" ht="12.75" hidden="1" customHeight="1" x14ac:dyDescent="0.2">
      <c r="B288" s="787"/>
      <c r="C288" s="787"/>
      <c r="D288" s="787"/>
      <c r="E288" s="787"/>
      <c r="F288" s="787"/>
      <c r="G288" s="787"/>
      <c r="H288" s="787"/>
      <c r="I288" s="787"/>
      <c r="J288" s="788"/>
      <c r="K288" s="788"/>
      <c r="L288" s="788"/>
      <c r="M288" s="788"/>
      <c r="N288" s="297"/>
      <c r="O288" s="789"/>
      <c r="P288" s="789"/>
      <c r="Q288" s="789"/>
    </row>
    <row r="289" spans="2:17" ht="12.75" hidden="1" customHeight="1" x14ac:dyDescent="0.2">
      <c r="B289" s="787"/>
      <c r="C289" s="787"/>
      <c r="D289" s="787"/>
      <c r="E289" s="787"/>
      <c r="F289" s="787"/>
      <c r="G289" s="787"/>
      <c r="H289" s="787"/>
      <c r="I289" s="787"/>
      <c r="J289" s="788"/>
      <c r="K289" s="788"/>
      <c r="L289" s="788"/>
      <c r="M289" s="788"/>
      <c r="N289" s="297"/>
      <c r="O289" s="789"/>
      <c r="P289" s="789"/>
      <c r="Q289" s="789"/>
    </row>
    <row r="290" spans="2:17" ht="12.75" hidden="1" customHeight="1" x14ac:dyDescent="0.2">
      <c r="B290" s="787"/>
      <c r="C290" s="787"/>
      <c r="D290" s="787"/>
      <c r="E290" s="787"/>
      <c r="F290" s="787"/>
      <c r="G290" s="787"/>
      <c r="H290" s="787"/>
      <c r="I290" s="787"/>
      <c r="J290" s="788"/>
      <c r="K290" s="788"/>
      <c r="L290" s="788"/>
      <c r="M290" s="788"/>
      <c r="N290" s="297"/>
      <c r="O290" s="789"/>
      <c r="P290" s="789"/>
      <c r="Q290" s="789"/>
    </row>
    <row r="291" spans="2:17" ht="12.75" hidden="1" customHeight="1" x14ac:dyDescent="0.2">
      <c r="B291" s="787"/>
      <c r="C291" s="787"/>
      <c r="D291" s="787"/>
      <c r="E291" s="787"/>
      <c r="F291" s="787"/>
      <c r="G291" s="787"/>
      <c r="H291" s="787"/>
      <c r="I291" s="787"/>
      <c r="J291" s="788"/>
      <c r="K291" s="788"/>
      <c r="L291" s="788"/>
      <c r="M291" s="788"/>
      <c r="N291" s="297"/>
      <c r="O291" s="789"/>
      <c r="P291" s="789"/>
      <c r="Q291" s="789"/>
    </row>
    <row r="292" spans="2:17" ht="12.75" hidden="1" customHeight="1" x14ac:dyDescent="0.2">
      <c r="B292" s="787"/>
      <c r="C292" s="787"/>
      <c r="D292" s="787"/>
      <c r="E292" s="787"/>
      <c r="F292" s="787"/>
      <c r="G292" s="787"/>
      <c r="H292" s="787"/>
      <c r="I292" s="787"/>
      <c r="J292" s="788"/>
      <c r="K292" s="788"/>
      <c r="L292" s="788"/>
      <c r="M292" s="788"/>
      <c r="N292" s="297"/>
      <c r="O292" s="789"/>
      <c r="P292" s="789"/>
      <c r="Q292" s="789"/>
    </row>
    <row r="293" spans="2:17" ht="12.75" hidden="1" customHeight="1" x14ac:dyDescent="0.2">
      <c r="B293" s="787"/>
      <c r="C293" s="787"/>
      <c r="D293" s="787"/>
      <c r="E293" s="787"/>
      <c r="F293" s="787"/>
      <c r="G293" s="787"/>
      <c r="H293" s="787"/>
      <c r="I293" s="787"/>
      <c r="J293" s="788"/>
      <c r="K293" s="788"/>
      <c r="L293" s="788"/>
      <c r="M293" s="788"/>
      <c r="N293" s="297"/>
      <c r="O293" s="789"/>
      <c r="P293" s="789"/>
      <c r="Q293" s="789"/>
    </row>
    <row r="294" spans="2:17" ht="12.75" hidden="1" customHeight="1" x14ac:dyDescent="0.2">
      <c r="B294" s="787"/>
      <c r="C294" s="787"/>
      <c r="D294" s="787"/>
      <c r="E294" s="787"/>
      <c r="F294" s="787"/>
      <c r="G294" s="787"/>
      <c r="H294" s="787"/>
      <c r="I294" s="787"/>
      <c r="J294" s="788"/>
      <c r="K294" s="788"/>
      <c r="L294" s="788"/>
      <c r="M294" s="788"/>
      <c r="N294" s="297"/>
      <c r="O294" s="789"/>
      <c r="P294" s="789"/>
      <c r="Q294" s="789"/>
    </row>
    <row r="295" spans="2:17" ht="12.75" hidden="1" customHeight="1" x14ac:dyDescent="0.2">
      <c r="B295" s="787"/>
      <c r="C295" s="787"/>
      <c r="D295" s="787"/>
      <c r="E295" s="787"/>
      <c r="F295" s="787"/>
      <c r="G295" s="787"/>
      <c r="H295" s="787"/>
      <c r="I295" s="787"/>
      <c r="J295" s="788"/>
      <c r="K295" s="788"/>
      <c r="L295" s="788"/>
      <c r="M295" s="788"/>
      <c r="N295" s="297"/>
      <c r="O295" s="789"/>
      <c r="P295" s="789"/>
      <c r="Q295" s="789"/>
    </row>
    <row r="296" spans="2:17" ht="12.75" hidden="1" customHeight="1" x14ac:dyDescent="0.2">
      <c r="B296" s="787"/>
      <c r="C296" s="787"/>
      <c r="D296" s="787"/>
      <c r="E296" s="787"/>
      <c r="F296" s="787"/>
      <c r="G296" s="787"/>
      <c r="H296" s="787"/>
      <c r="I296" s="787"/>
      <c r="J296" s="788"/>
      <c r="K296" s="788"/>
      <c r="L296" s="788"/>
      <c r="M296" s="788"/>
      <c r="N296" s="297"/>
      <c r="O296" s="789"/>
      <c r="P296" s="789"/>
      <c r="Q296" s="789"/>
    </row>
    <row r="297" spans="2:17" ht="12.75" hidden="1" customHeight="1" x14ac:dyDescent="0.2">
      <c r="B297" s="787"/>
      <c r="C297" s="787"/>
      <c r="D297" s="787"/>
      <c r="E297" s="787"/>
      <c r="F297" s="787"/>
      <c r="G297" s="787"/>
      <c r="H297" s="787"/>
      <c r="I297" s="787"/>
      <c r="J297" s="788"/>
      <c r="K297" s="788"/>
      <c r="L297" s="788"/>
      <c r="M297" s="788"/>
      <c r="N297" s="297"/>
      <c r="O297" s="789"/>
      <c r="P297" s="789"/>
      <c r="Q297" s="789"/>
    </row>
    <row r="298" spans="2:17" ht="12.75" hidden="1" customHeight="1" x14ac:dyDescent="0.2">
      <c r="B298" s="787"/>
      <c r="C298" s="787"/>
      <c r="D298" s="787"/>
      <c r="E298" s="787"/>
      <c r="F298" s="787"/>
      <c r="G298" s="787"/>
      <c r="H298" s="787"/>
      <c r="I298" s="787"/>
      <c r="J298" s="788"/>
      <c r="K298" s="788"/>
      <c r="L298" s="788"/>
      <c r="M298" s="788"/>
      <c r="N298" s="297"/>
      <c r="O298" s="789"/>
      <c r="P298" s="789"/>
      <c r="Q298" s="789"/>
    </row>
    <row r="299" spans="2:17" ht="12.75" hidden="1" customHeight="1" x14ac:dyDescent="0.2">
      <c r="B299" s="787"/>
      <c r="C299" s="787"/>
      <c r="D299" s="787"/>
      <c r="E299" s="787"/>
      <c r="F299" s="787"/>
      <c r="G299" s="787"/>
      <c r="H299" s="787"/>
      <c r="I299" s="787"/>
      <c r="J299" s="788"/>
      <c r="K299" s="788"/>
      <c r="L299" s="788"/>
      <c r="M299" s="788"/>
      <c r="N299" s="297"/>
      <c r="O299" s="789"/>
      <c r="P299" s="789"/>
      <c r="Q299" s="789"/>
    </row>
    <row r="300" spans="2:17" ht="12.75" hidden="1" customHeight="1" x14ac:dyDescent="0.2">
      <c r="B300" s="787"/>
      <c r="C300" s="787"/>
      <c r="D300" s="787"/>
      <c r="E300" s="787"/>
      <c r="F300" s="787"/>
      <c r="G300" s="787"/>
      <c r="H300" s="787"/>
      <c r="I300" s="787"/>
      <c r="J300" s="788"/>
      <c r="K300" s="788"/>
      <c r="L300" s="788"/>
      <c r="M300" s="788"/>
      <c r="N300" s="297"/>
      <c r="O300" s="789"/>
      <c r="P300" s="789"/>
      <c r="Q300" s="789"/>
    </row>
    <row r="301" spans="2:17" ht="12.75" hidden="1" customHeight="1" x14ac:dyDescent="0.2">
      <c r="B301" s="792"/>
      <c r="C301" s="792"/>
      <c r="D301" s="792"/>
      <c r="E301" s="792"/>
      <c r="F301" s="792"/>
      <c r="G301" s="298"/>
      <c r="H301" s="298"/>
      <c r="I301" s="299"/>
      <c r="J301" s="300"/>
      <c r="K301" s="793"/>
      <c r="L301" s="793"/>
      <c r="M301" s="793"/>
      <c r="N301" s="301"/>
      <c r="O301" s="793"/>
      <c r="P301" s="793"/>
      <c r="Q301" s="793"/>
    </row>
    <row r="302" spans="2:17" ht="12.75" hidden="1" customHeight="1" x14ac:dyDescent="0.2">
      <c r="B302" s="791"/>
      <c r="C302" s="794"/>
      <c r="D302" s="794"/>
      <c r="E302" s="794"/>
      <c r="F302" s="794"/>
      <c r="G302" s="794"/>
      <c r="H302" s="794"/>
      <c r="I302" s="794"/>
      <c r="J302" s="794"/>
      <c r="K302" s="794"/>
      <c r="L302" s="794"/>
      <c r="M302" s="794"/>
      <c r="N302" s="794"/>
      <c r="O302" s="794"/>
      <c r="P302" s="794"/>
      <c r="Q302" s="794"/>
    </row>
    <row r="303" spans="2:17" ht="12.75" hidden="1" customHeight="1" x14ac:dyDescent="0.2">
      <c r="B303" s="287"/>
      <c r="C303" s="288"/>
      <c r="D303" s="288"/>
      <c r="E303" s="288"/>
      <c r="F303" s="288"/>
      <c r="G303" s="288"/>
      <c r="H303" s="288"/>
      <c r="I303" s="288"/>
      <c r="J303" s="289"/>
      <c r="K303" s="786"/>
      <c r="L303" s="786"/>
      <c r="M303" s="786"/>
      <c r="N303" s="786"/>
      <c r="O303" s="786"/>
      <c r="P303" s="786"/>
      <c r="Q303" s="786"/>
    </row>
    <row r="304" spans="2:17" ht="14.25" hidden="1" customHeight="1" x14ac:dyDescent="0.2">
      <c r="B304" s="785"/>
      <c r="C304" s="794"/>
      <c r="D304" s="794"/>
      <c r="E304" s="794"/>
      <c r="F304" s="794"/>
      <c r="G304" s="794"/>
      <c r="H304" s="794"/>
      <c r="I304" s="794"/>
      <c r="J304" s="794"/>
      <c r="K304" s="794"/>
      <c r="L304" s="794"/>
      <c r="M304" s="794"/>
      <c r="N304" s="794"/>
      <c r="O304" s="794"/>
      <c r="P304" s="794"/>
      <c r="Q304" s="794"/>
    </row>
    <row r="305" spans="2:17" ht="12.75" hidden="1" customHeight="1" x14ac:dyDescent="0.2">
      <c r="B305" s="781"/>
      <c r="C305" s="797"/>
      <c r="D305" s="797"/>
      <c r="E305" s="797"/>
      <c r="F305" s="797"/>
      <c r="G305" s="797"/>
      <c r="H305" s="797"/>
      <c r="I305" s="797"/>
      <c r="J305" s="797"/>
      <c r="K305" s="797"/>
      <c r="L305" s="797"/>
      <c r="M305" s="797"/>
      <c r="N305" s="797"/>
      <c r="O305" s="797"/>
      <c r="P305" s="797"/>
      <c r="Q305" s="797"/>
    </row>
    <row r="306" spans="2:17" ht="12.75" hidden="1" customHeight="1" x14ac:dyDescent="0.2">
      <c r="B306" s="778"/>
      <c r="C306" s="778"/>
      <c r="D306" s="778"/>
      <c r="E306" s="778"/>
      <c r="F306" s="778"/>
      <c r="G306" s="778"/>
      <c r="H306" s="778"/>
      <c r="I306" s="778"/>
      <c r="J306" s="778"/>
      <c r="K306" s="778"/>
      <c r="L306" s="778"/>
      <c r="M306" s="778"/>
      <c r="N306" s="778"/>
      <c r="O306" s="778"/>
      <c r="P306" s="778"/>
      <c r="Q306" s="778"/>
    </row>
    <row r="307" spans="2:17" ht="12.75" hidden="1" customHeight="1" x14ac:dyDescent="0.2">
      <c r="B307" s="778"/>
      <c r="C307" s="778"/>
      <c r="D307" s="778"/>
      <c r="E307" s="778"/>
      <c r="F307" s="778"/>
      <c r="G307" s="778"/>
      <c r="H307" s="778"/>
      <c r="I307" s="778"/>
      <c r="J307" s="778"/>
      <c r="K307" s="778"/>
      <c r="L307" s="778"/>
      <c r="M307" s="778"/>
      <c r="N307" s="778"/>
      <c r="O307" s="778"/>
      <c r="P307" s="778"/>
      <c r="Q307" s="778"/>
    </row>
    <row r="308" spans="2:17" ht="12.75" hidden="1" customHeight="1" x14ac:dyDescent="0.2">
      <c r="B308" s="778"/>
      <c r="C308" s="778"/>
      <c r="D308" s="778"/>
      <c r="E308" s="778"/>
      <c r="F308" s="778"/>
      <c r="G308" s="778"/>
      <c r="H308" s="778"/>
      <c r="I308" s="778"/>
      <c r="J308" s="778"/>
      <c r="K308" s="778"/>
      <c r="L308" s="778"/>
      <c r="M308" s="778"/>
      <c r="N308" s="778"/>
      <c r="O308" s="778"/>
      <c r="P308" s="778"/>
      <c r="Q308" s="778"/>
    </row>
    <row r="309" spans="2:17" ht="12.75" hidden="1" customHeight="1" x14ac:dyDescent="0.2">
      <c r="B309" s="791"/>
      <c r="C309" s="791"/>
      <c r="D309" s="791"/>
      <c r="E309" s="791"/>
      <c r="F309" s="791"/>
      <c r="G309" s="791"/>
      <c r="H309" s="791"/>
      <c r="I309" s="791"/>
      <c r="J309" s="791"/>
      <c r="K309" s="791"/>
      <c r="L309" s="790"/>
      <c r="M309" s="790"/>
      <c r="N309" s="790"/>
      <c r="O309" s="790"/>
      <c r="P309" s="790"/>
      <c r="Q309" s="790"/>
    </row>
    <row r="310" spans="2:17" ht="12.75" hidden="1" customHeight="1" x14ac:dyDescent="0.2">
      <c r="B310" s="778"/>
      <c r="C310" s="778"/>
      <c r="D310" s="778"/>
      <c r="E310" s="778"/>
      <c r="F310" s="778"/>
      <c r="G310" s="778"/>
      <c r="H310" s="778"/>
      <c r="I310" s="778"/>
      <c r="J310" s="778"/>
      <c r="K310" s="778"/>
      <c r="L310" s="795"/>
      <c r="M310" s="795"/>
      <c r="N310" s="795"/>
      <c r="O310" s="796"/>
      <c r="P310" s="796"/>
      <c r="Q310" s="796"/>
    </row>
    <row r="311" spans="2:17" ht="12.75" hidden="1" customHeight="1" x14ac:dyDescent="0.2">
      <c r="B311" s="778"/>
      <c r="C311" s="778"/>
      <c r="D311" s="778"/>
      <c r="E311" s="778"/>
      <c r="F311" s="778"/>
      <c r="G311" s="778"/>
      <c r="H311" s="778"/>
      <c r="I311" s="778"/>
      <c r="J311" s="778"/>
      <c r="K311" s="778"/>
      <c r="L311" s="795"/>
      <c r="M311" s="795"/>
      <c r="N311" s="795"/>
      <c r="O311" s="796"/>
      <c r="P311" s="796"/>
      <c r="Q311" s="796"/>
    </row>
    <row r="312" spans="2:17" ht="12.75" hidden="1" customHeight="1" x14ac:dyDescent="0.2">
      <c r="B312" s="778"/>
      <c r="C312" s="778"/>
      <c r="D312" s="778"/>
      <c r="E312" s="778"/>
      <c r="F312" s="778"/>
      <c r="G312" s="778"/>
      <c r="H312" s="778"/>
      <c r="I312" s="778"/>
      <c r="J312" s="778"/>
      <c r="K312" s="778"/>
      <c r="L312" s="795"/>
      <c r="M312" s="795"/>
      <c r="N312" s="795"/>
      <c r="O312" s="796"/>
      <c r="P312" s="796"/>
      <c r="Q312" s="796"/>
    </row>
    <row r="313" spans="2:17" ht="12.75" hidden="1" customHeight="1" x14ac:dyDescent="0.2">
      <c r="B313" s="778"/>
      <c r="C313" s="778"/>
      <c r="D313" s="778"/>
      <c r="E313" s="778"/>
      <c r="F313" s="778"/>
      <c r="G313" s="778"/>
      <c r="H313" s="778"/>
      <c r="I313" s="778"/>
      <c r="J313" s="778"/>
      <c r="K313" s="778"/>
      <c r="L313" s="795"/>
      <c r="M313" s="795"/>
      <c r="N313" s="795"/>
      <c r="O313" s="796"/>
      <c r="P313" s="796"/>
      <c r="Q313" s="796"/>
    </row>
    <row r="314" spans="2:17" ht="12.75" hidden="1" customHeight="1" x14ac:dyDescent="0.2">
      <c r="B314" s="778"/>
      <c r="C314" s="778"/>
      <c r="D314" s="778"/>
      <c r="E314" s="778"/>
      <c r="F314" s="778"/>
      <c r="G314" s="778"/>
      <c r="H314" s="778"/>
      <c r="I314" s="778"/>
      <c r="J314" s="778"/>
      <c r="K314" s="778"/>
      <c r="L314" s="795"/>
      <c r="M314" s="795"/>
      <c r="N314" s="795"/>
      <c r="O314" s="796"/>
      <c r="P314" s="796"/>
      <c r="Q314" s="796"/>
    </row>
    <row r="315" spans="2:17" ht="12.75" hidden="1" customHeight="1" x14ac:dyDescent="0.2">
      <c r="B315" s="778"/>
      <c r="C315" s="778"/>
      <c r="D315" s="778"/>
      <c r="E315" s="778"/>
      <c r="F315" s="778"/>
      <c r="G315" s="778"/>
      <c r="H315" s="778"/>
      <c r="I315" s="778"/>
      <c r="J315" s="778"/>
      <c r="K315" s="778"/>
      <c r="L315" s="795"/>
      <c r="M315" s="795"/>
      <c r="N315" s="795"/>
      <c r="O315" s="796"/>
      <c r="P315" s="796"/>
      <c r="Q315" s="796"/>
    </row>
    <row r="316" spans="2:17" ht="12.75" hidden="1" customHeight="1" x14ac:dyDescent="0.2">
      <c r="B316" s="778"/>
      <c r="C316" s="778"/>
      <c r="D316" s="778"/>
      <c r="E316" s="778"/>
      <c r="F316" s="778"/>
      <c r="G316" s="778"/>
      <c r="H316" s="778"/>
      <c r="I316" s="778"/>
      <c r="J316" s="778"/>
      <c r="K316" s="778"/>
      <c r="L316" s="795"/>
      <c r="M316" s="795"/>
      <c r="N316" s="795"/>
      <c r="O316" s="796"/>
      <c r="P316" s="796"/>
      <c r="Q316" s="796"/>
    </row>
    <row r="317" spans="2:17" ht="12.75" hidden="1" customHeight="1" x14ac:dyDescent="0.2">
      <c r="B317" s="778"/>
      <c r="C317" s="778"/>
      <c r="D317" s="778"/>
      <c r="E317" s="778"/>
      <c r="F317" s="778"/>
      <c r="G317" s="778"/>
      <c r="H317" s="778"/>
      <c r="I317" s="778"/>
      <c r="J317" s="778"/>
      <c r="K317" s="778"/>
      <c r="L317" s="795"/>
      <c r="M317" s="795"/>
      <c r="N317" s="795"/>
      <c r="O317" s="796"/>
      <c r="P317" s="796"/>
      <c r="Q317" s="796"/>
    </row>
    <row r="318" spans="2:17" ht="12.75" hidden="1" customHeight="1" x14ac:dyDescent="0.2">
      <c r="B318" s="778"/>
      <c r="C318" s="778"/>
      <c r="D318" s="778"/>
      <c r="E318" s="778"/>
      <c r="F318" s="778"/>
      <c r="G318" s="778"/>
      <c r="H318" s="778"/>
      <c r="I318" s="778"/>
      <c r="J318" s="778"/>
      <c r="K318" s="778"/>
      <c r="L318" s="795"/>
      <c r="M318" s="795"/>
      <c r="N318" s="795"/>
      <c r="O318" s="796"/>
      <c r="P318" s="796"/>
      <c r="Q318" s="796"/>
    </row>
    <row r="319" spans="2:17" ht="12.75" hidden="1" customHeight="1" x14ac:dyDescent="0.2">
      <c r="B319" s="778"/>
      <c r="C319" s="778"/>
      <c r="D319" s="778"/>
      <c r="E319" s="778"/>
      <c r="F319" s="778"/>
      <c r="G319" s="778"/>
      <c r="H319" s="778"/>
      <c r="I319" s="778"/>
      <c r="J319" s="778"/>
      <c r="K319" s="778"/>
      <c r="L319" s="795"/>
      <c r="M319" s="795"/>
      <c r="N319" s="795"/>
      <c r="O319" s="796"/>
      <c r="P319" s="796"/>
      <c r="Q319" s="796"/>
    </row>
    <row r="320" spans="2:17" ht="12.75" hidden="1" customHeight="1" x14ac:dyDescent="0.2">
      <c r="B320" s="778"/>
      <c r="C320" s="778"/>
      <c r="D320" s="778"/>
      <c r="E320" s="778"/>
      <c r="F320" s="778"/>
      <c r="G320" s="778"/>
      <c r="H320" s="778"/>
      <c r="I320" s="778"/>
      <c r="J320" s="778"/>
      <c r="K320" s="778"/>
      <c r="L320" s="795"/>
      <c r="M320" s="795"/>
      <c r="N320" s="795"/>
      <c r="O320" s="796"/>
      <c r="P320" s="796"/>
      <c r="Q320" s="796"/>
    </row>
    <row r="321" spans="2:17" ht="12.75" hidden="1" customHeight="1" x14ac:dyDescent="0.2">
      <c r="B321" s="778"/>
      <c r="C321" s="778"/>
      <c r="D321" s="778"/>
      <c r="E321" s="778"/>
      <c r="F321" s="778"/>
      <c r="G321" s="778"/>
      <c r="H321" s="778"/>
      <c r="I321" s="778"/>
      <c r="J321" s="778"/>
      <c r="K321" s="778"/>
      <c r="L321" s="795"/>
      <c r="M321" s="795"/>
      <c r="N321" s="795"/>
      <c r="O321" s="796"/>
      <c r="P321" s="796"/>
      <c r="Q321" s="796"/>
    </row>
    <row r="322" spans="2:17" ht="12.75" hidden="1" customHeight="1" x14ac:dyDescent="0.2">
      <c r="B322" s="778"/>
      <c r="C322" s="778"/>
      <c r="D322" s="778"/>
      <c r="E322" s="778"/>
      <c r="F322" s="778"/>
      <c r="G322" s="778"/>
      <c r="H322" s="778"/>
      <c r="I322" s="778"/>
      <c r="J322" s="778"/>
      <c r="K322" s="778"/>
      <c r="L322" s="795"/>
      <c r="M322" s="795"/>
      <c r="N322" s="795"/>
      <c r="O322" s="796"/>
      <c r="P322" s="796"/>
      <c r="Q322" s="796"/>
    </row>
    <row r="323" spans="2:17" ht="12.75" hidden="1" customHeight="1" x14ac:dyDescent="0.2">
      <c r="B323" s="778"/>
      <c r="C323" s="778"/>
      <c r="D323" s="778"/>
      <c r="E323" s="778"/>
      <c r="F323" s="778"/>
      <c r="G323" s="778"/>
      <c r="H323" s="778"/>
      <c r="I323" s="778"/>
      <c r="J323" s="778"/>
      <c r="K323" s="778"/>
      <c r="L323" s="795"/>
      <c r="M323" s="795"/>
      <c r="N323" s="795"/>
      <c r="O323" s="796"/>
      <c r="P323" s="796"/>
      <c r="Q323" s="796"/>
    </row>
    <row r="324" spans="2:17" ht="12.75" hidden="1" customHeight="1" x14ac:dyDescent="0.2">
      <c r="B324" s="778"/>
      <c r="C324" s="778"/>
      <c r="D324" s="778"/>
      <c r="E324" s="778"/>
      <c r="F324" s="778"/>
      <c r="G324" s="778"/>
      <c r="H324" s="778"/>
      <c r="I324" s="778"/>
      <c r="J324" s="778"/>
      <c r="K324" s="778"/>
      <c r="L324" s="795"/>
      <c r="M324" s="795"/>
      <c r="N324" s="795"/>
      <c r="O324" s="796"/>
      <c r="P324" s="796"/>
      <c r="Q324" s="796"/>
    </row>
    <row r="325" spans="2:17" ht="12.75" hidden="1" customHeight="1" x14ac:dyDescent="0.2">
      <c r="B325" s="778"/>
      <c r="C325" s="778"/>
      <c r="D325" s="778"/>
      <c r="E325" s="778"/>
      <c r="F325" s="778"/>
      <c r="G325" s="778"/>
      <c r="H325" s="778"/>
      <c r="I325" s="778"/>
      <c r="J325" s="778"/>
      <c r="K325" s="778"/>
      <c r="L325" s="795"/>
      <c r="M325" s="795"/>
      <c r="N325" s="795"/>
      <c r="O325" s="796"/>
      <c r="P325" s="796"/>
      <c r="Q325" s="796"/>
    </row>
    <row r="326" spans="2:17" ht="12.75" hidden="1" customHeight="1" x14ac:dyDescent="0.2">
      <c r="B326" s="778"/>
      <c r="C326" s="778"/>
      <c r="D326" s="778"/>
      <c r="E326" s="778"/>
      <c r="F326" s="778"/>
      <c r="G326" s="778"/>
      <c r="H326" s="778"/>
      <c r="I326" s="778"/>
      <c r="J326" s="778"/>
      <c r="K326" s="778"/>
      <c r="L326" s="795"/>
      <c r="M326" s="795"/>
      <c r="N326" s="795"/>
      <c r="O326" s="796"/>
      <c r="P326" s="796"/>
      <c r="Q326" s="796"/>
    </row>
    <row r="327" spans="2:17" ht="12.75" hidden="1" customHeight="1" x14ac:dyDescent="0.2">
      <c r="B327" s="778"/>
      <c r="C327" s="778"/>
      <c r="D327" s="778"/>
      <c r="E327" s="778"/>
      <c r="F327" s="778"/>
      <c r="G327" s="778"/>
      <c r="H327" s="778"/>
      <c r="I327" s="778"/>
      <c r="J327" s="778"/>
      <c r="K327" s="778"/>
      <c r="L327" s="795"/>
      <c r="M327" s="795"/>
      <c r="N327" s="795"/>
      <c r="O327" s="796"/>
      <c r="P327" s="796"/>
      <c r="Q327" s="796"/>
    </row>
    <row r="328" spans="2:17" ht="12.75" hidden="1" customHeight="1" x14ac:dyDescent="0.2">
      <c r="B328" s="778"/>
      <c r="C328" s="778"/>
      <c r="D328" s="778"/>
      <c r="E328" s="778"/>
      <c r="F328" s="778"/>
      <c r="G328" s="778"/>
      <c r="H328" s="778"/>
      <c r="I328" s="778"/>
      <c r="J328" s="778"/>
      <c r="K328" s="778"/>
      <c r="L328" s="795"/>
      <c r="M328" s="795"/>
      <c r="N328" s="795"/>
      <c r="O328" s="796"/>
      <c r="P328" s="796"/>
      <c r="Q328" s="796"/>
    </row>
    <row r="329" spans="2:17" ht="12.75" hidden="1" customHeight="1" x14ac:dyDescent="0.2">
      <c r="B329" s="778"/>
      <c r="C329" s="778"/>
      <c r="D329" s="778"/>
      <c r="E329" s="778"/>
      <c r="F329" s="778"/>
      <c r="G329" s="778"/>
      <c r="H329" s="778"/>
      <c r="I329" s="778"/>
      <c r="J329" s="778"/>
      <c r="K329" s="778"/>
      <c r="L329" s="795"/>
      <c r="M329" s="795"/>
      <c r="N329" s="795"/>
      <c r="O329" s="796"/>
      <c r="P329" s="796"/>
      <c r="Q329" s="796"/>
    </row>
    <row r="330" spans="2:17" ht="12.75" hidden="1" customHeight="1" x14ac:dyDescent="0.2">
      <c r="B330" s="778"/>
      <c r="C330" s="778"/>
      <c r="D330" s="778"/>
      <c r="E330" s="778"/>
      <c r="F330" s="778"/>
      <c r="G330" s="778"/>
      <c r="H330" s="778"/>
      <c r="I330" s="778"/>
      <c r="J330" s="778"/>
      <c r="K330" s="778"/>
      <c r="L330" s="795"/>
      <c r="M330" s="795"/>
      <c r="N330" s="795"/>
      <c r="O330" s="796"/>
      <c r="P330" s="796"/>
      <c r="Q330" s="796"/>
    </row>
    <row r="331" spans="2:17" ht="12.75" hidden="1" customHeight="1" x14ac:dyDescent="0.2">
      <c r="B331" s="778"/>
      <c r="C331" s="778"/>
      <c r="D331" s="778"/>
      <c r="E331" s="778"/>
      <c r="F331" s="778"/>
      <c r="G331" s="778"/>
      <c r="H331" s="778"/>
      <c r="I331" s="778"/>
      <c r="J331" s="778"/>
      <c r="K331" s="778"/>
      <c r="L331" s="795"/>
      <c r="M331" s="795"/>
      <c r="N331" s="795"/>
      <c r="O331" s="796"/>
      <c r="P331" s="796"/>
      <c r="Q331" s="796"/>
    </row>
    <row r="332" spans="2:17" ht="12.75" hidden="1" customHeight="1" x14ac:dyDescent="0.2">
      <c r="B332" s="778"/>
      <c r="C332" s="778"/>
      <c r="D332" s="778"/>
      <c r="E332" s="778"/>
      <c r="F332" s="778"/>
      <c r="G332" s="778"/>
      <c r="H332" s="778"/>
      <c r="I332" s="778"/>
      <c r="J332" s="778"/>
      <c r="K332" s="778"/>
      <c r="L332" s="795"/>
      <c r="M332" s="795"/>
      <c r="N332" s="795"/>
      <c r="O332" s="796"/>
      <c r="P332" s="796"/>
      <c r="Q332" s="796"/>
    </row>
    <row r="333" spans="2:17" ht="12.75" hidden="1" customHeight="1" x14ac:dyDescent="0.2">
      <c r="B333" s="778"/>
      <c r="C333" s="778"/>
      <c r="D333" s="778"/>
      <c r="E333" s="778"/>
      <c r="F333" s="778"/>
      <c r="G333" s="778"/>
      <c r="H333" s="778"/>
      <c r="I333" s="778"/>
      <c r="J333" s="778"/>
      <c r="K333" s="778"/>
      <c r="L333" s="795"/>
      <c r="M333" s="795"/>
      <c r="N333" s="795"/>
      <c r="O333" s="796"/>
      <c r="P333" s="796"/>
      <c r="Q333" s="796"/>
    </row>
    <row r="334" spans="2:17" ht="12.75" hidden="1" customHeight="1" x14ac:dyDescent="0.2">
      <c r="B334" s="778"/>
      <c r="C334" s="778"/>
      <c r="D334" s="778"/>
      <c r="E334" s="778"/>
      <c r="F334" s="778"/>
      <c r="G334" s="778"/>
      <c r="H334" s="778"/>
      <c r="I334" s="778"/>
      <c r="J334" s="778"/>
      <c r="K334" s="778"/>
      <c r="L334" s="795"/>
      <c r="M334" s="795"/>
      <c r="N334" s="795"/>
      <c r="O334" s="796"/>
      <c r="P334" s="796"/>
      <c r="Q334" s="796"/>
    </row>
    <row r="335" spans="2:17" ht="12.75" hidden="1" customHeight="1" x14ac:dyDescent="0.2">
      <c r="B335" s="778"/>
      <c r="C335" s="778"/>
      <c r="D335" s="778"/>
      <c r="E335" s="778"/>
      <c r="F335" s="778"/>
      <c r="G335" s="778"/>
      <c r="H335" s="778"/>
      <c r="I335" s="778"/>
      <c r="J335" s="778"/>
      <c r="K335" s="778"/>
      <c r="L335" s="795"/>
      <c r="M335" s="795"/>
      <c r="N335" s="795"/>
      <c r="O335" s="796"/>
      <c r="P335" s="796"/>
      <c r="Q335" s="796"/>
    </row>
    <row r="336" spans="2:17" ht="12.75" hidden="1" customHeight="1" x14ac:dyDescent="0.2">
      <c r="B336" s="778"/>
      <c r="C336" s="778"/>
      <c r="D336" s="778"/>
      <c r="E336" s="778"/>
      <c r="F336" s="778"/>
      <c r="G336" s="778"/>
      <c r="H336" s="778"/>
      <c r="I336" s="778"/>
      <c r="J336" s="778"/>
      <c r="K336" s="778"/>
      <c r="L336" s="795"/>
      <c r="M336" s="795"/>
      <c r="N336" s="795"/>
      <c r="O336" s="796"/>
      <c r="P336" s="796"/>
      <c r="Q336" s="796"/>
    </row>
    <row r="337" spans="2:17" ht="12.75" hidden="1" customHeight="1" x14ac:dyDescent="0.2">
      <c r="B337" s="778"/>
      <c r="C337" s="778"/>
      <c r="D337" s="778"/>
      <c r="E337" s="778"/>
      <c r="F337" s="778"/>
      <c r="G337" s="778"/>
      <c r="H337" s="778"/>
      <c r="I337" s="778"/>
      <c r="J337" s="778"/>
      <c r="K337" s="778"/>
      <c r="L337" s="795"/>
      <c r="M337" s="795"/>
      <c r="N337" s="795"/>
      <c r="O337" s="796"/>
      <c r="P337" s="796"/>
      <c r="Q337" s="796"/>
    </row>
    <row r="338" spans="2:17" ht="12.75" hidden="1" customHeight="1" x14ac:dyDescent="0.2">
      <c r="B338" s="778"/>
      <c r="C338" s="778"/>
      <c r="D338" s="778"/>
      <c r="E338" s="778"/>
      <c r="F338" s="778"/>
      <c r="G338" s="778"/>
      <c r="H338" s="778"/>
      <c r="I338" s="778"/>
      <c r="J338" s="778"/>
      <c r="K338" s="778"/>
      <c r="L338" s="795"/>
      <c r="M338" s="795"/>
      <c r="N338" s="795"/>
      <c r="O338" s="796"/>
      <c r="P338" s="796"/>
      <c r="Q338" s="796"/>
    </row>
    <row r="339" spans="2:17" ht="12.75" hidden="1" customHeight="1" x14ac:dyDescent="0.2">
      <c r="B339" s="778"/>
      <c r="C339" s="778"/>
      <c r="D339" s="778"/>
      <c r="E339" s="778"/>
      <c r="F339" s="778"/>
      <c r="G339" s="778"/>
      <c r="H339" s="778"/>
      <c r="I339" s="778"/>
      <c r="J339" s="778"/>
      <c r="K339" s="778"/>
      <c r="L339" s="795"/>
      <c r="M339" s="795"/>
      <c r="N339" s="795"/>
      <c r="O339" s="796"/>
      <c r="P339" s="796"/>
      <c r="Q339" s="796"/>
    </row>
    <row r="340" spans="2:17" ht="12.75" hidden="1" customHeight="1" x14ac:dyDescent="0.2">
      <c r="B340" s="778"/>
      <c r="C340" s="778"/>
      <c r="D340" s="778"/>
      <c r="E340" s="778"/>
      <c r="F340" s="778"/>
      <c r="G340" s="778"/>
      <c r="H340" s="778"/>
      <c r="I340" s="778"/>
      <c r="J340" s="778"/>
      <c r="K340" s="778"/>
      <c r="L340" s="795"/>
      <c r="M340" s="795"/>
      <c r="N340" s="795"/>
      <c r="O340" s="796"/>
      <c r="P340" s="796"/>
      <c r="Q340" s="796"/>
    </row>
    <row r="341" spans="2:17" ht="12.75" hidden="1" customHeight="1" x14ac:dyDescent="0.2">
      <c r="B341" s="778"/>
      <c r="C341" s="778"/>
      <c r="D341" s="778"/>
      <c r="E341" s="778"/>
      <c r="F341" s="778"/>
      <c r="G341" s="778"/>
      <c r="H341" s="778"/>
      <c r="I341" s="778"/>
      <c r="J341" s="778"/>
      <c r="K341" s="778"/>
      <c r="L341" s="795"/>
      <c r="M341" s="795"/>
      <c r="N341" s="795"/>
      <c r="O341" s="796"/>
      <c r="P341" s="796"/>
      <c r="Q341" s="796"/>
    </row>
    <row r="342" spans="2:17" ht="12.75" hidden="1" customHeight="1" x14ac:dyDescent="0.2">
      <c r="B342" s="778"/>
      <c r="C342" s="778"/>
      <c r="D342" s="778"/>
      <c r="E342" s="778"/>
      <c r="F342" s="778"/>
      <c r="G342" s="778"/>
      <c r="H342" s="778"/>
      <c r="I342" s="778"/>
      <c r="J342" s="778"/>
      <c r="K342" s="778"/>
      <c r="L342" s="795"/>
      <c r="M342" s="795"/>
      <c r="N342" s="795"/>
      <c r="O342" s="796"/>
      <c r="P342" s="796"/>
      <c r="Q342" s="796"/>
    </row>
    <row r="343" spans="2:17" ht="12.75" hidden="1" customHeight="1" x14ac:dyDescent="0.2">
      <c r="B343" s="778"/>
      <c r="C343" s="778"/>
      <c r="D343" s="778"/>
      <c r="E343" s="778"/>
      <c r="F343" s="778"/>
      <c r="G343" s="778"/>
      <c r="H343" s="778"/>
      <c r="I343" s="778"/>
      <c r="J343" s="778"/>
      <c r="K343" s="778"/>
      <c r="L343" s="795"/>
      <c r="M343" s="795"/>
      <c r="N343" s="795"/>
      <c r="O343" s="796"/>
      <c r="P343" s="796"/>
      <c r="Q343" s="796"/>
    </row>
    <row r="344" spans="2:17" ht="12.75" hidden="1" customHeight="1" x14ac:dyDescent="0.2">
      <c r="B344" s="778"/>
      <c r="C344" s="778"/>
      <c r="D344" s="778"/>
      <c r="E344" s="778"/>
      <c r="F344" s="778"/>
      <c r="G344" s="778"/>
      <c r="H344" s="778"/>
      <c r="I344" s="778"/>
      <c r="J344" s="778"/>
      <c r="K344" s="778"/>
      <c r="L344" s="795"/>
      <c r="M344" s="795"/>
      <c r="N344" s="795"/>
      <c r="O344" s="796"/>
      <c r="P344" s="796"/>
      <c r="Q344" s="796"/>
    </row>
    <row r="345" spans="2:17" ht="12.75" hidden="1" customHeight="1" x14ac:dyDescent="0.2">
      <c r="B345" s="778"/>
      <c r="C345" s="778"/>
      <c r="D345" s="778"/>
      <c r="E345" s="778"/>
      <c r="F345" s="778"/>
      <c r="G345" s="778"/>
      <c r="H345" s="778"/>
      <c r="I345" s="778"/>
      <c r="J345" s="778"/>
      <c r="K345" s="778"/>
      <c r="L345" s="795"/>
      <c r="M345" s="795"/>
      <c r="N345" s="795"/>
      <c r="O345" s="796"/>
      <c r="P345" s="796"/>
      <c r="Q345" s="796"/>
    </row>
    <row r="346" spans="2:17" ht="12.75" hidden="1" customHeight="1" x14ac:dyDescent="0.2">
      <c r="B346" s="778"/>
      <c r="C346" s="778"/>
      <c r="D346" s="778"/>
      <c r="E346" s="778"/>
      <c r="F346" s="778"/>
      <c r="G346" s="778"/>
      <c r="H346" s="778"/>
      <c r="I346" s="778"/>
      <c r="J346" s="778"/>
      <c r="K346" s="778"/>
      <c r="L346" s="795"/>
      <c r="M346" s="795"/>
      <c r="N346" s="795"/>
      <c r="O346" s="796"/>
      <c r="P346" s="796"/>
      <c r="Q346" s="796"/>
    </row>
    <row r="347" spans="2:17" ht="12.75" hidden="1" customHeight="1" x14ac:dyDescent="0.2">
      <c r="B347" s="778"/>
      <c r="C347" s="778"/>
      <c r="D347" s="778"/>
      <c r="E347" s="778"/>
      <c r="F347" s="778"/>
      <c r="G347" s="778"/>
      <c r="H347" s="778"/>
      <c r="I347" s="778"/>
      <c r="J347" s="778"/>
      <c r="K347" s="778"/>
      <c r="L347" s="795"/>
      <c r="M347" s="795"/>
      <c r="N347" s="795"/>
      <c r="O347" s="796"/>
      <c r="P347" s="796"/>
      <c r="Q347" s="796"/>
    </row>
    <row r="348" spans="2:17" ht="12.75" hidden="1" customHeight="1" x14ac:dyDescent="0.2">
      <c r="B348" s="778"/>
      <c r="C348" s="778"/>
      <c r="D348" s="778"/>
      <c r="E348" s="778"/>
      <c r="F348" s="778"/>
      <c r="G348" s="778"/>
      <c r="H348" s="778"/>
      <c r="I348" s="778"/>
      <c r="J348" s="778"/>
      <c r="K348" s="778"/>
      <c r="L348" s="795"/>
      <c r="M348" s="795"/>
      <c r="N348" s="795"/>
      <c r="O348" s="796"/>
      <c r="P348" s="796"/>
      <c r="Q348" s="796"/>
    </row>
    <row r="349" spans="2:17" ht="12.75" hidden="1" customHeight="1" x14ac:dyDescent="0.2">
      <c r="B349" s="778"/>
      <c r="C349" s="778"/>
      <c r="D349" s="778"/>
      <c r="E349" s="778"/>
      <c r="F349" s="778"/>
      <c r="G349" s="778"/>
      <c r="H349" s="778"/>
      <c r="I349" s="778"/>
      <c r="J349" s="778"/>
      <c r="K349" s="778"/>
      <c r="L349" s="795"/>
      <c r="M349" s="795"/>
      <c r="N349" s="795"/>
      <c r="O349" s="796"/>
      <c r="P349" s="796"/>
      <c r="Q349" s="796"/>
    </row>
    <row r="350" spans="2:17" ht="12.75" hidden="1" customHeight="1" x14ac:dyDescent="0.2">
      <c r="B350" s="778"/>
      <c r="C350" s="778"/>
      <c r="D350" s="778"/>
      <c r="E350" s="778"/>
      <c r="F350" s="778"/>
      <c r="G350" s="778"/>
      <c r="H350" s="778"/>
      <c r="I350" s="778"/>
      <c r="J350" s="778"/>
      <c r="K350" s="778"/>
      <c r="L350" s="795"/>
      <c r="M350" s="795"/>
      <c r="N350" s="795"/>
      <c r="O350" s="796"/>
      <c r="P350" s="796"/>
      <c r="Q350" s="796"/>
    </row>
    <row r="351" spans="2:17" ht="12.75" hidden="1" customHeight="1" x14ac:dyDescent="0.2">
      <c r="B351" s="778"/>
      <c r="C351" s="778"/>
      <c r="D351" s="778"/>
      <c r="E351" s="778"/>
      <c r="F351" s="778"/>
      <c r="G351" s="778"/>
      <c r="H351" s="778"/>
      <c r="I351" s="778"/>
      <c r="J351" s="778"/>
      <c r="K351" s="778"/>
      <c r="L351" s="795"/>
      <c r="M351" s="795"/>
      <c r="N351" s="795"/>
      <c r="O351" s="796"/>
      <c r="P351" s="796"/>
      <c r="Q351" s="796"/>
    </row>
    <row r="352" spans="2:17" ht="12.75" hidden="1" customHeight="1" x14ac:dyDescent="0.2">
      <c r="B352" s="778"/>
      <c r="C352" s="778"/>
      <c r="D352" s="778"/>
      <c r="E352" s="778"/>
      <c r="F352" s="778"/>
      <c r="G352" s="778"/>
      <c r="H352" s="778"/>
      <c r="I352" s="778"/>
      <c r="J352" s="778"/>
      <c r="K352" s="778"/>
      <c r="L352" s="795"/>
      <c r="M352" s="795"/>
      <c r="N352" s="795"/>
      <c r="O352" s="796"/>
      <c r="P352" s="796"/>
      <c r="Q352" s="796"/>
    </row>
    <row r="353" spans="2:17" ht="12.75" hidden="1" customHeight="1" x14ac:dyDescent="0.2">
      <c r="B353" s="302"/>
      <c r="C353" s="302"/>
      <c r="D353" s="302"/>
      <c r="E353" s="302"/>
      <c r="F353" s="302"/>
      <c r="G353" s="302"/>
      <c r="H353" s="302"/>
      <c r="I353" s="302"/>
      <c r="J353" s="302"/>
      <c r="K353" s="302"/>
      <c r="L353" s="798"/>
      <c r="M353" s="798"/>
      <c r="N353" s="798"/>
      <c r="O353" s="799"/>
      <c r="P353" s="799"/>
      <c r="Q353" s="799"/>
    </row>
    <row r="354" spans="2:17" ht="12.75" hidden="1" customHeight="1" x14ac:dyDescent="0.2">
      <c r="B354" s="791"/>
      <c r="C354" s="794"/>
      <c r="D354" s="794"/>
      <c r="E354" s="794"/>
      <c r="F354" s="794"/>
      <c r="G354" s="794"/>
      <c r="H354" s="794"/>
      <c r="I354" s="794"/>
      <c r="J354" s="794"/>
      <c r="K354" s="794"/>
      <c r="L354" s="794"/>
      <c r="M354" s="794"/>
      <c r="N354" s="794"/>
      <c r="O354" s="794"/>
      <c r="P354" s="794"/>
      <c r="Q354" s="794"/>
    </row>
    <row r="355" spans="2:17" ht="12.75" hidden="1" customHeight="1" x14ac:dyDescent="0.2">
      <c r="B355" s="287"/>
      <c r="C355" s="288"/>
      <c r="D355" s="288"/>
      <c r="E355" s="288"/>
      <c r="F355" s="288"/>
      <c r="G355" s="288"/>
      <c r="H355" s="288"/>
      <c r="I355" s="288"/>
      <c r="J355" s="289"/>
      <c r="K355" s="786"/>
      <c r="L355" s="786"/>
      <c r="M355" s="786"/>
      <c r="N355" s="786"/>
      <c r="O355" s="786"/>
      <c r="P355" s="786"/>
      <c r="Q355" s="786"/>
    </row>
    <row r="356" spans="2:17" ht="14.25" hidden="1" customHeight="1" x14ac:dyDescent="0.2">
      <c r="B356" s="785"/>
      <c r="C356" s="794"/>
      <c r="D356" s="794"/>
      <c r="E356" s="794"/>
      <c r="F356" s="794"/>
      <c r="G356" s="794"/>
      <c r="H356" s="794"/>
      <c r="I356" s="794"/>
      <c r="J356" s="794"/>
      <c r="K356" s="794"/>
      <c r="L356" s="794"/>
      <c r="M356" s="794"/>
      <c r="N356" s="794"/>
      <c r="O356" s="794"/>
      <c r="P356" s="794"/>
      <c r="Q356" s="794"/>
    </row>
    <row r="357" spans="2:17" ht="12.75" hidden="1" customHeight="1" x14ac:dyDescent="0.2">
      <c r="B357" s="782"/>
      <c r="C357" s="782"/>
      <c r="D357" s="782"/>
      <c r="E357" s="782"/>
      <c r="F357" s="782"/>
      <c r="G357" s="782"/>
      <c r="H357" s="782"/>
      <c r="I357" s="782"/>
      <c r="J357" s="782"/>
      <c r="K357" s="782"/>
      <c r="L357" s="782"/>
      <c r="M357" s="782"/>
      <c r="N357" s="782"/>
      <c r="O357" s="782"/>
      <c r="P357" s="782"/>
      <c r="Q357" s="782"/>
    </row>
    <row r="358" spans="2:17" ht="12.75" hidden="1" customHeight="1" x14ac:dyDescent="0.2">
      <c r="B358" s="778"/>
      <c r="C358" s="778"/>
      <c r="D358" s="778"/>
      <c r="E358" s="778"/>
      <c r="F358" s="778"/>
      <c r="G358" s="778"/>
      <c r="H358" s="778"/>
      <c r="I358" s="778"/>
      <c r="J358" s="778"/>
      <c r="K358" s="778"/>
      <c r="L358" s="778"/>
      <c r="M358" s="778"/>
      <c r="N358" s="778"/>
      <c r="O358" s="778"/>
      <c r="P358" s="778"/>
      <c r="Q358" s="778"/>
    </row>
    <row r="359" spans="2:17" ht="12.75" hidden="1" customHeight="1" x14ac:dyDescent="0.2">
      <c r="B359" s="778"/>
      <c r="C359" s="778"/>
      <c r="D359" s="778"/>
      <c r="E359" s="778"/>
      <c r="F359" s="778"/>
      <c r="G359" s="778"/>
      <c r="H359" s="778"/>
      <c r="I359" s="778"/>
      <c r="J359" s="778"/>
      <c r="K359" s="778"/>
      <c r="L359" s="778"/>
      <c r="M359" s="778"/>
      <c r="N359" s="778"/>
      <c r="O359" s="778"/>
      <c r="P359" s="778"/>
      <c r="Q359" s="778"/>
    </row>
    <row r="360" spans="2:17" ht="12.75" hidden="1" customHeight="1" x14ac:dyDescent="0.2">
      <c r="B360" s="778"/>
      <c r="C360" s="778"/>
      <c r="D360" s="778"/>
      <c r="E360" s="778"/>
      <c r="F360" s="778"/>
      <c r="G360" s="778"/>
      <c r="H360" s="778"/>
      <c r="I360" s="778"/>
      <c r="J360" s="778"/>
      <c r="K360" s="778"/>
      <c r="L360" s="778"/>
      <c r="M360" s="778"/>
      <c r="N360" s="778"/>
      <c r="O360" s="778"/>
      <c r="P360" s="778"/>
      <c r="Q360" s="778"/>
    </row>
    <row r="361" spans="2:17" ht="12.75" hidden="1" customHeight="1" x14ac:dyDescent="0.2">
      <c r="B361" s="791"/>
      <c r="C361" s="791"/>
      <c r="D361" s="791"/>
      <c r="E361" s="791"/>
      <c r="F361" s="791"/>
      <c r="G361" s="791"/>
      <c r="H361" s="791"/>
      <c r="I361" s="791"/>
      <c r="J361" s="791"/>
      <c r="K361" s="791"/>
      <c r="L361" s="790"/>
      <c r="M361" s="790"/>
      <c r="N361" s="790"/>
      <c r="O361" s="790"/>
      <c r="P361" s="790"/>
      <c r="Q361" s="790"/>
    </row>
    <row r="362" spans="2:17" ht="12.75" hidden="1" customHeight="1" x14ac:dyDescent="0.2">
      <c r="B362" s="778"/>
      <c r="C362" s="778"/>
      <c r="D362" s="778"/>
      <c r="E362" s="778"/>
      <c r="F362" s="778"/>
      <c r="G362" s="778"/>
      <c r="H362" s="778"/>
      <c r="I362" s="778"/>
      <c r="J362" s="778"/>
      <c r="K362" s="778"/>
      <c r="L362" s="795"/>
      <c r="M362" s="795"/>
      <c r="N362" s="795"/>
      <c r="O362" s="796"/>
      <c r="P362" s="796"/>
      <c r="Q362" s="796"/>
    </row>
    <row r="363" spans="2:17" ht="12.75" hidden="1" customHeight="1" x14ac:dyDescent="0.2">
      <c r="B363" s="778"/>
      <c r="C363" s="778"/>
      <c r="D363" s="778"/>
      <c r="E363" s="778"/>
      <c r="F363" s="778"/>
      <c r="G363" s="778"/>
      <c r="H363" s="778"/>
      <c r="I363" s="778"/>
      <c r="J363" s="778"/>
      <c r="K363" s="778"/>
      <c r="L363" s="795"/>
      <c r="M363" s="795"/>
      <c r="N363" s="795"/>
      <c r="O363" s="796"/>
      <c r="P363" s="796"/>
      <c r="Q363" s="796"/>
    </row>
    <row r="364" spans="2:17" ht="12.75" hidden="1" customHeight="1" x14ac:dyDescent="0.2">
      <c r="B364" s="778"/>
      <c r="C364" s="778"/>
      <c r="D364" s="778"/>
      <c r="E364" s="778"/>
      <c r="F364" s="778"/>
      <c r="G364" s="778"/>
      <c r="H364" s="778"/>
      <c r="I364" s="778"/>
      <c r="J364" s="778"/>
      <c r="K364" s="778"/>
      <c r="L364" s="795"/>
      <c r="M364" s="795"/>
      <c r="N364" s="795"/>
      <c r="O364" s="796"/>
      <c r="P364" s="796"/>
      <c r="Q364" s="796"/>
    </row>
    <row r="365" spans="2:17" ht="12.75" hidden="1" customHeight="1" x14ac:dyDescent="0.2">
      <c r="B365" s="778"/>
      <c r="C365" s="778"/>
      <c r="D365" s="778"/>
      <c r="E365" s="778"/>
      <c r="F365" s="778"/>
      <c r="G365" s="778"/>
      <c r="H365" s="778"/>
      <c r="I365" s="778"/>
      <c r="J365" s="778"/>
      <c r="K365" s="778"/>
      <c r="L365" s="795"/>
      <c r="M365" s="795"/>
      <c r="N365" s="795"/>
      <c r="O365" s="796"/>
      <c r="P365" s="796"/>
      <c r="Q365" s="796"/>
    </row>
    <row r="366" spans="2:17" ht="12.75" hidden="1" customHeight="1" x14ac:dyDescent="0.2">
      <c r="B366" s="778"/>
      <c r="C366" s="778"/>
      <c r="D366" s="778"/>
      <c r="E366" s="778"/>
      <c r="F366" s="778"/>
      <c r="G366" s="778"/>
      <c r="H366" s="778"/>
      <c r="I366" s="778"/>
      <c r="J366" s="778"/>
      <c r="K366" s="778"/>
      <c r="L366" s="795"/>
      <c r="M366" s="795"/>
      <c r="N366" s="795"/>
      <c r="O366" s="796"/>
      <c r="P366" s="796"/>
      <c r="Q366" s="796"/>
    </row>
    <row r="367" spans="2:17" ht="12.75" hidden="1" customHeight="1" x14ac:dyDescent="0.2">
      <c r="B367" s="778"/>
      <c r="C367" s="778"/>
      <c r="D367" s="778"/>
      <c r="E367" s="778"/>
      <c r="F367" s="778"/>
      <c r="G367" s="778"/>
      <c r="H367" s="778"/>
      <c r="I367" s="778"/>
      <c r="J367" s="778"/>
      <c r="K367" s="778"/>
      <c r="L367" s="795"/>
      <c r="M367" s="795"/>
      <c r="N367" s="795"/>
      <c r="O367" s="796"/>
      <c r="P367" s="796"/>
      <c r="Q367" s="796"/>
    </row>
    <row r="368" spans="2:17" ht="12.75" hidden="1" customHeight="1" x14ac:dyDescent="0.2">
      <c r="B368" s="778"/>
      <c r="C368" s="778"/>
      <c r="D368" s="778"/>
      <c r="E368" s="778"/>
      <c r="F368" s="778"/>
      <c r="G368" s="778"/>
      <c r="H368" s="778"/>
      <c r="I368" s="778"/>
      <c r="J368" s="778"/>
      <c r="K368" s="778"/>
      <c r="L368" s="795"/>
      <c r="M368" s="795"/>
      <c r="N368" s="795"/>
      <c r="O368" s="796"/>
      <c r="P368" s="796"/>
      <c r="Q368" s="796"/>
    </row>
    <row r="369" spans="2:17" ht="12.75" hidden="1" customHeight="1" x14ac:dyDescent="0.2">
      <c r="B369" s="778"/>
      <c r="C369" s="778"/>
      <c r="D369" s="778"/>
      <c r="E369" s="778"/>
      <c r="F369" s="778"/>
      <c r="G369" s="778"/>
      <c r="H369" s="778"/>
      <c r="I369" s="778"/>
      <c r="J369" s="778"/>
      <c r="K369" s="778"/>
      <c r="L369" s="795"/>
      <c r="M369" s="795"/>
      <c r="N369" s="795"/>
      <c r="O369" s="796"/>
      <c r="P369" s="796"/>
      <c r="Q369" s="796"/>
    </row>
    <row r="370" spans="2:17" ht="12.75" hidden="1" customHeight="1" x14ac:dyDescent="0.2">
      <c r="B370" s="778"/>
      <c r="C370" s="778"/>
      <c r="D370" s="778"/>
      <c r="E370" s="778"/>
      <c r="F370" s="778"/>
      <c r="G370" s="778"/>
      <c r="H370" s="778"/>
      <c r="I370" s="778"/>
      <c r="J370" s="778"/>
      <c r="K370" s="778"/>
      <c r="L370" s="795"/>
      <c r="M370" s="795"/>
      <c r="N370" s="795"/>
      <c r="O370" s="796"/>
      <c r="P370" s="796"/>
      <c r="Q370" s="796"/>
    </row>
    <row r="371" spans="2:17" ht="12.75" hidden="1" customHeight="1" x14ac:dyDescent="0.2">
      <c r="B371" s="778"/>
      <c r="C371" s="778"/>
      <c r="D371" s="778"/>
      <c r="E371" s="778"/>
      <c r="F371" s="778"/>
      <c r="G371" s="778"/>
      <c r="H371" s="778"/>
      <c r="I371" s="778"/>
      <c r="J371" s="778"/>
      <c r="K371" s="778"/>
      <c r="L371" s="795"/>
      <c r="M371" s="795"/>
      <c r="N371" s="795"/>
      <c r="O371" s="796"/>
      <c r="P371" s="796"/>
      <c r="Q371" s="796"/>
    </row>
    <row r="372" spans="2:17" ht="12.75" hidden="1" customHeight="1" x14ac:dyDescent="0.2">
      <c r="B372" s="778"/>
      <c r="C372" s="778"/>
      <c r="D372" s="778"/>
      <c r="E372" s="778"/>
      <c r="F372" s="778"/>
      <c r="G372" s="778"/>
      <c r="H372" s="778"/>
      <c r="I372" s="778"/>
      <c r="J372" s="778"/>
      <c r="K372" s="778"/>
      <c r="L372" s="795"/>
      <c r="M372" s="795"/>
      <c r="N372" s="795"/>
      <c r="O372" s="796"/>
      <c r="P372" s="796"/>
      <c r="Q372" s="796"/>
    </row>
    <row r="373" spans="2:17" ht="12.75" hidden="1" customHeight="1" x14ac:dyDescent="0.2">
      <c r="B373" s="778"/>
      <c r="C373" s="778"/>
      <c r="D373" s="778"/>
      <c r="E373" s="778"/>
      <c r="F373" s="778"/>
      <c r="G373" s="778"/>
      <c r="H373" s="778"/>
      <c r="I373" s="778"/>
      <c r="J373" s="778"/>
      <c r="K373" s="778"/>
      <c r="L373" s="795"/>
      <c r="M373" s="795"/>
      <c r="N373" s="795"/>
      <c r="O373" s="796"/>
      <c r="P373" s="796"/>
      <c r="Q373" s="796"/>
    </row>
    <row r="374" spans="2:17" ht="12.75" hidden="1" customHeight="1" x14ac:dyDescent="0.2">
      <c r="B374" s="778"/>
      <c r="C374" s="778"/>
      <c r="D374" s="778"/>
      <c r="E374" s="778"/>
      <c r="F374" s="778"/>
      <c r="G374" s="778"/>
      <c r="H374" s="778"/>
      <c r="I374" s="778"/>
      <c r="J374" s="778"/>
      <c r="K374" s="778"/>
      <c r="L374" s="795"/>
      <c r="M374" s="795"/>
      <c r="N374" s="795"/>
      <c r="O374" s="796"/>
      <c r="P374" s="796"/>
      <c r="Q374" s="796"/>
    </row>
    <row r="375" spans="2:17" ht="12.75" hidden="1" customHeight="1" x14ac:dyDescent="0.2">
      <c r="B375" s="778"/>
      <c r="C375" s="778"/>
      <c r="D375" s="778"/>
      <c r="E375" s="778"/>
      <c r="F375" s="778"/>
      <c r="G375" s="778"/>
      <c r="H375" s="778"/>
      <c r="I375" s="778"/>
      <c r="J375" s="778"/>
      <c r="K375" s="778"/>
      <c r="L375" s="795"/>
      <c r="M375" s="795"/>
      <c r="N375" s="795"/>
      <c r="O375" s="796"/>
      <c r="P375" s="796"/>
      <c r="Q375" s="796"/>
    </row>
    <row r="376" spans="2:17" ht="12.75" hidden="1" customHeight="1" x14ac:dyDescent="0.2">
      <c r="B376" s="778"/>
      <c r="C376" s="778"/>
      <c r="D376" s="778"/>
      <c r="E376" s="778"/>
      <c r="F376" s="778"/>
      <c r="G376" s="778"/>
      <c r="H376" s="778"/>
      <c r="I376" s="778"/>
      <c r="J376" s="778"/>
      <c r="K376" s="778"/>
      <c r="L376" s="795"/>
      <c r="M376" s="795"/>
      <c r="N376" s="795"/>
      <c r="O376" s="796"/>
      <c r="P376" s="796"/>
      <c r="Q376" s="796"/>
    </row>
    <row r="377" spans="2:17" ht="12.75" hidden="1" customHeight="1" x14ac:dyDescent="0.2">
      <c r="B377" s="778"/>
      <c r="C377" s="778"/>
      <c r="D377" s="778"/>
      <c r="E377" s="778"/>
      <c r="F377" s="778"/>
      <c r="G377" s="778"/>
      <c r="H377" s="778"/>
      <c r="I377" s="778"/>
      <c r="J377" s="778"/>
      <c r="K377" s="778"/>
      <c r="L377" s="795"/>
      <c r="M377" s="795"/>
      <c r="N377" s="795"/>
      <c r="O377" s="796"/>
      <c r="P377" s="796"/>
      <c r="Q377" s="796"/>
    </row>
    <row r="378" spans="2:17" ht="12.75" hidden="1" customHeight="1" x14ac:dyDescent="0.2">
      <c r="B378" s="778"/>
      <c r="C378" s="778"/>
      <c r="D378" s="778"/>
      <c r="E378" s="778"/>
      <c r="F378" s="778"/>
      <c r="G378" s="778"/>
      <c r="H378" s="778"/>
      <c r="I378" s="778"/>
      <c r="J378" s="778"/>
      <c r="K378" s="778"/>
      <c r="L378" s="795"/>
      <c r="M378" s="795"/>
      <c r="N378" s="795"/>
      <c r="O378" s="796"/>
      <c r="P378" s="796"/>
      <c r="Q378" s="796"/>
    </row>
    <row r="379" spans="2:17" ht="12.75" hidden="1" customHeight="1" x14ac:dyDescent="0.2">
      <c r="B379" s="778"/>
      <c r="C379" s="778"/>
      <c r="D379" s="778"/>
      <c r="E379" s="778"/>
      <c r="F379" s="778"/>
      <c r="G379" s="778"/>
      <c r="H379" s="778"/>
      <c r="I379" s="778"/>
      <c r="J379" s="778"/>
      <c r="K379" s="778"/>
      <c r="L379" s="795"/>
      <c r="M379" s="795"/>
      <c r="N379" s="795"/>
      <c r="O379" s="796"/>
      <c r="P379" s="796"/>
      <c r="Q379" s="796"/>
    </row>
    <row r="380" spans="2:17" ht="12.75" hidden="1" customHeight="1" x14ac:dyDescent="0.2">
      <c r="B380" s="778"/>
      <c r="C380" s="778"/>
      <c r="D380" s="778"/>
      <c r="E380" s="778"/>
      <c r="F380" s="778"/>
      <c r="G380" s="778"/>
      <c r="H380" s="778"/>
      <c r="I380" s="778"/>
      <c r="J380" s="778"/>
      <c r="K380" s="778"/>
      <c r="L380" s="795"/>
      <c r="M380" s="795"/>
      <c r="N380" s="795"/>
      <c r="O380" s="796"/>
      <c r="P380" s="796"/>
      <c r="Q380" s="796"/>
    </row>
    <row r="381" spans="2:17" ht="12.75" hidden="1" customHeight="1" x14ac:dyDescent="0.2">
      <c r="B381" s="778"/>
      <c r="C381" s="778"/>
      <c r="D381" s="778"/>
      <c r="E381" s="778"/>
      <c r="F381" s="778"/>
      <c r="G381" s="778"/>
      <c r="H381" s="778"/>
      <c r="I381" s="778"/>
      <c r="J381" s="778"/>
      <c r="K381" s="778"/>
      <c r="L381" s="795"/>
      <c r="M381" s="795"/>
      <c r="N381" s="795"/>
      <c r="O381" s="796"/>
      <c r="P381" s="796"/>
      <c r="Q381" s="796"/>
    </row>
    <row r="382" spans="2:17" ht="12.75" hidden="1" customHeight="1" x14ac:dyDescent="0.2">
      <c r="B382" s="778"/>
      <c r="C382" s="778"/>
      <c r="D382" s="778"/>
      <c r="E382" s="778"/>
      <c r="F382" s="778"/>
      <c r="G382" s="778"/>
      <c r="H382" s="778"/>
      <c r="I382" s="778"/>
      <c r="J382" s="778"/>
      <c r="K382" s="778"/>
      <c r="L382" s="795"/>
      <c r="M382" s="795"/>
      <c r="N382" s="795"/>
      <c r="O382" s="796"/>
      <c r="P382" s="796"/>
      <c r="Q382" s="796"/>
    </row>
    <row r="383" spans="2:17" ht="12.75" hidden="1" customHeight="1" x14ac:dyDescent="0.2">
      <c r="B383" s="778"/>
      <c r="C383" s="778"/>
      <c r="D383" s="778"/>
      <c r="E383" s="778"/>
      <c r="F383" s="778"/>
      <c r="G383" s="778"/>
      <c r="H383" s="778"/>
      <c r="I383" s="778"/>
      <c r="J383" s="778"/>
      <c r="K383" s="778"/>
      <c r="L383" s="795"/>
      <c r="M383" s="795"/>
      <c r="N383" s="795"/>
      <c r="O383" s="796"/>
      <c r="P383" s="796"/>
      <c r="Q383" s="796"/>
    </row>
    <row r="384" spans="2:17" ht="12.75" hidden="1" customHeight="1" x14ac:dyDescent="0.2">
      <c r="B384" s="778"/>
      <c r="C384" s="778"/>
      <c r="D384" s="778"/>
      <c r="E384" s="778"/>
      <c r="F384" s="778"/>
      <c r="G384" s="778"/>
      <c r="H384" s="778"/>
      <c r="I384" s="778"/>
      <c r="J384" s="778"/>
      <c r="K384" s="778"/>
      <c r="L384" s="795"/>
      <c r="M384" s="795"/>
      <c r="N384" s="795"/>
      <c r="O384" s="796"/>
      <c r="P384" s="796"/>
      <c r="Q384" s="796"/>
    </row>
    <row r="385" spans="2:17" ht="12.75" hidden="1" customHeight="1" x14ac:dyDescent="0.2">
      <c r="B385" s="778"/>
      <c r="C385" s="778"/>
      <c r="D385" s="778"/>
      <c r="E385" s="778"/>
      <c r="F385" s="778"/>
      <c r="G385" s="778"/>
      <c r="H385" s="778"/>
      <c r="I385" s="778"/>
      <c r="J385" s="778"/>
      <c r="K385" s="778"/>
      <c r="L385" s="795"/>
      <c r="M385" s="795"/>
      <c r="N385" s="795"/>
      <c r="O385" s="796"/>
      <c r="P385" s="796"/>
      <c r="Q385" s="796"/>
    </row>
    <row r="386" spans="2:17" ht="12.75" hidden="1" customHeight="1" x14ac:dyDescent="0.2">
      <c r="B386" s="778"/>
      <c r="C386" s="778"/>
      <c r="D386" s="778"/>
      <c r="E386" s="778"/>
      <c r="F386" s="778"/>
      <c r="G386" s="778"/>
      <c r="H386" s="778"/>
      <c r="I386" s="778"/>
      <c r="J386" s="778"/>
      <c r="K386" s="778"/>
      <c r="L386" s="795"/>
      <c r="M386" s="795"/>
      <c r="N386" s="795"/>
      <c r="O386" s="796"/>
      <c r="P386" s="796"/>
      <c r="Q386" s="796"/>
    </row>
    <row r="387" spans="2:17" ht="12.75" hidden="1" customHeight="1" x14ac:dyDescent="0.2">
      <c r="B387" s="778"/>
      <c r="C387" s="778"/>
      <c r="D387" s="778"/>
      <c r="E387" s="778"/>
      <c r="F387" s="778"/>
      <c r="G387" s="778"/>
      <c r="H387" s="778"/>
      <c r="I387" s="778"/>
      <c r="J387" s="778"/>
      <c r="K387" s="778"/>
      <c r="L387" s="795"/>
      <c r="M387" s="795"/>
      <c r="N387" s="795"/>
      <c r="O387" s="796"/>
      <c r="P387" s="796"/>
      <c r="Q387" s="796"/>
    </row>
    <row r="388" spans="2:17" ht="12.75" hidden="1" customHeight="1" x14ac:dyDescent="0.2">
      <c r="B388" s="778"/>
      <c r="C388" s="778"/>
      <c r="D388" s="778"/>
      <c r="E388" s="778"/>
      <c r="F388" s="778"/>
      <c r="G388" s="778"/>
      <c r="H388" s="778"/>
      <c r="I388" s="778"/>
      <c r="J388" s="778"/>
      <c r="K388" s="778"/>
      <c r="L388" s="795"/>
      <c r="M388" s="795"/>
      <c r="N388" s="795"/>
      <c r="O388" s="796"/>
      <c r="P388" s="796"/>
      <c r="Q388" s="796"/>
    </row>
    <row r="389" spans="2:17" ht="12.75" hidden="1" customHeight="1" x14ac:dyDescent="0.2">
      <c r="B389" s="778"/>
      <c r="C389" s="778"/>
      <c r="D389" s="778"/>
      <c r="E389" s="778"/>
      <c r="F389" s="778"/>
      <c r="G389" s="778"/>
      <c r="H389" s="778"/>
      <c r="I389" s="778"/>
      <c r="J389" s="778"/>
      <c r="K389" s="778"/>
      <c r="L389" s="795"/>
      <c r="M389" s="795"/>
      <c r="N389" s="795"/>
      <c r="O389" s="796"/>
      <c r="P389" s="796"/>
      <c r="Q389" s="796"/>
    </row>
    <row r="390" spans="2:17" ht="12.75" hidden="1" customHeight="1" x14ac:dyDescent="0.2">
      <c r="B390" s="778"/>
      <c r="C390" s="778"/>
      <c r="D390" s="778"/>
      <c r="E390" s="778"/>
      <c r="F390" s="778"/>
      <c r="G390" s="778"/>
      <c r="H390" s="778"/>
      <c r="I390" s="778"/>
      <c r="J390" s="778"/>
      <c r="K390" s="778"/>
      <c r="L390" s="795"/>
      <c r="M390" s="795"/>
      <c r="N390" s="795"/>
      <c r="O390" s="796"/>
      <c r="P390" s="796"/>
      <c r="Q390" s="796"/>
    </row>
    <row r="391" spans="2:17" ht="12.75" hidden="1" customHeight="1" x14ac:dyDescent="0.2">
      <c r="B391" s="778"/>
      <c r="C391" s="778"/>
      <c r="D391" s="778"/>
      <c r="E391" s="778"/>
      <c r="F391" s="778"/>
      <c r="G391" s="778"/>
      <c r="H391" s="778"/>
      <c r="I391" s="778"/>
      <c r="J391" s="778"/>
      <c r="K391" s="778"/>
      <c r="L391" s="795"/>
      <c r="M391" s="795"/>
      <c r="N391" s="795"/>
      <c r="O391" s="796"/>
      <c r="P391" s="796"/>
      <c r="Q391" s="796"/>
    </row>
    <row r="392" spans="2:17" ht="12.75" hidden="1" customHeight="1" x14ac:dyDescent="0.2">
      <c r="B392" s="778"/>
      <c r="C392" s="778"/>
      <c r="D392" s="778"/>
      <c r="E392" s="778"/>
      <c r="F392" s="778"/>
      <c r="G392" s="778"/>
      <c r="H392" s="778"/>
      <c r="I392" s="778"/>
      <c r="J392" s="778"/>
      <c r="K392" s="778"/>
      <c r="L392" s="795"/>
      <c r="M392" s="795"/>
      <c r="N392" s="795"/>
      <c r="O392" s="796"/>
      <c r="P392" s="796"/>
      <c r="Q392" s="796"/>
    </row>
    <row r="393" spans="2:17" ht="12.75" hidden="1" customHeight="1" x14ac:dyDescent="0.2">
      <c r="B393" s="778"/>
      <c r="C393" s="778"/>
      <c r="D393" s="778"/>
      <c r="E393" s="778"/>
      <c r="F393" s="778"/>
      <c r="G393" s="778"/>
      <c r="H393" s="778"/>
      <c r="I393" s="778"/>
      <c r="J393" s="778"/>
      <c r="K393" s="778"/>
      <c r="L393" s="795"/>
      <c r="M393" s="795"/>
      <c r="N393" s="795"/>
      <c r="O393" s="796"/>
      <c r="P393" s="796"/>
      <c r="Q393" s="796"/>
    </row>
    <row r="394" spans="2:17" ht="12.75" hidden="1" customHeight="1" x14ac:dyDescent="0.2">
      <c r="B394" s="778"/>
      <c r="C394" s="778"/>
      <c r="D394" s="778"/>
      <c r="E394" s="778"/>
      <c r="F394" s="778"/>
      <c r="G394" s="778"/>
      <c r="H394" s="778"/>
      <c r="I394" s="778"/>
      <c r="J394" s="778"/>
      <c r="K394" s="778"/>
      <c r="L394" s="795"/>
      <c r="M394" s="795"/>
      <c r="N394" s="795"/>
      <c r="O394" s="796"/>
      <c r="P394" s="796"/>
      <c r="Q394" s="796"/>
    </row>
    <row r="395" spans="2:17" ht="12.75" hidden="1" customHeight="1" x14ac:dyDescent="0.2">
      <c r="B395" s="778"/>
      <c r="C395" s="778"/>
      <c r="D395" s="778"/>
      <c r="E395" s="778"/>
      <c r="F395" s="778"/>
      <c r="G395" s="778"/>
      <c r="H395" s="778"/>
      <c r="I395" s="778"/>
      <c r="J395" s="778"/>
      <c r="K395" s="778"/>
      <c r="L395" s="795"/>
      <c r="M395" s="795"/>
      <c r="N395" s="795"/>
      <c r="O395" s="796"/>
      <c r="P395" s="796"/>
      <c r="Q395" s="796"/>
    </row>
    <row r="396" spans="2:17" ht="12.75" hidden="1" customHeight="1" x14ac:dyDescent="0.2">
      <c r="B396" s="778"/>
      <c r="C396" s="778"/>
      <c r="D396" s="778"/>
      <c r="E396" s="778"/>
      <c r="F396" s="778"/>
      <c r="G396" s="778"/>
      <c r="H396" s="778"/>
      <c r="I396" s="778"/>
      <c r="J396" s="778"/>
      <c r="K396" s="778"/>
      <c r="L396" s="795"/>
      <c r="M396" s="795"/>
      <c r="N396" s="795"/>
      <c r="O396" s="796"/>
      <c r="P396" s="796"/>
      <c r="Q396" s="796"/>
    </row>
    <row r="397" spans="2:17" ht="12.75" hidden="1" customHeight="1" x14ac:dyDescent="0.2">
      <c r="B397" s="778"/>
      <c r="C397" s="778"/>
      <c r="D397" s="778"/>
      <c r="E397" s="778"/>
      <c r="F397" s="778"/>
      <c r="G397" s="778"/>
      <c r="H397" s="778"/>
      <c r="I397" s="778"/>
      <c r="J397" s="778"/>
      <c r="K397" s="778"/>
      <c r="L397" s="795"/>
      <c r="M397" s="795"/>
      <c r="N397" s="795"/>
      <c r="O397" s="796"/>
      <c r="P397" s="796"/>
      <c r="Q397" s="796"/>
    </row>
    <row r="398" spans="2:17" ht="12.75" hidden="1" customHeight="1" x14ac:dyDescent="0.2">
      <c r="B398" s="778"/>
      <c r="C398" s="778"/>
      <c r="D398" s="778"/>
      <c r="E398" s="778"/>
      <c r="F398" s="778"/>
      <c r="G398" s="778"/>
      <c r="H398" s="778"/>
      <c r="I398" s="778"/>
      <c r="J398" s="778"/>
      <c r="K398" s="778"/>
      <c r="L398" s="795"/>
      <c r="M398" s="795"/>
      <c r="N398" s="795"/>
      <c r="O398" s="796"/>
      <c r="P398" s="796"/>
      <c r="Q398" s="796"/>
    </row>
    <row r="399" spans="2:17" ht="12.75" hidden="1" customHeight="1" x14ac:dyDescent="0.2">
      <c r="B399" s="778"/>
      <c r="C399" s="778"/>
      <c r="D399" s="778"/>
      <c r="E399" s="778"/>
      <c r="F399" s="778"/>
      <c r="G399" s="778"/>
      <c r="H399" s="778"/>
      <c r="I399" s="778"/>
      <c r="J399" s="778"/>
      <c r="K399" s="778"/>
      <c r="L399" s="795"/>
      <c r="M399" s="795"/>
      <c r="N399" s="795"/>
      <c r="O399" s="796"/>
      <c r="P399" s="796"/>
      <c r="Q399" s="796"/>
    </row>
    <row r="400" spans="2:17" ht="12.75" hidden="1" customHeight="1" x14ac:dyDescent="0.2">
      <c r="B400" s="778"/>
      <c r="C400" s="778"/>
      <c r="D400" s="778"/>
      <c r="E400" s="778"/>
      <c r="F400" s="778"/>
      <c r="G400" s="778"/>
      <c r="H400" s="778"/>
      <c r="I400" s="778"/>
      <c r="J400" s="778"/>
      <c r="K400" s="778"/>
      <c r="L400" s="795"/>
      <c r="M400" s="795"/>
      <c r="N400" s="795"/>
      <c r="O400" s="796"/>
      <c r="P400" s="796"/>
      <c r="Q400" s="796"/>
    </row>
    <row r="401" spans="2:17" ht="12.75" hidden="1" customHeight="1" x14ac:dyDescent="0.2">
      <c r="B401" s="778"/>
      <c r="C401" s="778"/>
      <c r="D401" s="778"/>
      <c r="E401" s="778"/>
      <c r="F401" s="778"/>
      <c r="G401" s="778"/>
      <c r="H401" s="778"/>
      <c r="I401" s="778"/>
      <c r="J401" s="778"/>
      <c r="K401" s="778"/>
      <c r="L401" s="795"/>
      <c r="M401" s="795"/>
      <c r="N401" s="795"/>
      <c r="O401" s="796"/>
      <c r="P401" s="796"/>
      <c r="Q401" s="796"/>
    </row>
    <row r="402" spans="2:17" ht="12.75" hidden="1" customHeight="1" x14ac:dyDescent="0.2">
      <c r="B402" s="778"/>
      <c r="C402" s="778"/>
      <c r="D402" s="778"/>
      <c r="E402" s="778"/>
      <c r="F402" s="778"/>
      <c r="G402" s="778"/>
      <c r="H402" s="778"/>
      <c r="I402" s="778"/>
      <c r="J402" s="778"/>
      <c r="K402" s="778"/>
      <c r="L402" s="795"/>
      <c r="M402" s="795"/>
      <c r="N402" s="795"/>
      <c r="O402" s="796"/>
      <c r="P402" s="796"/>
      <c r="Q402" s="796"/>
    </row>
    <row r="403" spans="2:17" ht="12.75" hidden="1" customHeight="1" x14ac:dyDescent="0.2">
      <c r="B403" s="302"/>
      <c r="C403" s="302"/>
      <c r="D403" s="302"/>
      <c r="E403" s="302"/>
      <c r="F403" s="302"/>
      <c r="G403" s="302"/>
      <c r="H403" s="302"/>
      <c r="I403" s="302"/>
      <c r="J403" s="302"/>
      <c r="K403" s="302"/>
      <c r="L403" s="798"/>
      <c r="M403" s="798"/>
      <c r="N403" s="798"/>
      <c r="O403" s="799"/>
      <c r="P403" s="799"/>
      <c r="Q403" s="799"/>
    </row>
    <row r="404" spans="2:17" ht="12.75" hidden="1" customHeight="1" x14ac:dyDescent="0.2">
      <c r="B404" s="791"/>
      <c r="C404" s="791"/>
      <c r="D404" s="791"/>
      <c r="E404" s="791"/>
      <c r="F404" s="791"/>
      <c r="G404" s="791"/>
      <c r="H404" s="791"/>
      <c r="I404" s="791"/>
      <c r="J404" s="791"/>
      <c r="K404" s="791"/>
      <c r="L404" s="791"/>
      <c r="M404" s="791"/>
      <c r="N404" s="791"/>
      <c r="O404" s="791"/>
      <c r="P404" s="791"/>
      <c r="Q404" s="791"/>
    </row>
    <row r="405" spans="2:17" ht="12.75" hidden="1" customHeight="1" x14ac:dyDescent="0.2">
      <c r="B405" s="287"/>
      <c r="C405" s="288"/>
      <c r="D405" s="288"/>
      <c r="E405" s="288"/>
      <c r="F405" s="288"/>
      <c r="G405" s="288"/>
      <c r="H405" s="288"/>
      <c r="I405" s="288"/>
      <c r="J405" s="289"/>
      <c r="K405" s="786"/>
      <c r="L405" s="786"/>
      <c r="M405" s="786"/>
      <c r="N405" s="786"/>
      <c r="O405" s="786"/>
      <c r="P405" s="786"/>
      <c r="Q405" s="786"/>
    </row>
    <row r="406" spans="2:17" ht="14.25" hidden="1" customHeight="1" x14ac:dyDescent="0.2">
      <c r="B406" s="785"/>
      <c r="C406" s="785"/>
      <c r="D406" s="785"/>
      <c r="E406" s="785"/>
      <c r="F406" s="785"/>
      <c r="G406" s="785"/>
      <c r="H406" s="785"/>
      <c r="I406" s="785"/>
      <c r="J406" s="785"/>
      <c r="K406" s="785"/>
      <c r="L406" s="785"/>
      <c r="M406" s="785"/>
      <c r="N406" s="785"/>
      <c r="O406" s="785"/>
      <c r="P406" s="785"/>
      <c r="Q406" s="785"/>
    </row>
    <row r="407" spans="2:17" ht="12.75" hidden="1" customHeight="1" x14ac:dyDescent="0.2">
      <c r="B407" s="782"/>
      <c r="C407" s="782"/>
      <c r="D407" s="782"/>
      <c r="E407" s="782"/>
      <c r="F407" s="782"/>
      <c r="G407" s="782"/>
      <c r="H407" s="782"/>
      <c r="I407" s="782"/>
      <c r="J407" s="782"/>
      <c r="K407" s="782"/>
      <c r="L407" s="782"/>
      <c r="M407" s="782"/>
      <c r="N407" s="782"/>
      <c r="O407" s="782"/>
      <c r="P407" s="782"/>
      <c r="Q407" s="782"/>
    </row>
    <row r="408" spans="2:17" ht="12.75" hidden="1" customHeight="1" x14ac:dyDescent="0.2">
      <c r="B408" s="778"/>
      <c r="C408" s="778"/>
      <c r="D408" s="778"/>
      <c r="E408" s="778"/>
      <c r="F408" s="778"/>
      <c r="G408" s="778"/>
      <c r="H408" s="778"/>
      <c r="I408" s="778"/>
      <c r="J408" s="778"/>
      <c r="K408" s="778"/>
      <c r="L408" s="778"/>
      <c r="M408" s="778"/>
      <c r="N408" s="778"/>
      <c r="O408" s="778"/>
      <c r="P408" s="778"/>
      <c r="Q408" s="778"/>
    </row>
    <row r="409" spans="2:17" ht="12.75" hidden="1" customHeight="1" x14ac:dyDescent="0.2">
      <c r="B409" s="778"/>
      <c r="C409" s="778"/>
      <c r="D409" s="778"/>
      <c r="E409" s="778"/>
      <c r="F409" s="778"/>
      <c r="G409" s="778"/>
      <c r="H409" s="778"/>
      <c r="I409" s="778"/>
      <c r="J409" s="778"/>
      <c r="K409" s="778"/>
      <c r="L409" s="778"/>
      <c r="M409" s="778"/>
      <c r="N409" s="778"/>
      <c r="O409" s="778"/>
      <c r="P409" s="778"/>
      <c r="Q409" s="778"/>
    </row>
    <row r="410" spans="2:17" ht="12.75" hidden="1" customHeight="1" x14ac:dyDescent="0.2">
      <c r="B410" s="778"/>
      <c r="C410" s="778"/>
      <c r="D410" s="778"/>
      <c r="E410" s="778"/>
      <c r="F410" s="778"/>
      <c r="G410" s="778"/>
      <c r="H410" s="778"/>
      <c r="I410" s="778"/>
      <c r="J410" s="778"/>
      <c r="K410" s="778"/>
      <c r="L410" s="778"/>
      <c r="M410" s="778"/>
      <c r="N410" s="778"/>
      <c r="O410" s="778"/>
      <c r="P410" s="778"/>
      <c r="Q410" s="778"/>
    </row>
    <row r="411" spans="2:17" ht="12.75" hidden="1" customHeight="1" x14ac:dyDescent="0.2">
      <c r="B411" s="791"/>
      <c r="C411" s="791"/>
      <c r="D411" s="791"/>
      <c r="E411" s="791"/>
      <c r="F411" s="791"/>
      <c r="G411" s="791"/>
      <c r="H411" s="791"/>
      <c r="I411" s="791"/>
      <c r="J411" s="791"/>
      <c r="K411" s="791"/>
      <c r="L411" s="790"/>
      <c r="M411" s="790"/>
      <c r="N411" s="790"/>
      <c r="O411" s="790"/>
      <c r="P411" s="790"/>
      <c r="Q411" s="790"/>
    </row>
    <row r="412" spans="2:17" ht="12.75" hidden="1" customHeight="1" x14ac:dyDescent="0.2">
      <c r="B412" s="778"/>
      <c r="C412" s="778"/>
      <c r="D412" s="778"/>
      <c r="E412" s="778"/>
      <c r="F412" s="778"/>
      <c r="G412" s="778"/>
      <c r="H412" s="778"/>
      <c r="I412" s="778"/>
      <c r="J412" s="778"/>
      <c r="K412" s="778"/>
      <c r="L412" s="795"/>
      <c r="M412" s="795"/>
      <c r="N412" s="795"/>
      <c r="O412" s="796"/>
      <c r="P412" s="796"/>
      <c r="Q412" s="796"/>
    </row>
    <row r="413" spans="2:17" ht="12.75" hidden="1" customHeight="1" x14ac:dyDescent="0.2">
      <c r="B413" s="778"/>
      <c r="C413" s="778"/>
      <c r="D413" s="778"/>
      <c r="E413" s="778"/>
      <c r="F413" s="778"/>
      <c r="G413" s="778"/>
      <c r="H413" s="778"/>
      <c r="I413" s="778"/>
      <c r="J413" s="778"/>
      <c r="K413" s="778"/>
      <c r="L413" s="795"/>
      <c r="M413" s="795"/>
      <c r="N413" s="795"/>
      <c r="O413" s="796"/>
      <c r="P413" s="796"/>
      <c r="Q413" s="796"/>
    </row>
    <row r="414" spans="2:17" ht="12.75" hidden="1" customHeight="1" x14ac:dyDescent="0.2">
      <c r="B414" s="778"/>
      <c r="C414" s="778"/>
      <c r="D414" s="778"/>
      <c r="E414" s="778"/>
      <c r="F414" s="778"/>
      <c r="G414" s="778"/>
      <c r="H414" s="778"/>
      <c r="I414" s="778"/>
      <c r="J414" s="778"/>
      <c r="K414" s="778"/>
      <c r="L414" s="795"/>
      <c r="M414" s="795"/>
      <c r="N414" s="795"/>
      <c r="O414" s="796"/>
      <c r="P414" s="796"/>
      <c r="Q414" s="796"/>
    </row>
    <row r="415" spans="2:17" ht="12.75" hidden="1" customHeight="1" x14ac:dyDescent="0.2">
      <c r="B415" s="778"/>
      <c r="C415" s="778"/>
      <c r="D415" s="778"/>
      <c r="E415" s="778"/>
      <c r="F415" s="778"/>
      <c r="G415" s="778"/>
      <c r="H415" s="778"/>
      <c r="I415" s="778"/>
      <c r="J415" s="778"/>
      <c r="K415" s="778"/>
      <c r="L415" s="795"/>
      <c r="M415" s="795"/>
      <c r="N415" s="795"/>
      <c r="O415" s="796"/>
      <c r="P415" s="796"/>
      <c r="Q415" s="796"/>
    </row>
    <row r="416" spans="2:17" ht="12.75" hidden="1" customHeight="1" x14ac:dyDescent="0.2">
      <c r="B416" s="778"/>
      <c r="C416" s="778"/>
      <c r="D416" s="778"/>
      <c r="E416" s="778"/>
      <c r="F416" s="778"/>
      <c r="G416" s="778"/>
      <c r="H416" s="778"/>
      <c r="I416" s="778"/>
      <c r="J416" s="778"/>
      <c r="K416" s="778"/>
      <c r="L416" s="795"/>
      <c r="M416" s="795"/>
      <c r="N416" s="795"/>
      <c r="O416" s="796"/>
      <c r="P416" s="796"/>
      <c r="Q416" s="796"/>
    </row>
    <row r="417" spans="2:17" ht="12.75" hidden="1" customHeight="1" x14ac:dyDescent="0.2">
      <c r="B417" s="778"/>
      <c r="C417" s="778"/>
      <c r="D417" s="778"/>
      <c r="E417" s="778"/>
      <c r="F417" s="778"/>
      <c r="G417" s="778"/>
      <c r="H417" s="778"/>
      <c r="I417" s="778"/>
      <c r="J417" s="778"/>
      <c r="K417" s="778"/>
      <c r="L417" s="795"/>
      <c r="M417" s="795"/>
      <c r="N417" s="795"/>
      <c r="O417" s="796"/>
      <c r="P417" s="796"/>
      <c r="Q417" s="796"/>
    </row>
    <row r="418" spans="2:17" ht="12.75" hidden="1" customHeight="1" x14ac:dyDescent="0.2">
      <c r="B418" s="778"/>
      <c r="C418" s="778"/>
      <c r="D418" s="778"/>
      <c r="E418" s="778"/>
      <c r="F418" s="778"/>
      <c r="G418" s="778"/>
      <c r="H418" s="778"/>
      <c r="I418" s="778"/>
      <c r="J418" s="778"/>
      <c r="K418" s="778"/>
      <c r="L418" s="795"/>
      <c r="M418" s="795"/>
      <c r="N418" s="795"/>
      <c r="O418" s="796"/>
      <c r="P418" s="796"/>
      <c r="Q418" s="796"/>
    </row>
    <row r="419" spans="2:17" ht="12.75" hidden="1" customHeight="1" x14ac:dyDescent="0.2">
      <c r="B419" s="778"/>
      <c r="C419" s="778"/>
      <c r="D419" s="778"/>
      <c r="E419" s="778"/>
      <c r="F419" s="778"/>
      <c r="G419" s="778"/>
      <c r="H419" s="778"/>
      <c r="I419" s="778"/>
      <c r="J419" s="778"/>
      <c r="K419" s="778"/>
      <c r="L419" s="795"/>
      <c r="M419" s="795"/>
      <c r="N419" s="795"/>
      <c r="O419" s="796"/>
      <c r="P419" s="796"/>
      <c r="Q419" s="796"/>
    </row>
    <row r="420" spans="2:17" ht="12.75" hidden="1" customHeight="1" x14ac:dyDescent="0.2">
      <c r="B420" s="778"/>
      <c r="C420" s="778"/>
      <c r="D420" s="778"/>
      <c r="E420" s="778"/>
      <c r="F420" s="778"/>
      <c r="G420" s="778"/>
      <c r="H420" s="778"/>
      <c r="I420" s="778"/>
      <c r="J420" s="778"/>
      <c r="K420" s="778"/>
      <c r="L420" s="795"/>
      <c r="M420" s="795"/>
      <c r="N420" s="795"/>
      <c r="O420" s="796"/>
      <c r="P420" s="796"/>
      <c r="Q420" s="796"/>
    </row>
    <row r="421" spans="2:17" ht="12.75" hidden="1" customHeight="1" x14ac:dyDescent="0.2">
      <c r="B421" s="778"/>
      <c r="C421" s="778"/>
      <c r="D421" s="778"/>
      <c r="E421" s="778"/>
      <c r="F421" s="778"/>
      <c r="G421" s="778"/>
      <c r="H421" s="778"/>
      <c r="I421" s="778"/>
      <c r="J421" s="778"/>
      <c r="K421" s="778"/>
      <c r="L421" s="795"/>
      <c r="M421" s="795"/>
      <c r="N421" s="795"/>
      <c r="O421" s="796"/>
      <c r="P421" s="796"/>
      <c r="Q421" s="796"/>
    </row>
    <row r="422" spans="2:17" ht="12.75" hidden="1" customHeight="1" x14ac:dyDescent="0.2">
      <c r="B422" s="778"/>
      <c r="C422" s="778"/>
      <c r="D422" s="778"/>
      <c r="E422" s="778"/>
      <c r="F422" s="778"/>
      <c r="G422" s="778"/>
      <c r="H422" s="778"/>
      <c r="I422" s="778"/>
      <c r="J422" s="778"/>
      <c r="K422" s="778"/>
      <c r="L422" s="795"/>
      <c r="M422" s="795"/>
      <c r="N422" s="795"/>
      <c r="O422" s="796"/>
      <c r="P422" s="796"/>
      <c r="Q422" s="796"/>
    </row>
    <row r="423" spans="2:17" ht="12.75" hidden="1" customHeight="1" x14ac:dyDescent="0.2">
      <c r="B423" s="778"/>
      <c r="C423" s="778"/>
      <c r="D423" s="778"/>
      <c r="E423" s="778"/>
      <c r="F423" s="778"/>
      <c r="G423" s="778"/>
      <c r="H423" s="778"/>
      <c r="I423" s="778"/>
      <c r="J423" s="778"/>
      <c r="K423" s="778"/>
      <c r="L423" s="795"/>
      <c r="M423" s="795"/>
      <c r="N423" s="795"/>
      <c r="O423" s="796"/>
      <c r="P423" s="796"/>
      <c r="Q423" s="796"/>
    </row>
    <row r="424" spans="2:17" ht="12.75" hidden="1" customHeight="1" x14ac:dyDescent="0.2">
      <c r="B424" s="778"/>
      <c r="C424" s="778"/>
      <c r="D424" s="778"/>
      <c r="E424" s="778"/>
      <c r="F424" s="778"/>
      <c r="G424" s="778"/>
      <c r="H424" s="778"/>
      <c r="I424" s="778"/>
      <c r="J424" s="778"/>
      <c r="K424" s="778"/>
      <c r="L424" s="795"/>
      <c r="M424" s="795"/>
      <c r="N424" s="795"/>
      <c r="O424" s="796"/>
      <c r="P424" s="796"/>
      <c r="Q424" s="796"/>
    </row>
    <row r="425" spans="2:17" ht="12.75" hidden="1" customHeight="1" x14ac:dyDescent="0.2">
      <c r="B425" s="778"/>
      <c r="C425" s="778"/>
      <c r="D425" s="778"/>
      <c r="E425" s="778"/>
      <c r="F425" s="778"/>
      <c r="G425" s="778"/>
      <c r="H425" s="778"/>
      <c r="I425" s="778"/>
      <c r="J425" s="778"/>
      <c r="K425" s="778"/>
      <c r="L425" s="795"/>
      <c r="M425" s="795"/>
      <c r="N425" s="795"/>
      <c r="O425" s="796"/>
      <c r="P425" s="796"/>
      <c r="Q425" s="796"/>
    </row>
    <row r="426" spans="2:17" ht="12.75" hidden="1" customHeight="1" x14ac:dyDescent="0.2">
      <c r="B426" s="778"/>
      <c r="C426" s="778"/>
      <c r="D426" s="778"/>
      <c r="E426" s="778"/>
      <c r="F426" s="778"/>
      <c r="G426" s="778"/>
      <c r="H426" s="778"/>
      <c r="I426" s="778"/>
      <c r="J426" s="778"/>
      <c r="K426" s="778"/>
      <c r="L426" s="795"/>
      <c r="M426" s="795"/>
      <c r="N426" s="795"/>
      <c r="O426" s="796"/>
      <c r="P426" s="796"/>
      <c r="Q426" s="796"/>
    </row>
    <row r="427" spans="2:17" ht="12.75" hidden="1" customHeight="1" x14ac:dyDescent="0.2">
      <c r="B427" s="778"/>
      <c r="C427" s="778"/>
      <c r="D427" s="778"/>
      <c r="E427" s="778"/>
      <c r="F427" s="778"/>
      <c r="G427" s="778"/>
      <c r="H427" s="778"/>
      <c r="I427" s="778"/>
      <c r="J427" s="778"/>
      <c r="K427" s="778"/>
      <c r="L427" s="795"/>
      <c r="M427" s="795"/>
      <c r="N427" s="795"/>
      <c r="O427" s="796"/>
      <c r="P427" s="796"/>
      <c r="Q427" s="796"/>
    </row>
    <row r="428" spans="2:17" ht="12.75" hidden="1" customHeight="1" x14ac:dyDescent="0.2">
      <c r="B428" s="778"/>
      <c r="C428" s="778"/>
      <c r="D428" s="778"/>
      <c r="E428" s="778"/>
      <c r="F428" s="778"/>
      <c r="G428" s="778"/>
      <c r="H428" s="778"/>
      <c r="I428" s="778"/>
      <c r="J428" s="778"/>
      <c r="K428" s="778"/>
      <c r="L428" s="795"/>
      <c r="M428" s="795"/>
      <c r="N428" s="795"/>
      <c r="O428" s="796"/>
      <c r="P428" s="796"/>
      <c r="Q428" s="796"/>
    </row>
    <row r="429" spans="2:17" ht="12.75" hidden="1" customHeight="1" x14ac:dyDescent="0.2">
      <c r="B429" s="778"/>
      <c r="C429" s="778"/>
      <c r="D429" s="778"/>
      <c r="E429" s="778"/>
      <c r="F429" s="778"/>
      <c r="G429" s="778"/>
      <c r="H429" s="778"/>
      <c r="I429" s="778"/>
      <c r="J429" s="778"/>
      <c r="K429" s="778"/>
      <c r="L429" s="795"/>
      <c r="M429" s="795"/>
      <c r="N429" s="795"/>
      <c r="O429" s="796"/>
      <c r="P429" s="796"/>
      <c r="Q429" s="796"/>
    </row>
    <row r="430" spans="2:17" ht="12.75" hidden="1" customHeight="1" x14ac:dyDescent="0.2">
      <c r="B430" s="778"/>
      <c r="C430" s="778"/>
      <c r="D430" s="778"/>
      <c r="E430" s="778"/>
      <c r="F430" s="778"/>
      <c r="G430" s="778"/>
      <c r="H430" s="778"/>
      <c r="I430" s="778"/>
      <c r="J430" s="778"/>
      <c r="K430" s="778"/>
      <c r="L430" s="795"/>
      <c r="M430" s="795"/>
      <c r="N430" s="795"/>
      <c r="O430" s="796"/>
      <c r="P430" s="796"/>
      <c r="Q430" s="796"/>
    </row>
    <row r="431" spans="2:17" ht="12.75" hidden="1" customHeight="1" x14ac:dyDescent="0.2">
      <c r="B431" s="778"/>
      <c r="C431" s="778"/>
      <c r="D431" s="778"/>
      <c r="E431" s="778"/>
      <c r="F431" s="778"/>
      <c r="G431" s="778"/>
      <c r="H431" s="778"/>
      <c r="I431" s="778"/>
      <c r="J431" s="778"/>
      <c r="K431" s="778"/>
      <c r="L431" s="795"/>
      <c r="M431" s="795"/>
      <c r="N431" s="795"/>
      <c r="O431" s="796"/>
      <c r="P431" s="796"/>
      <c r="Q431" s="796"/>
    </row>
    <row r="432" spans="2:17" ht="12.75" hidden="1" customHeight="1" x14ac:dyDescent="0.2">
      <c r="B432" s="778"/>
      <c r="C432" s="778"/>
      <c r="D432" s="778"/>
      <c r="E432" s="778"/>
      <c r="F432" s="778"/>
      <c r="G432" s="778"/>
      <c r="H432" s="778"/>
      <c r="I432" s="778"/>
      <c r="J432" s="778"/>
      <c r="K432" s="778"/>
      <c r="L432" s="795"/>
      <c r="M432" s="795"/>
      <c r="N432" s="795"/>
      <c r="O432" s="796"/>
      <c r="P432" s="796"/>
      <c r="Q432" s="796"/>
    </row>
    <row r="433" spans="2:17" ht="12.75" hidden="1" customHeight="1" x14ac:dyDescent="0.2">
      <c r="B433" s="778"/>
      <c r="C433" s="778"/>
      <c r="D433" s="778"/>
      <c r="E433" s="778"/>
      <c r="F433" s="778"/>
      <c r="G433" s="778"/>
      <c r="H433" s="778"/>
      <c r="I433" s="778"/>
      <c r="J433" s="778"/>
      <c r="K433" s="778"/>
      <c r="L433" s="795"/>
      <c r="M433" s="795"/>
      <c r="N433" s="795"/>
      <c r="O433" s="796"/>
      <c r="P433" s="796"/>
      <c r="Q433" s="796"/>
    </row>
    <row r="434" spans="2:17" ht="12.75" hidden="1" customHeight="1" x14ac:dyDescent="0.2">
      <c r="B434" s="778"/>
      <c r="C434" s="778"/>
      <c r="D434" s="778"/>
      <c r="E434" s="778"/>
      <c r="F434" s="778"/>
      <c r="G434" s="778"/>
      <c r="H434" s="778"/>
      <c r="I434" s="778"/>
      <c r="J434" s="778"/>
      <c r="K434" s="778"/>
      <c r="L434" s="795"/>
      <c r="M434" s="795"/>
      <c r="N434" s="795"/>
      <c r="O434" s="796"/>
      <c r="P434" s="796"/>
      <c r="Q434" s="796"/>
    </row>
    <row r="435" spans="2:17" ht="12.75" hidden="1" customHeight="1" x14ac:dyDescent="0.2">
      <c r="B435" s="778"/>
      <c r="C435" s="778"/>
      <c r="D435" s="778"/>
      <c r="E435" s="778"/>
      <c r="F435" s="778"/>
      <c r="G435" s="778"/>
      <c r="H435" s="778"/>
      <c r="I435" s="778"/>
      <c r="J435" s="778"/>
      <c r="K435" s="778"/>
      <c r="L435" s="795"/>
      <c r="M435" s="795"/>
      <c r="N435" s="795"/>
      <c r="O435" s="796"/>
      <c r="P435" s="796"/>
      <c r="Q435" s="796"/>
    </row>
    <row r="436" spans="2:17" ht="12.75" hidden="1" customHeight="1" x14ac:dyDescent="0.2">
      <c r="B436" s="778"/>
      <c r="C436" s="778"/>
      <c r="D436" s="778"/>
      <c r="E436" s="778"/>
      <c r="F436" s="778"/>
      <c r="G436" s="778"/>
      <c r="H436" s="778"/>
      <c r="I436" s="778"/>
      <c r="J436" s="778"/>
      <c r="K436" s="778"/>
      <c r="L436" s="795"/>
      <c r="M436" s="795"/>
      <c r="N436" s="795"/>
      <c r="O436" s="796"/>
      <c r="P436" s="796"/>
      <c r="Q436" s="796"/>
    </row>
    <row r="437" spans="2:17" ht="12.75" hidden="1" customHeight="1" x14ac:dyDescent="0.2">
      <c r="B437" s="778"/>
      <c r="C437" s="778"/>
      <c r="D437" s="778"/>
      <c r="E437" s="778"/>
      <c r="F437" s="778"/>
      <c r="G437" s="778"/>
      <c r="H437" s="778"/>
      <c r="I437" s="778"/>
      <c r="J437" s="778"/>
      <c r="K437" s="778"/>
      <c r="L437" s="795"/>
      <c r="M437" s="795"/>
      <c r="N437" s="795"/>
      <c r="O437" s="796"/>
      <c r="P437" s="796"/>
      <c r="Q437" s="796"/>
    </row>
    <row r="438" spans="2:17" ht="12.75" hidden="1" customHeight="1" x14ac:dyDescent="0.2">
      <c r="B438" s="778"/>
      <c r="C438" s="778"/>
      <c r="D438" s="778"/>
      <c r="E438" s="778"/>
      <c r="F438" s="778"/>
      <c r="G438" s="778"/>
      <c r="H438" s="778"/>
      <c r="I438" s="778"/>
      <c r="J438" s="778"/>
      <c r="K438" s="778"/>
      <c r="L438" s="795"/>
      <c r="M438" s="795"/>
      <c r="N438" s="795"/>
      <c r="O438" s="796"/>
      <c r="P438" s="796"/>
      <c r="Q438" s="796"/>
    </row>
    <row r="439" spans="2:17" ht="12.75" hidden="1" customHeight="1" x14ac:dyDescent="0.2">
      <c r="B439" s="778"/>
      <c r="C439" s="778"/>
      <c r="D439" s="778"/>
      <c r="E439" s="778"/>
      <c r="F439" s="778"/>
      <c r="G439" s="778"/>
      <c r="H439" s="778"/>
      <c r="I439" s="778"/>
      <c r="J439" s="778"/>
      <c r="K439" s="778"/>
      <c r="L439" s="795"/>
      <c r="M439" s="795"/>
      <c r="N439" s="795"/>
      <c r="O439" s="796"/>
      <c r="P439" s="796"/>
      <c r="Q439" s="796"/>
    </row>
    <row r="440" spans="2:17" ht="12.75" hidden="1" customHeight="1" x14ac:dyDescent="0.2">
      <c r="B440" s="778"/>
      <c r="C440" s="778"/>
      <c r="D440" s="778"/>
      <c r="E440" s="778"/>
      <c r="F440" s="778"/>
      <c r="G440" s="778"/>
      <c r="H440" s="778"/>
      <c r="I440" s="778"/>
      <c r="J440" s="778"/>
      <c r="K440" s="778"/>
      <c r="L440" s="795"/>
      <c r="M440" s="795"/>
      <c r="N440" s="795"/>
      <c r="O440" s="796"/>
      <c r="P440" s="796"/>
      <c r="Q440" s="796"/>
    </row>
    <row r="441" spans="2:17" ht="12.75" hidden="1" customHeight="1" x14ac:dyDescent="0.2">
      <c r="B441" s="778"/>
      <c r="C441" s="778"/>
      <c r="D441" s="778"/>
      <c r="E441" s="778"/>
      <c r="F441" s="778"/>
      <c r="G441" s="778"/>
      <c r="H441" s="778"/>
      <c r="I441" s="778"/>
      <c r="J441" s="778"/>
      <c r="K441" s="778"/>
      <c r="L441" s="795"/>
      <c r="M441" s="795"/>
      <c r="N441" s="795"/>
      <c r="O441" s="796"/>
      <c r="P441" s="796"/>
      <c r="Q441" s="796"/>
    </row>
    <row r="442" spans="2:17" ht="12.75" hidden="1" customHeight="1" x14ac:dyDescent="0.2">
      <c r="B442" s="778"/>
      <c r="C442" s="778"/>
      <c r="D442" s="778"/>
      <c r="E442" s="778"/>
      <c r="F442" s="778"/>
      <c r="G442" s="778"/>
      <c r="H442" s="778"/>
      <c r="I442" s="778"/>
      <c r="J442" s="778"/>
      <c r="K442" s="778"/>
      <c r="L442" s="795"/>
      <c r="M442" s="795"/>
      <c r="N442" s="795"/>
      <c r="O442" s="796"/>
      <c r="P442" s="796"/>
      <c r="Q442" s="796"/>
    </row>
    <row r="443" spans="2:17" ht="12.75" hidden="1" customHeight="1" x14ac:dyDescent="0.2">
      <c r="B443" s="778"/>
      <c r="C443" s="778"/>
      <c r="D443" s="778"/>
      <c r="E443" s="778"/>
      <c r="F443" s="778"/>
      <c r="G443" s="778"/>
      <c r="H443" s="778"/>
      <c r="I443" s="778"/>
      <c r="J443" s="778"/>
      <c r="K443" s="778"/>
      <c r="L443" s="795"/>
      <c r="M443" s="795"/>
      <c r="N443" s="795"/>
      <c r="O443" s="796"/>
      <c r="P443" s="796"/>
      <c r="Q443" s="796"/>
    </row>
    <row r="444" spans="2:17" ht="12.75" hidden="1" customHeight="1" x14ac:dyDescent="0.2">
      <c r="B444" s="778"/>
      <c r="C444" s="778"/>
      <c r="D444" s="778"/>
      <c r="E444" s="778"/>
      <c r="F444" s="778"/>
      <c r="G444" s="778"/>
      <c r="H444" s="778"/>
      <c r="I444" s="778"/>
      <c r="J444" s="778"/>
      <c r="K444" s="778"/>
      <c r="L444" s="795"/>
      <c r="M444" s="795"/>
      <c r="N444" s="795"/>
      <c r="O444" s="796"/>
      <c r="P444" s="796"/>
      <c r="Q444" s="796"/>
    </row>
    <row r="445" spans="2:17" ht="12.75" hidden="1" customHeight="1" x14ac:dyDescent="0.2">
      <c r="B445" s="778"/>
      <c r="C445" s="778"/>
      <c r="D445" s="778"/>
      <c r="E445" s="778"/>
      <c r="F445" s="778"/>
      <c r="G445" s="778"/>
      <c r="H445" s="778"/>
      <c r="I445" s="778"/>
      <c r="J445" s="778"/>
      <c r="K445" s="778"/>
      <c r="L445" s="795"/>
      <c r="M445" s="795"/>
      <c r="N445" s="795"/>
      <c r="O445" s="796"/>
      <c r="P445" s="796"/>
      <c r="Q445" s="796"/>
    </row>
    <row r="446" spans="2:17" ht="12.75" hidden="1" customHeight="1" x14ac:dyDescent="0.2">
      <c r="B446" s="778"/>
      <c r="C446" s="778"/>
      <c r="D446" s="778"/>
      <c r="E446" s="778"/>
      <c r="F446" s="778"/>
      <c r="G446" s="778"/>
      <c r="H446" s="778"/>
      <c r="I446" s="778"/>
      <c r="J446" s="778"/>
      <c r="K446" s="778"/>
      <c r="L446" s="795"/>
      <c r="M446" s="795"/>
      <c r="N446" s="795"/>
      <c r="O446" s="796"/>
      <c r="P446" s="796"/>
      <c r="Q446" s="796"/>
    </row>
    <row r="447" spans="2:17" ht="12.75" hidden="1" customHeight="1" x14ac:dyDescent="0.2">
      <c r="B447" s="778"/>
      <c r="C447" s="778"/>
      <c r="D447" s="778"/>
      <c r="E447" s="778"/>
      <c r="F447" s="778"/>
      <c r="G447" s="778"/>
      <c r="H447" s="778"/>
      <c r="I447" s="778"/>
      <c r="J447" s="778"/>
      <c r="K447" s="778"/>
      <c r="L447" s="795"/>
      <c r="M447" s="795"/>
      <c r="N447" s="795"/>
      <c r="O447" s="796"/>
      <c r="P447" s="796"/>
      <c r="Q447" s="796"/>
    </row>
    <row r="448" spans="2:17" ht="12.75" hidden="1" customHeight="1" x14ac:dyDescent="0.2">
      <c r="B448" s="778"/>
      <c r="C448" s="778"/>
      <c r="D448" s="778"/>
      <c r="E448" s="778"/>
      <c r="F448" s="778"/>
      <c r="G448" s="778"/>
      <c r="H448" s="778"/>
      <c r="I448" s="778"/>
      <c r="J448" s="778"/>
      <c r="K448" s="778"/>
      <c r="L448" s="795"/>
      <c r="M448" s="795"/>
      <c r="N448" s="795"/>
      <c r="O448" s="796"/>
      <c r="P448" s="796"/>
      <c r="Q448" s="796"/>
    </row>
    <row r="449" spans="2:17" ht="12.75" hidden="1" customHeight="1" x14ac:dyDescent="0.2">
      <c r="B449" s="778"/>
      <c r="C449" s="778"/>
      <c r="D449" s="778"/>
      <c r="E449" s="778"/>
      <c r="F449" s="778"/>
      <c r="G449" s="778"/>
      <c r="H449" s="778"/>
      <c r="I449" s="778"/>
      <c r="J449" s="778"/>
      <c r="K449" s="778"/>
      <c r="L449" s="795"/>
      <c r="M449" s="795"/>
      <c r="N449" s="795"/>
      <c r="O449" s="796"/>
      <c r="P449" s="796"/>
      <c r="Q449" s="796"/>
    </row>
    <row r="450" spans="2:17" ht="12.75" hidden="1" customHeight="1" x14ac:dyDescent="0.2">
      <c r="B450" s="778"/>
      <c r="C450" s="778"/>
      <c r="D450" s="778"/>
      <c r="E450" s="778"/>
      <c r="F450" s="778"/>
      <c r="G450" s="778"/>
      <c r="H450" s="778"/>
      <c r="I450" s="778"/>
      <c r="J450" s="778"/>
      <c r="K450" s="778"/>
      <c r="L450" s="795"/>
      <c r="M450" s="795"/>
      <c r="N450" s="795"/>
      <c r="O450" s="796"/>
      <c r="P450" s="796"/>
      <c r="Q450" s="796"/>
    </row>
    <row r="451" spans="2:17" ht="12.75" hidden="1" customHeight="1" x14ac:dyDescent="0.2">
      <c r="B451" s="778"/>
      <c r="C451" s="778"/>
      <c r="D451" s="778"/>
      <c r="E451" s="778"/>
      <c r="F451" s="778"/>
      <c r="G451" s="778"/>
      <c r="H451" s="778"/>
      <c r="I451" s="778"/>
      <c r="J451" s="778"/>
      <c r="K451" s="778"/>
      <c r="L451" s="795"/>
      <c r="M451" s="795"/>
      <c r="N451" s="795"/>
      <c r="O451" s="796"/>
      <c r="P451" s="796"/>
      <c r="Q451" s="796"/>
    </row>
    <row r="452" spans="2:17" ht="12.75" hidden="1" customHeight="1" x14ac:dyDescent="0.2">
      <c r="B452" s="778"/>
      <c r="C452" s="778"/>
      <c r="D452" s="778"/>
      <c r="E452" s="778"/>
      <c r="F452" s="778"/>
      <c r="G452" s="778"/>
      <c r="H452" s="778"/>
      <c r="I452" s="778"/>
      <c r="J452" s="778"/>
      <c r="K452" s="778"/>
      <c r="L452" s="795"/>
      <c r="M452" s="795"/>
      <c r="N452" s="795"/>
      <c r="O452" s="796"/>
      <c r="P452" s="796"/>
      <c r="Q452" s="796"/>
    </row>
    <row r="453" spans="2:17" ht="12.75" hidden="1" customHeight="1" x14ac:dyDescent="0.2">
      <c r="B453" s="778"/>
      <c r="C453" s="778"/>
      <c r="D453" s="778"/>
      <c r="E453" s="778"/>
      <c r="F453" s="778"/>
      <c r="G453" s="778"/>
      <c r="H453" s="778"/>
      <c r="I453" s="778"/>
      <c r="J453" s="778"/>
      <c r="K453" s="778"/>
      <c r="L453" s="795"/>
      <c r="M453" s="795"/>
      <c r="N453" s="795"/>
      <c r="O453" s="796"/>
      <c r="P453" s="796"/>
      <c r="Q453" s="796"/>
    </row>
    <row r="454" spans="2:17" ht="12.75" hidden="1" customHeight="1" x14ac:dyDescent="0.2">
      <c r="B454" s="302"/>
      <c r="C454" s="302"/>
      <c r="D454" s="302"/>
      <c r="E454" s="302"/>
      <c r="F454" s="302"/>
      <c r="G454" s="302"/>
      <c r="H454" s="302"/>
      <c r="I454" s="302"/>
      <c r="J454" s="302"/>
      <c r="K454" s="302"/>
      <c r="L454" s="798"/>
      <c r="M454" s="798"/>
      <c r="N454" s="798"/>
      <c r="O454" s="799"/>
      <c r="P454" s="799"/>
      <c r="Q454" s="799"/>
    </row>
    <row r="455" spans="2:17" ht="12.75" hidden="1" customHeight="1" x14ac:dyDescent="0.2">
      <c r="B455" s="791"/>
      <c r="C455" s="791"/>
      <c r="D455" s="791"/>
      <c r="E455" s="791"/>
      <c r="F455" s="791"/>
      <c r="G455" s="791"/>
      <c r="H455" s="791"/>
      <c r="I455" s="791"/>
      <c r="J455" s="791"/>
      <c r="K455" s="791"/>
      <c r="L455" s="791"/>
      <c r="M455" s="791"/>
      <c r="N455" s="791"/>
      <c r="O455" s="791"/>
      <c r="P455" s="791"/>
      <c r="Q455" s="791"/>
    </row>
    <row r="456" spans="2:17" ht="12.75" hidden="1" customHeight="1" x14ac:dyDescent="0.2">
      <c r="B456" s="287"/>
      <c r="C456" s="288"/>
      <c r="D456" s="288"/>
      <c r="E456" s="288"/>
      <c r="F456" s="288"/>
      <c r="G456" s="288"/>
      <c r="H456" s="288"/>
      <c r="I456" s="288"/>
      <c r="J456" s="289"/>
      <c r="K456" s="786"/>
      <c r="L456" s="786"/>
      <c r="M456" s="786"/>
      <c r="N456" s="786"/>
      <c r="O456" s="786"/>
      <c r="P456" s="786"/>
      <c r="Q456" s="786"/>
    </row>
    <row r="457" spans="2:17" ht="14.25" hidden="1" customHeight="1" x14ac:dyDescent="0.2">
      <c r="B457" s="785"/>
      <c r="C457" s="785"/>
      <c r="D457" s="785"/>
      <c r="E457" s="785"/>
      <c r="F457" s="785"/>
      <c r="G457" s="785"/>
      <c r="H457" s="785"/>
      <c r="I457" s="785"/>
      <c r="J457" s="785"/>
      <c r="K457" s="785"/>
      <c r="L457" s="785"/>
      <c r="M457" s="785"/>
      <c r="N457" s="785"/>
      <c r="O457" s="785"/>
      <c r="P457" s="785"/>
      <c r="Q457" s="785"/>
    </row>
    <row r="458" spans="2:17" ht="12.75" hidden="1" customHeight="1" x14ac:dyDescent="0.2">
      <c r="B458" s="782"/>
      <c r="C458" s="782"/>
      <c r="D458" s="782"/>
      <c r="E458" s="782"/>
      <c r="F458" s="782"/>
      <c r="G458" s="782"/>
      <c r="H458" s="782"/>
      <c r="I458" s="782"/>
      <c r="J458" s="782"/>
      <c r="K458" s="782"/>
      <c r="L458" s="782"/>
      <c r="M458" s="782"/>
      <c r="N458" s="782"/>
      <c r="O458" s="782"/>
      <c r="P458" s="782"/>
      <c r="Q458" s="782"/>
    </row>
    <row r="459" spans="2:17" ht="12.75" hidden="1" customHeight="1" x14ac:dyDescent="0.2">
      <c r="B459" s="778"/>
      <c r="C459" s="778"/>
      <c r="D459" s="778"/>
      <c r="E459" s="778"/>
      <c r="F459" s="778"/>
      <c r="G459" s="778"/>
      <c r="H459" s="778"/>
      <c r="I459" s="778"/>
      <c r="J459" s="778"/>
      <c r="K459" s="778"/>
      <c r="L459" s="778"/>
      <c r="M459" s="778"/>
      <c r="N459" s="778"/>
      <c r="O459" s="778"/>
      <c r="P459" s="778"/>
      <c r="Q459" s="778"/>
    </row>
    <row r="460" spans="2:17" ht="12.75" hidden="1" customHeight="1" x14ac:dyDescent="0.2">
      <c r="B460" s="778"/>
      <c r="C460" s="778"/>
      <c r="D460" s="778"/>
      <c r="E460" s="778"/>
      <c r="F460" s="778"/>
      <c r="G460" s="778"/>
      <c r="H460" s="778"/>
      <c r="I460" s="778"/>
      <c r="J460" s="778"/>
      <c r="K460" s="778"/>
      <c r="L460" s="778"/>
      <c r="M460" s="778"/>
      <c r="N460" s="778"/>
      <c r="O460" s="778"/>
      <c r="P460" s="778"/>
      <c r="Q460" s="778"/>
    </row>
    <row r="461" spans="2:17" ht="12.75" hidden="1" customHeight="1" x14ac:dyDescent="0.2">
      <c r="B461" s="778"/>
      <c r="C461" s="778"/>
      <c r="D461" s="778"/>
      <c r="E461" s="778"/>
      <c r="F461" s="778"/>
      <c r="G461" s="778"/>
      <c r="H461" s="778"/>
      <c r="I461" s="778"/>
      <c r="J461" s="778"/>
      <c r="K461" s="778"/>
      <c r="L461" s="778"/>
      <c r="M461" s="778"/>
      <c r="N461" s="778"/>
      <c r="O461" s="778"/>
      <c r="P461" s="778"/>
      <c r="Q461" s="778"/>
    </row>
    <row r="462" spans="2:17" ht="12.75" hidden="1" customHeight="1" x14ac:dyDescent="0.2">
      <c r="B462" s="791"/>
      <c r="C462" s="791"/>
      <c r="D462" s="791"/>
      <c r="E462" s="791"/>
      <c r="F462" s="791"/>
      <c r="G462" s="791"/>
      <c r="H462" s="791"/>
      <c r="I462" s="791"/>
      <c r="J462" s="791"/>
      <c r="K462" s="791"/>
      <c r="L462" s="790"/>
      <c r="M462" s="790"/>
      <c r="N462" s="790"/>
      <c r="O462" s="790"/>
      <c r="P462" s="790"/>
      <c r="Q462" s="790"/>
    </row>
    <row r="463" spans="2:17" ht="12.75" hidden="1" customHeight="1" x14ac:dyDescent="0.2">
      <c r="B463" s="778"/>
      <c r="C463" s="778"/>
      <c r="D463" s="778"/>
      <c r="E463" s="778"/>
      <c r="F463" s="778"/>
      <c r="G463" s="778"/>
      <c r="H463" s="778"/>
      <c r="I463" s="778"/>
      <c r="J463" s="778"/>
      <c r="K463" s="778"/>
      <c r="L463" s="795"/>
      <c r="M463" s="795"/>
      <c r="N463" s="795"/>
      <c r="O463" s="796"/>
      <c r="P463" s="796"/>
      <c r="Q463" s="796"/>
    </row>
    <row r="464" spans="2:17" ht="12.75" hidden="1" customHeight="1" x14ac:dyDescent="0.2">
      <c r="B464" s="778"/>
      <c r="C464" s="778"/>
      <c r="D464" s="778"/>
      <c r="E464" s="778"/>
      <c r="F464" s="778"/>
      <c r="G464" s="778"/>
      <c r="H464" s="778"/>
      <c r="I464" s="778"/>
      <c r="J464" s="778"/>
      <c r="K464" s="778"/>
      <c r="L464" s="795"/>
      <c r="M464" s="795"/>
      <c r="N464" s="795"/>
      <c r="O464" s="796"/>
      <c r="P464" s="796"/>
      <c r="Q464" s="796"/>
    </row>
    <row r="465" spans="2:17" ht="12.75" hidden="1" customHeight="1" x14ac:dyDescent="0.2">
      <c r="B465" s="778"/>
      <c r="C465" s="778"/>
      <c r="D465" s="778"/>
      <c r="E465" s="778"/>
      <c r="F465" s="778"/>
      <c r="G465" s="778"/>
      <c r="H465" s="778"/>
      <c r="I465" s="778"/>
      <c r="J465" s="778"/>
      <c r="K465" s="778"/>
      <c r="L465" s="795"/>
      <c r="M465" s="795"/>
      <c r="N465" s="795"/>
      <c r="O465" s="796"/>
      <c r="P465" s="796"/>
      <c r="Q465" s="796"/>
    </row>
    <row r="466" spans="2:17" ht="12.75" hidden="1" customHeight="1" x14ac:dyDescent="0.2">
      <c r="B466" s="778"/>
      <c r="C466" s="778"/>
      <c r="D466" s="778"/>
      <c r="E466" s="778"/>
      <c r="F466" s="778"/>
      <c r="G466" s="778"/>
      <c r="H466" s="778"/>
      <c r="I466" s="778"/>
      <c r="J466" s="778"/>
      <c r="K466" s="778"/>
      <c r="L466" s="795"/>
      <c r="M466" s="795"/>
      <c r="N466" s="795"/>
      <c r="O466" s="796"/>
      <c r="P466" s="796"/>
      <c r="Q466" s="796"/>
    </row>
    <row r="467" spans="2:17" ht="12.75" hidden="1" customHeight="1" x14ac:dyDescent="0.2">
      <c r="B467" s="778"/>
      <c r="C467" s="778"/>
      <c r="D467" s="778"/>
      <c r="E467" s="778"/>
      <c r="F467" s="778"/>
      <c r="G467" s="778"/>
      <c r="H467" s="778"/>
      <c r="I467" s="778"/>
      <c r="J467" s="778"/>
      <c r="K467" s="778"/>
      <c r="L467" s="795"/>
      <c r="M467" s="795"/>
      <c r="N467" s="795"/>
      <c r="O467" s="796"/>
      <c r="P467" s="796"/>
      <c r="Q467" s="796"/>
    </row>
    <row r="468" spans="2:17" ht="12.75" hidden="1" customHeight="1" x14ac:dyDescent="0.2">
      <c r="B468" s="778"/>
      <c r="C468" s="778"/>
      <c r="D468" s="778"/>
      <c r="E468" s="778"/>
      <c r="F468" s="778"/>
      <c r="G468" s="778"/>
      <c r="H468" s="778"/>
      <c r="I468" s="778"/>
      <c r="J468" s="778"/>
      <c r="K468" s="778"/>
      <c r="L468" s="795"/>
      <c r="M468" s="795"/>
      <c r="N468" s="795"/>
      <c r="O468" s="796"/>
      <c r="P468" s="796"/>
      <c r="Q468" s="796"/>
    </row>
    <row r="469" spans="2:17" ht="12.75" hidden="1" customHeight="1" x14ac:dyDescent="0.2">
      <c r="B469" s="778"/>
      <c r="C469" s="778"/>
      <c r="D469" s="778"/>
      <c r="E469" s="778"/>
      <c r="F469" s="778"/>
      <c r="G469" s="778"/>
      <c r="H469" s="778"/>
      <c r="I469" s="778"/>
      <c r="J469" s="778"/>
      <c r="K469" s="778"/>
      <c r="L469" s="795"/>
      <c r="M469" s="795"/>
      <c r="N469" s="795"/>
      <c r="O469" s="796"/>
      <c r="P469" s="796"/>
      <c r="Q469" s="796"/>
    </row>
    <row r="470" spans="2:17" ht="12.75" hidden="1" customHeight="1" x14ac:dyDescent="0.2">
      <c r="B470" s="778"/>
      <c r="C470" s="778"/>
      <c r="D470" s="778"/>
      <c r="E470" s="778"/>
      <c r="F470" s="778"/>
      <c r="G470" s="778"/>
      <c r="H470" s="778"/>
      <c r="I470" s="778"/>
      <c r="J470" s="778"/>
      <c r="K470" s="778"/>
      <c r="L470" s="795"/>
      <c r="M470" s="795"/>
      <c r="N470" s="795"/>
      <c r="O470" s="796"/>
      <c r="P470" s="796"/>
      <c r="Q470" s="796"/>
    </row>
    <row r="471" spans="2:17" ht="12.75" hidden="1" customHeight="1" x14ac:dyDescent="0.2">
      <c r="B471" s="778"/>
      <c r="C471" s="778"/>
      <c r="D471" s="778"/>
      <c r="E471" s="778"/>
      <c r="F471" s="778"/>
      <c r="G471" s="778"/>
      <c r="H471" s="778"/>
      <c r="I471" s="778"/>
      <c r="J471" s="778"/>
      <c r="K471" s="778"/>
      <c r="L471" s="795"/>
      <c r="M471" s="795"/>
      <c r="N471" s="795"/>
      <c r="O471" s="796"/>
      <c r="P471" s="796"/>
      <c r="Q471" s="796"/>
    </row>
    <row r="472" spans="2:17" ht="12.75" hidden="1" customHeight="1" x14ac:dyDescent="0.2">
      <c r="B472" s="778"/>
      <c r="C472" s="778"/>
      <c r="D472" s="778"/>
      <c r="E472" s="778"/>
      <c r="F472" s="778"/>
      <c r="G472" s="778"/>
      <c r="H472" s="778"/>
      <c r="I472" s="778"/>
      <c r="J472" s="778"/>
      <c r="K472" s="778"/>
      <c r="L472" s="795"/>
      <c r="M472" s="795"/>
      <c r="N472" s="795"/>
      <c r="O472" s="796"/>
      <c r="P472" s="796"/>
      <c r="Q472" s="796"/>
    </row>
    <row r="473" spans="2:17" ht="12.75" hidden="1" customHeight="1" x14ac:dyDescent="0.2">
      <c r="B473" s="778"/>
      <c r="C473" s="778"/>
      <c r="D473" s="778"/>
      <c r="E473" s="778"/>
      <c r="F473" s="778"/>
      <c r="G473" s="778"/>
      <c r="H473" s="778"/>
      <c r="I473" s="778"/>
      <c r="J473" s="778"/>
      <c r="K473" s="778"/>
      <c r="L473" s="795"/>
      <c r="M473" s="795"/>
      <c r="N473" s="795"/>
      <c r="O473" s="796"/>
      <c r="P473" s="796"/>
      <c r="Q473" s="796"/>
    </row>
    <row r="474" spans="2:17" ht="12.75" hidden="1" customHeight="1" x14ac:dyDescent="0.2">
      <c r="B474" s="778"/>
      <c r="C474" s="778"/>
      <c r="D474" s="778"/>
      <c r="E474" s="778"/>
      <c r="F474" s="778"/>
      <c r="G474" s="778"/>
      <c r="H474" s="778"/>
      <c r="I474" s="778"/>
      <c r="J474" s="778"/>
      <c r="K474" s="778"/>
      <c r="L474" s="795"/>
      <c r="M474" s="795"/>
      <c r="N474" s="795"/>
      <c r="O474" s="796"/>
      <c r="P474" s="796"/>
      <c r="Q474" s="796"/>
    </row>
    <row r="475" spans="2:17" ht="12.75" hidden="1" customHeight="1" x14ac:dyDescent="0.2">
      <c r="B475" s="778"/>
      <c r="C475" s="778"/>
      <c r="D475" s="778"/>
      <c r="E475" s="778"/>
      <c r="F475" s="778"/>
      <c r="G475" s="778"/>
      <c r="H475" s="778"/>
      <c r="I475" s="778"/>
      <c r="J475" s="778"/>
      <c r="K475" s="778"/>
      <c r="L475" s="795"/>
      <c r="M475" s="795"/>
      <c r="N475" s="795"/>
      <c r="O475" s="796"/>
      <c r="P475" s="796"/>
      <c r="Q475" s="796"/>
    </row>
    <row r="476" spans="2:17" ht="12.75" hidden="1" customHeight="1" x14ac:dyDescent="0.2">
      <c r="B476" s="778"/>
      <c r="C476" s="778"/>
      <c r="D476" s="778"/>
      <c r="E476" s="778"/>
      <c r="F476" s="778"/>
      <c r="G476" s="778"/>
      <c r="H476" s="778"/>
      <c r="I476" s="778"/>
      <c r="J476" s="778"/>
      <c r="K476" s="778"/>
      <c r="L476" s="795"/>
      <c r="M476" s="795"/>
      <c r="N476" s="795"/>
      <c r="O476" s="796"/>
      <c r="P476" s="796"/>
      <c r="Q476" s="796"/>
    </row>
    <row r="477" spans="2:17" ht="12.75" hidden="1" customHeight="1" x14ac:dyDescent="0.2">
      <c r="B477" s="778"/>
      <c r="C477" s="778"/>
      <c r="D477" s="778"/>
      <c r="E477" s="778"/>
      <c r="F477" s="778"/>
      <c r="G477" s="778"/>
      <c r="H477" s="778"/>
      <c r="I477" s="778"/>
      <c r="J477" s="778"/>
      <c r="K477" s="778"/>
      <c r="L477" s="795"/>
      <c r="M477" s="795"/>
      <c r="N477" s="795"/>
      <c r="O477" s="796"/>
      <c r="P477" s="796"/>
      <c r="Q477" s="796"/>
    </row>
    <row r="478" spans="2:17" ht="12.75" hidden="1" customHeight="1" x14ac:dyDescent="0.2">
      <c r="B478" s="778"/>
      <c r="C478" s="778"/>
      <c r="D478" s="778"/>
      <c r="E478" s="778"/>
      <c r="F478" s="778"/>
      <c r="G478" s="778"/>
      <c r="H478" s="778"/>
      <c r="I478" s="778"/>
      <c r="J478" s="778"/>
      <c r="K478" s="778"/>
      <c r="L478" s="795"/>
      <c r="M478" s="795"/>
      <c r="N478" s="795"/>
      <c r="O478" s="796"/>
      <c r="P478" s="796"/>
      <c r="Q478" s="796"/>
    </row>
    <row r="479" spans="2:17" ht="12.75" hidden="1" customHeight="1" x14ac:dyDescent="0.2">
      <c r="B479" s="778"/>
      <c r="C479" s="778"/>
      <c r="D479" s="778"/>
      <c r="E479" s="778"/>
      <c r="F479" s="778"/>
      <c r="G479" s="778"/>
      <c r="H479" s="778"/>
      <c r="I479" s="778"/>
      <c r="J479" s="778"/>
      <c r="K479" s="778"/>
      <c r="L479" s="795"/>
      <c r="M479" s="795"/>
      <c r="N479" s="795"/>
      <c r="O479" s="796"/>
      <c r="P479" s="796"/>
      <c r="Q479" s="796"/>
    </row>
    <row r="480" spans="2:17" ht="12.75" hidden="1" customHeight="1" x14ac:dyDescent="0.2">
      <c r="B480" s="778"/>
      <c r="C480" s="778"/>
      <c r="D480" s="778"/>
      <c r="E480" s="778"/>
      <c r="F480" s="778"/>
      <c r="G480" s="778"/>
      <c r="H480" s="778"/>
      <c r="I480" s="778"/>
      <c r="J480" s="778"/>
      <c r="K480" s="778"/>
      <c r="L480" s="795"/>
      <c r="M480" s="795"/>
      <c r="N480" s="795"/>
      <c r="O480" s="796"/>
      <c r="P480" s="796"/>
      <c r="Q480" s="796"/>
    </row>
    <row r="481" spans="2:17" ht="12.75" hidden="1" customHeight="1" x14ac:dyDescent="0.2">
      <c r="B481" s="778"/>
      <c r="C481" s="778"/>
      <c r="D481" s="778"/>
      <c r="E481" s="778"/>
      <c r="F481" s="778"/>
      <c r="G481" s="778"/>
      <c r="H481" s="778"/>
      <c r="I481" s="778"/>
      <c r="J481" s="778"/>
      <c r="K481" s="778"/>
      <c r="L481" s="795"/>
      <c r="M481" s="795"/>
      <c r="N481" s="795"/>
      <c r="O481" s="796"/>
      <c r="P481" s="796"/>
      <c r="Q481" s="796"/>
    </row>
    <row r="482" spans="2:17" ht="12.75" hidden="1" customHeight="1" x14ac:dyDescent="0.2">
      <c r="B482" s="778"/>
      <c r="C482" s="778"/>
      <c r="D482" s="778"/>
      <c r="E482" s="778"/>
      <c r="F482" s="778"/>
      <c r="G482" s="778"/>
      <c r="H482" s="778"/>
      <c r="I482" s="778"/>
      <c r="J482" s="778"/>
      <c r="K482" s="778"/>
      <c r="L482" s="795"/>
      <c r="M482" s="795"/>
      <c r="N482" s="795"/>
      <c r="O482" s="796"/>
      <c r="P482" s="796"/>
      <c r="Q482" s="796"/>
    </row>
    <row r="483" spans="2:17" ht="12.75" hidden="1" customHeight="1" x14ac:dyDescent="0.2">
      <c r="B483" s="778"/>
      <c r="C483" s="778"/>
      <c r="D483" s="778"/>
      <c r="E483" s="778"/>
      <c r="F483" s="778"/>
      <c r="G483" s="778"/>
      <c r="H483" s="778"/>
      <c r="I483" s="778"/>
      <c r="J483" s="778"/>
      <c r="K483" s="778"/>
      <c r="L483" s="795"/>
      <c r="M483" s="795"/>
      <c r="N483" s="795"/>
      <c r="O483" s="796"/>
      <c r="P483" s="796"/>
      <c r="Q483" s="796"/>
    </row>
    <row r="484" spans="2:17" ht="12.75" hidden="1" customHeight="1" x14ac:dyDescent="0.2">
      <c r="B484" s="778"/>
      <c r="C484" s="778"/>
      <c r="D484" s="778"/>
      <c r="E484" s="778"/>
      <c r="F484" s="778"/>
      <c r="G484" s="778"/>
      <c r="H484" s="778"/>
      <c r="I484" s="778"/>
      <c r="J484" s="778"/>
      <c r="K484" s="778"/>
      <c r="L484" s="795"/>
      <c r="M484" s="795"/>
      <c r="N484" s="795"/>
      <c r="O484" s="796"/>
      <c r="P484" s="796"/>
      <c r="Q484" s="796"/>
    </row>
    <row r="485" spans="2:17" ht="12.75" hidden="1" customHeight="1" x14ac:dyDescent="0.2">
      <c r="B485" s="778"/>
      <c r="C485" s="778"/>
      <c r="D485" s="778"/>
      <c r="E485" s="778"/>
      <c r="F485" s="778"/>
      <c r="G485" s="778"/>
      <c r="H485" s="778"/>
      <c r="I485" s="778"/>
      <c r="J485" s="778"/>
      <c r="K485" s="778"/>
      <c r="L485" s="795"/>
      <c r="M485" s="795"/>
      <c r="N485" s="795"/>
      <c r="O485" s="796"/>
      <c r="P485" s="796"/>
      <c r="Q485" s="796"/>
    </row>
    <row r="486" spans="2:17" ht="12.75" hidden="1" customHeight="1" x14ac:dyDescent="0.2">
      <c r="B486" s="778"/>
      <c r="C486" s="778"/>
      <c r="D486" s="778"/>
      <c r="E486" s="778"/>
      <c r="F486" s="778"/>
      <c r="G486" s="778"/>
      <c r="H486" s="778"/>
      <c r="I486" s="778"/>
      <c r="J486" s="778"/>
      <c r="K486" s="778"/>
      <c r="L486" s="795"/>
      <c r="M486" s="795"/>
      <c r="N486" s="795"/>
      <c r="O486" s="796"/>
      <c r="P486" s="796"/>
      <c r="Q486" s="796"/>
    </row>
    <row r="487" spans="2:17" ht="12.75" hidden="1" customHeight="1" x14ac:dyDescent="0.2">
      <c r="B487" s="778"/>
      <c r="C487" s="778"/>
      <c r="D487" s="778"/>
      <c r="E487" s="778"/>
      <c r="F487" s="778"/>
      <c r="G487" s="778"/>
      <c r="H487" s="778"/>
      <c r="I487" s="778"/>
      <c r="J487" s="778"/>
      <c r="K487" s="778"/>
      <c r="L487" s="795"/>
      <c r="M487" s="795"/>
      <c r="N487" s="795"/>
      <c r="O487" s="796"/>
      <c r="P487" s="796"/>
      <c r="Q487" s="796"/>
    </row>
    <row r="488" spans="2:17" ht="12.75" hidden="1" customHeight="1" x14ac:dyDescent="0.2">
      <c r="B488" s="778"/>
      <c r="C488" s="778"/>
      <c r="D488" s="778"/>
      <c r="E488" s="778"/>
      <c r="F488" s="778"/>
      <c r="G488" s="778"/>
      <c r="H488" s="778"/>
      <c r="I488" s="778"/>
      <c r="J488" s="778"/>
      <c r="K488" s="778"/>
      <c r="L488" s="795"/>
      <c r="M488" s="795"/>
      <c r="N488" s="795"/>
      <c r="O488" s="796"/>
      <c r="P488" s="796"/>
      <c r="Q488" s="796"/>
    </row>
    <row r="489" spans="2:17" ht="12.75" hidden="1" customHeight="1" x14ac:dyDescent="0.2">
      <c r="B489" s="778"/>
      <c r="C489" s="778"/>
      <c r="D489" s="778"/>
      <c r="E489" s="778"/>
      <c r="F489" s="778"/>
      <c r="G489" s="778"/>
      <c r="H489" s="778"/>
      <c r="I489" s="778"/>
      <c r="J489" s="778"/>
      <c r="K489" s="778"/>
      <c r="L489" s="795"/>
      <c r="M489" s="795"/>
      <c r="N489" s="795"/>
      <c r="O489" s="796"/>
      <c r="P489" s="796"/>
      <c r="Q489" s="796"/>
    </row>
    <row r="490" spans="2:17" ht="12.75" hidden="1" customHeight="1" x14ac:dyDescent="0.2">
      <c r="B490" s="778"/>
      <c r="C490" s="778"/>
      <c r="D490" s="778"/>
      <c r="E490" s="778"/>
      <c r="F490" s="778"/>
      <c r="G490" s="778"/>
      <c r="H490" s="778"/>
      <c r="I490" s="778"/>
      <c r="J490" s="778"/>
      <c r="K490" s="778"/>
      <c r="L490" s="795"/>
      <c r="M490" s="795"/>
      <c r="N490" s="795"/>
      <c r="O490" s="796"/>
      <c r="P490" s="796"/>
      <c r="Q490" s="796"/>
    </row>
    <row r="491" spans="2:17" ht="12.75" hidden="1" customHeight="1" x14ac:dyDescent="0.2">
      <c r="B491" s="778"/>
      <c r="C491" s="778"/>
      <c r="D491" s="778"/>
      <c r="E491" s="778"/>
      <c r="F491" s="778"/>
      <c r="G491" s="778"/>
      <c r="H491" s="778"/>
      <c r="I491" s="778"/>
      <c r="J491" s="778"/>
      <c r="K491" s="778"/>
      <c r="L491" s="795"/>
      <c r="M491" s="795"/>
      <c r="N491" s="795"/>
      <c r="O491" s="796"/>
      <c r="P491" s="796"/>
      <c r="Q491" s="796"/>
    </row>
    <row r="492" spans="2:17" ht="12.75" hidden="1" customHeight="1" x14ac:dyDescent="0.2">
      <c r="B492" s="778"/>
      <c r="C492" s="778"/>
      <c r="D492" s="778"/>
      <c r="E492" s="778"/>
      <c r="F492" s="778"/>
      <c r="G492" s="778"/>
      <c r="H492" s="778"/>
      <c r="I492" s="778"/>
      <c r="J492" s="778"/>
      <c r="K492" s="778"/>
      <c r="L492" s="795"/>
      <c r="M492" s="795"/>
      <c r="N492" s="795"/>
      <c r="O492" s="796"/>
      <c r="P492" s="796"/>
      <c r="Q492" s="796"/>
    </row>
    <row r="493" spans="2:17" ht="12.75" hidden="1" customHeight="1" x14ac:dyDescent="0.2">
      <c r="B493" s="778"/>
      <c r="C493" s="778"/>
      <c r="D493" s="778"/>
      <c r="E493" s="778"/>
      <c r="F493" s="778"/>
      <c r="G493" s="778"/>
      <c r="H493" s="778"/>
      <c r="I493" s="778"/>
      <c r="J493" s="778"/>
      <c r="K493" s="778"/>
      <c r="L493" s="795"/>
      <c r="M493" s="795"/>
      <c r="N493" s="795"/>
      <c r="O493" s="796"/>
      <c r="P493" s="796"/>
      <c r="Q493" s="796"/>
    </row>
    <row r="494" spans="2:17" ht="12.75" hidden="1" customHeight="1" x14ac:dyDescent="0.2">
      <c r="B494" s="778"/>
      <c r="C494" s="778"/>
      <c r="D494" s="778"/>
      <c r="E494" s="778"/>
      <c r="F494" s="778"/>
      <c r="G494" s="778"/>
      <c r="H494" s="778"/>
      <c r="I494" s="778"/>
      <c r="J494" s="778"/>
      <c r="K494" s="778"/>
      <c r="L494" s="795"/>
      <c r="M494" s="795"/>
      <c r="N494" s="795"/>
      <c r="O494" s="796"/>
      <c r="P494" s="796"/>
      <c r="Q494" s="796"/>
    </row>
    <row r="495" spans="2:17" ht="12.75" hidden="1" customHeight="1" x14ac:dyDescent="0.2">
      <c r="B495" s="778"/>
      <c r="C495" s="778"/>
      <c r="D495" s="778"/>
      <c r="E495" s="778"/>
      <c r="F495" s="778"/>
      <c r="G495" s="778"/>
      <c r="H495" s="778"/>
      <c r="I495" s="778"/>
      <c r="J495" s="778"/>
      <c r="K495" s="778"/>
      <c r="L495" s="795"/>
      <c r="M495" s="795"/>
      <c r="N495" s="795"/>
      <c r="O495" s="796"/>
      <c r="P495" s="796"/>
      <c r="Q495" s="796"/>
    </row>
    <row r="496" spans="2:17" ht="12.75" hidden="1" customHeight="1" x14ac:dyDescent="0.2">
      <c r="B496" s="778"/>
      <c r="C496" s="778"/>
      <c r="D496" s="778"/>
      <c r="E496" s="778"/>
      <c r="F496" s="778"/>
      <c r="G496" s="778"/>
      <c r="H496" s="778"/>
      <c r="I496" s="778"/>
      <c r="J496" s="778"/>
      <c r="K496" s="778"/>
      <c r="L496" s="795"/>
      <c r="M496" s="795"/>
      <c r="N496" s="795"/>
      <c r="O496" s="796"/>
      <c r="P496" s="796"/>
      <c r="Q496" s="796"/>
    </row>
    <row r="497" spans="2:17" ht="12.75" hidden="1" customHeight="1" x14ac:dyDescent="0.2">
      <c r="B497" s="778"/>
      <c r="C497" s="778"/>
      <c r="D497" s="778"/>
      <c r="E497" s="778"/>
      <c r="F497" s="778"/>
      <c r="G497" s="778"/>
      <c r="H497" s="778"/>
      <c r="I497" s="778"/>
      <c r="J497" s="778"/>
      <c r="K497" s="778"/>
      <c r="L497" s="795"/>
      <c r="M497" s="795"/>
      <c r="N497" s="795"/>
      <c r="O497" s="796"/>
      <c r="P497" s="796"/>
      <c r="Q497" s="796"/>
    </row>
    <row r="498" spans="2:17" ht="12.75" hidden="1" customHeight="1" x14ac:dyDescent="0.2">
      <c r="B498" s="778"/>
      <c r="C498" s="778"/>
      <c r="D498" s="778"/>
      <c r="E498" s="778"/>
      <c r="F498" s="778"/>
      <c r="G498" s="778"/>
      <c r="H498" s="778"/>
      <c r="I498" s="778"/>
      <c r="J498" s="778"/>
      <c r="K498" s="778"/>
      <c r="L498" s="795"/>
      <c r="M498" s="795"/>
      <c r="N498" s="795"/>
      <c r="O498" s="796"/>
      <c r="P498" s="796"/>
      <c r="Q498" s="796"/>
    </row>
    <row r="499" spans="2:17" ht="12.75" hidden="1" customHeight="1" x14ac:dyDescent="0.2">
      <c r="B499" s="778"/>
      <c r="C499" s="778"/>
      <c r="D499" s="778"/>
      <c r="E499" s="778"/>
      <c r="F499" s="778"/>
      <c r="G499" s="778"/>
      <c r="H499" s="778"/>
      <c r="I499" s="778"/>
      <c r="J499" s="778"/>
      <c r="K499" s="778"/>
      <c r="L499" s="795"/>
      <c r="M499" s="795"/>
      <c r="N499" s="795"/>
      <c r="O499" s="796"/>
      <c r="P499" s="796"/>
      <c r="Q499" s="796"/>
    </row>
    <row r="500" spans="2:17" ht="12.75" hidden="1" customHeight="1" x14ac:dyDescent="0.2">
      <c r="B500" s="778"/>
      <c r="C500" s="778"/>
      <c r="D500" s="778"/>
      <c r="E500" s="778"/>
      <c r="F500" s="778"/>
      <c r="G500" s="778"/>
      <c r="H500" s="778"/>
      <c r="I500" s="778"/>
      <c r="J500" s="778"/>
      <c r="K500" s="778"/>
      <c r="L500" s="795"/>
      <c r="M500" s="795"/>
      <c r="N500" s="795"/>
      <c r="O500" s="796"/>
      <c r="P500" s="796"/>
      <c r="Q500" s="796"/>
    </row>
    <row r="501" spans="2:17" ht="12.75" hidden="1" customHeight="1" x14ac:dyDescent="0.2">
      <c r="B501" s="778"/>
      <c r="C501" s="778"/>
      <c r="D501" s="778"/>
      <c r="E501" s="778"/>
      <c r="F501" s="778"/>
      <c r="G501" s="778"/>
      <c r="H501" s="778"/>
      <c r="I501" s="778"/>
      <c r="J501" s="778"/>
      <c r="K501" s="778"/>
      <c r="L501" s="795"/>
      <c r="M501" s="795"/>
      <c r="N501" s="795"/>
      <c r="O501" s="796"/>
      <c r="P501" s="796"/>
      <c r="Q501" s="796"/>
    </row>
    <row r="502" spans="2:17" ht="12.75" hidden="1" customHeight="1" x14ac:dyDescent="0.2">
      <c r="B502" s="778"/>
      <c r="C502" s="778"/>
      <c r="D502" s="778"/>
      <c r="E502" s="778"/>
      <c r="F502" s="778"/>
      <c r="G502" s="778"/>
      <c r="H502" s="778"/>
      <c r="I502" s="778"/>
      <c r="J502" s="778"/>
      <c r="K502" s="778"/>
      <c r="L502" s="795"/>
      <c r="M502" s="795"/>
      <c r="N502" s="795"/>
      <c r="O502" s="796"/>
      <c r="P502" s="796"/>
      <c r="Q502" s="796"/>
    </row>
    <row r="503" spans="2:17" ht="12.75" hidden="1" customHeight="1" x14ac:dyDescent="0.2">
      <c r="B503" s="778"/>
      <c r="C503" s="778"/>
      <c r="D503" s="778"/>
      <c r="E503" s="778"/>
      <c r="F503" s="778"/>
      <c r="G503" s="778"/>
      <c r="H503" s="778"/>
      <c r="I503" s="778"/>
      <c r="J503" s="778"/>
      <c r="K503" s="778"/>
      <c r="L503" s="795"/>
      <c r="M503" s="795"/>
      <c r="N503" s="795"/>
      <c r="O503" s="796"/>
      <c r="P503" s="796"/>
      <c r="Q503" s="796"/>
    </row>
    <row r="504" spans="2:17" ht="12.75" hidden="1" customHeight="1" x14ac:dyDescent="0.2">
      <c r="B504" s="302"/>
      <c r="C504" s="302"/>
      <c r="D504" s="302"/>
      <c r="E504" s="302"/>
      <c r="F504" s="302"/>
      <c r="G504" s="302"/>
      <c r="H504" s="302"/>
      <c r="I504" s="302"/>
      <c r="J504" s="302"/>
      <c r="K504" s="302"/>
      <c r="L504" s="798"/>
      <c r="M504" s="798"/>
      <c r="N504" s="798"/>
      <c r="O504" s="799"/>
      <c r="P504" s="799"/>
      <c r="Q504" s="799"/>
    </row>
    <row r="505" spans="2:17" ht="12.75" hidden="1" customHeight="1" x14ac:dyDescent="0.2">
      <c r="B505" s="802"/>
      <c r="C505" s="802"/>
      <c r="D505" s="802"/>
      <c r="E505" s="802"/>
      <c r="F505" s="802"/>
      <c r="G505" s="802"/>
      <c r="H505" s="802"/>
      <c r="I505" s="802"/>
      <c r="J505" s="802"/>
      <c r="K505" s="802"/>
      <c r="L505" s="802"/>
      <c r="M505" s="802"/>
      <c r="N505" s="802"/>
      <c r="O505" s="802"/>
      <c r="P505" s="802"/>
      <c r="Q505" s="802"/>
    </row>
    <row r="506" spans="2:17" ht="12.75" hidden="1" customHeight="1" x14ac:dyDescent="0.2">
      <c r="B506" s="287"/>
      <c r="C506" s="288"/>
      <c r="D506" s="288"/>
      <c r="E506" s="288"/>
      <c r="F506" s="288"/>
      <c r="G506" s="288"/>
      <c r="H506" s="288"/>
      <c r="I506" s="288"/>
      <c r="J506" s="289"/>
      <c r="K506" s="786"/>
      <c r="L506" s="786"/>
      <c r="M506" s="786"/>
      <c r="N506" s="786"/>
      <c r="O506" s="786"/>
      <c r="P506" s="786"/>
      <c r="Q506" s="786"/>
    </row>
    <row r="507" spans="2:17" ht="14.25" hidden="1" customHeight="1" x14ac:dyDescent="0.2">
      <c r="B507" s="785"/>
      <c r="C507" s="785"/>
      <c r="D507" s="785"/>
      <c r="E507" s="785"/>
      <c r="F507" s="785"/>
      <c r="G507" s="785"/>
      <c r="H507" s="785"/>
      <c r="I507" s="785"/>
      <c r="J507" s="785"/>
      <c r="K507" s="785"/>
      <c r="L507" s="785"/>
      <c r="M507" s="785"/>
      <c r="N507" s="785"/>
      <c r="O507" s="785"/>
      <c r="P507" s="785"/>
      <c r="Q507" s="785"/>
    </row>
    <row r="508" spans="2:17" ht="12.75" hidden="1" customHeight="1" x14ac:dyDescent="0.2">
      <c r="B508" s="782"/>
      <c r="C508" s="782"/>
      <c r="D508" s="782"/>
      <c r="E508" s="782"/>
      <c r="F508" s="782"/>
      <c r="G508" s="782"/>
      <c r="H508" s="782"/>
      <c r="I508" s="782"/>
      <c r="J508" s="782"/>
      <c r="K508" s="782"/>
      <c r="L508" s="782"/>
      <c r="M508" s="782"/>
      <c r="N508" s="782"/>
      <c r="O508" s="782"/>
      <c r="P508" s="782"/>
      <c r="Q508" s="782"/>
    </row>
    <row r="509" spans="2:17" ht="12.75" hidden="1" customHeight="1" x14ac:dyDescent="0.2">
      <c r="B509" s="778"/>
      <c r="C509" s="778"/>
      <c r="D509" s="778"/>
      <c r="E509" s="778"/>
      <c r="F509" s="778"/>
      <c r="G509" s="778"/>
      <c r="H509" s="778"/>
      <c r="I509" s="778"/>
      <c r="J509" s="778"/>
      <c r="K509" s="778"/>
      <c r="L509" s="778"/>
      <c r="M509" s="778"/>
      <c r="N509" s="778"/>
      <c r="O509" s="778"/>
      <c r="P509" s="778"/>
      <c r="Q509" s="778"/>
    </row>
    <row r="510" spans="2:17" ht="12.75" hidden="1" customHeight="1" x14ac:dyDescent="0.2">
      <c r="B510" s="778"/>
      <c r="C510" s="778"/>
      <c r="D510" s="778"/>
      <c r="E510" s="778"/>
      <c r="F510" s="778"/>
      <c r="G510" s="778"/>
      <c r="H510" s="778"/>
      <c r="I510" s="778"/>
      <c r="J510" s="778"/>
      <c r="K510" s="778"/>
      <c r="L510" s="778"/>
      <c r="M510" s="778"/>
      <c r="N510" s="778"/>
      <c r="O510" s="778"/>
      <c r="P510" s="778"/>
      <c r="Q510" s="778"/>
    </row>
    <row r="511" spans="2:17" ht="12.75" hidden="1" customHeight="1" x14ac:dyDescent="0.2">
      <c r="B511" s="778"/>
      <c r="C511" s="778"/>
      <c r="D511" s="778"/>
      <c r="E511" s="778"/>
      <c r="F511" s="778"/>
      <c r="G511" s="778"/>
      <c r="H511" s="778"/>
      <c r="I511" s="778"/>
      <c r="J511" s="778"/>
      <c r="K511" s="778"/>
      <c r="L511" s="778"/>
      <c r="M511" s="778"/>
      <c r="N511" s="778"/>
      <c r="O511" s="778"/>
      <c r="P511" s="778"/>
      <c r="Q511" s="778"/>
    </row>
    <row r="512" spans="2:17" ht="12.75" hidden="1" customHeight="1" x14ac:dyDescent="0.2">
      <c r="B512" s="790"/>
      <c r="C512" s="790"/>
      <c r="D512" s="790"/>
      <c r="E512" s="790"/>
      <c r="F512" s="790"/>
      <c r="G512" s="790"/>
      <c r="H512" s="790"/>
      <c r="I512" s="790"/>
      <c r="J512" s="790"/>
      <c r="K512" s="790"/>
      <c r="L512" s="790"/>
      <c r="M512" s="790"/>
      <c r="N512" s="790"/>
      <c r="O512" s="790"/>
      <c r="P512" s="790"/>
      <c r="Q512" s="790"/>
    </row>
    <row r="513" spans="2:17" ht="12.75" hidden="1" customHeight="1" x14ac:dyDescent="0.2">
      <c r="B513" s="778"/>
      <c r="C513" s="778"/>
      <c r="D513" s="778"/>
      <c r="E513" s="778"/>
      <c r="F513" s="778"/>
      <c r="G513" s="778"/>
      <c r="H513" s="778"/>
      <c r="I513" s="778"/>
      <c r="J513" s="795"/>
      <c r="K513" s="795"/>
      <c r="L513" s="795"/>
      <c r="M513" s="800"/>
      <c r="N513" s="800"/>
      <c r="O513" s="796"/>
      <c r="P513" s="801"/>
      <c r="Q513" s="801"/>
    </row>
    <row r="514" spans="2:17" ht="12.75" hidden="1" customHeight="1" x14ac:dyDescent="0.2">
      <c r="B514" s="778"/>
      <c r="C514" s="778"/>
      <c r="D514" s="778"/>
      <c r="E514" s="778"/>
      <c r="F514" s="778"/>
      <c r="G514" s="778"/>
      <c r="H514" s="778"/>
      <c r="I514" s="778"/>
      <c r="J514" s="795"/>
      <c r="K514" s="795"/>
      <c r="L514" s="795"/>
      <c r="M514" s="800"/>
      <c r="N514" s="800"/>
      <c r="O514" s="796"/>
      <c r="P514" s="801"/>
      <c r="Q514" s="801"/>
    </row>
    <row r="515" spans="2:17" ht="12.75" hidden="1" customHeight="1" x14ac:dyDescent="0.2">
      <c r="B515" s="778"/>
      <c r="C515" s="778"/>
      <c r="D515" s="778"/>
      <c r="E515" s="778"/>
      <c r="F515" s="778"/>
      <c r="G515" s="778"/>
      <c r="H515" s="778"/>
      <c r="I515" s="778"/>
      <c r="J515" s="795"/>
      <c r="K515" s="795"/>
      <c r="L515" s="795"/>
      <c r="M515" s="800"/>
      <c r="N515" s="800"/>
      <c r="O515" s="796"/>
      <c r="P515" s="801"/>
      <c r="Q515" s="801"/>
    </row>
    <row r="516" spans="2:17" ht="12.75" hidden="1" customHeight="1" x14ac:dyDescent="0.2">
      <c r="B516" s="778"/>
      <c r="C516" s="778"/>
      <c r="D516" s="778"/>
      <c r="E516" s="778"/>
      <c r="F516" s="778"/>
      <c r="G516" s="778"/>
      <c r="H516" s="778"/>
      <c r="I516" s="778"/>
      <c r="J516" s="795"/>
      <c r="K516" s="795"/>
      <c r="L516" s="795"/>
      <c r="M516" s="800"/>
      <c r="N516" s="800"/>
      <c r="O516" s="796"/>
      <c r="P516" s="801"/>
      <c r="Q516" s="801"/>
    </row>
    <row r="517" spans="2:17" ht="12.75" hidden="1" customHeight="1" x14ac:dyDescent="0.2">
      <c r="B517" s="778"/>
      <c r="C517" s="778"/>
      <c r="D517" s="778"/>
      <c r="E517" s="778"/>
      <c r="F517" s="778"/>
      <c r="G517" s="778"/>
      <c r="H517" s="778"/>
      <c r="I517" s="778"/>
      <c r="J517" s="795"/>
      <c r="K517" s="795"/>
      <c r="L517" s="795"/>
      <c r="M517" s="800"/>
      <c r="N517" s="800"/>
      <c r="O517" s="796"/>
      <c r="P517" s="801"/>
      <c r="Q517" s="801"/>
    </row>
    <row r="518" spans="2:17" ht="12.75" hidden="1" customHeight="1" x14ac:dyDescent="0.2">
      <c r="B518" s="778"/>
      <c r="C518" s="778"/>
      <c r="D518" s="778"/>
      <c r="E518" s="778"/>
      <c r="F518" s="778"/>
      <c r="G518" s="778"/>
      <c r="H518" s="778"/>
      <c r="I518" s="778"/>
      <c r="J518" s="795"/>
      <c r="K518" s="795"/>
      <c r="L518" s="795"/>
      <c r="M518" s="800"/>
      <c r="N518" s="800"/>
      <c r="O518" s="796"/>
      <c r="P518" s="801"/>
      <c r="Q518" s="801"/>
    </row>
    <row r="519" spans="2:17" ht="12.75" hidden="1" customHeight="1" x14ac:dyDescent="0.2">
      <c r="B519" s="778"/>
      <c r="C519" s="778"/>
      <c r="D519" s="778"/>
      <c r="E519" s="778"/>
      <c r="F519" s="778"/>
      <c r="G519" s="778"/>
      <c r="H519" s="778"/>
      <c r="I519" s="778"/>
      <c r="J519" s="795"/>
      <c r="K519" s="795"/>
      <c r="L519" s="795"/>
      <c r="M519" s="800"/>
      <c r="N519" s="800"/>
      <c r="O519" s="796"/>
      <c r="P519" s="801"/>
      <c r="Q519" s="801"/>
    </row>
    <row r="520" spans="2:17" ht="12.75" hidden="1" customHeight="1" x14ac:dyDescent="0.2">
      <c r="B520" s="778"/>
      <c r="C520" s="778"/>
      <c r="D520" s="778"/>
      <c r="E520" s="778"/>
      <c r="F520" s="778"/>
      <c r="G520" s="778"/>
      <c r="H520" s="778"/>
      <c r="I520" s="778"/>
      <c r="J520" s="795"/>
      <c r="K520" s="795"/>
      <c r="L520" s="795"/>
      <c r="M520" s="800"/>
      <c r="N520" s="800"/>
      <c r="O520" s="796"/>
      <c r="P520" s="801"/>
      <c r="Q520" s="801"/>
    </row>
    <row r="521" spans="2:17" ht="12.75" hidden="1" customHeight="1" x14ac:dyDescent="0.2">
      <c r="B521" s="778"/>
      <c r="C521" s="778"/>
      <c r="D521" s="778"/>
      <c r="E521" s="778"/>
      <c r="F521" s="778"/>
      <c r="G521" s="778"/>
      <c r="H521" s="778"/>
      <c r="I521" s="778"/>
      <c r="J521" s="795"/>
      <c r="K521" s="795"/>
      <c r="L521" s="795"/>
      <c r="M521" s="800"/>
      <c r="N521" s="800"/>
      <c r="O521" s="796"/>
      <c r="P521" s="801"/>
      <c r="Q521" s="801"/>
    </row>
    <row r="522" spans="2:17" ht="12.75" hidden="1" customHeight="1" x14ac:dyDescent="0.2">
      <c r="B522" s="778"/>
      <c r="C522" s="778"/>
      <c r="D522" s="778"/>
      <c r="E522" s="778"/>
      <c r="F522" s="778"/>
      <c r="G522" s="778"/>
      <c r="H522" s="778"/>
      <c r="I522" s="778"/>
      <c r="J522" s="795"/>
      <c r="K522" s="795"/>
      <c r="L522" s="795"/>
      <c r="M522" s="800"/>
      <c r="N522" s="800"/>
      <c r="O522" s="796"/>
      <c r="P522" s="801"/>
      <c r="Q522" s="801"/>
    </row>
    <row r="523" spans="2:17" ht="12.75" hidden="1" customHeight="1" x14ac:dyDescent="0.2">
      <c r="B523" s="778"/>
      <c r="C523" s="778"/>
      <c r="D523" s="778"/>
      <c r="E523" s="778"/>
      <c r="F523" s="778"/>
      <c r="G523" s="778"/>
      <c r="H523" s="778"/>
      <c r="I523" s="778"/>
      <c r="J523" s="795"/>
      <c r="K523" s="795"/>
      <c r="L523" s="795"/>
      <c r="M523" s="800"/>
      <c r="N523" s="800"/>
      <c r="O523" s="796"/>
      <c r="P523" s="801"/>
      <c r="Q523" s="801"/>
    </row>
    <row r="524" spans="2:17" ht="12.75" hidden="1" customHeight="1" x14ac:dyDescent="0.2">
      <c r="B524" s="778"/>
      <c r="C524" s="778"/>
      <c r="D524" s="778"/>
      <c r="E524" s="778"/>
      <c r="F524" s="778"/>
      <c r="G524" s="778"/>
      <c r="H524" s="778"/>
      <c r="I524" s="778"/>
      <c r="J524" s="795"/>
      <c r="K524" s="795"/>
      <c r="L524" s="795"/>
      <c r="M524" s="800"/>
      <c r="N524" s="800"/>
      <c r="O524" s="796"/>
      <c r="P524" s="801"/>
      <c r="Q524" s="801"/>
    </row>
    <row r="525" spans="2:17" ht="12.75" hidden="1" customHeight="1" x14ac:dyDescent="0.2">
      <c r="B525" s="778"/>
      <c r="C525" s="778"/>
      <c r="D525" s="778"/>
      <c r="E525" s="778"/>
      <c r="F525" s="778"/>
      <c r="G525" s="778"/>
      <c r="H525" s="778"/>
      <c r="I525" s="778"/>
      <c r="J525" s="795"/>
      <c r="K525" s="795"/>
      <c r="L525" s="795"/>
      <c r="M525" s="800"/>
      <c r="N525" s="800"/>
      <c r="O525" s="796"/>
      <c r="P525" s="801"/>
      <c r="Q525" s="801"/>
    </row>
    <row r="526" spans="2:17" ht="12.75" hidden="1" customHeight="1" x14ac:dyDescent="0.2">
      <c r="B526" s="778"/>
      <c r="C526" s="778"/>
      <c r="D526" s="778"/>
      <c r="E526" s="778"/>
      <c r="F526" s="778"/>
      <c r="G526" s="778"/>
      <c r="H526" s="778"/>
      <c r="I526" s="778"/>
      <c r="J526" s="795"/>
      <c r="K526" s="795"/>
      <c r="L526" s="795"/>
      <c r="M526" s="800"/>
      <c r="N526" s="800"/>
      <c r="O526" s="796"/>
      <c r="P526" s="801"/>
      <c r="Q526" s="801"/>
    </row>
    <row r="527" spans="2:17" ht="12.75" hidden="1" customHeight="1" x14ac:dyDescent="0.2">
      <c r="B527" s="778"/>
      <c r="C527" s="778"/>
      <c r="D527" s="778"/>
      <c r="E527" s="778"/>
      <c r="F527" s="778"/>
      <c r="G527" s="778"/>
      <c r="H527" s="778"/>
      <c r="I527" s="778"/>
      <c r="J527" s="795"/>
      <c r="K527" s="795"/>
      <c r="L527" s="795"/>
      <c r="M527" s="800"/>
      <c r="N527" s="800"/>
      <c r="O527" s="796"/>
      <c r="P527" s="801"/>
      <c r="Q527" s="801"/>
    </row>
    <row r="528" spans="2:17" ht="12.75" hidden="1" customHeight="1" x14ac:dyDescent="0.2">
      <c r="B528" s="778"/>
      <c r="C528" s="778"/>
      <c r="D528" s="778"/>
      <c r="E528" s="778"/>
      <c r="F528" s="778"/>
      <c r="G528" s="778"/>
      <c r="H528" s="778"/>
      <c r="I528" s="778"/>
      <c r="J528" s="795"/>
      <c r="K528" s="795"/>
      <c r="L528" s="795"/>
      <c r="M528" s="800"/>
      <c r="N528" s="800"/>
      <c r="O528" s="796"/>
      <c r="P528" s="801"/>
      <c r="Q528" s="801"/>
    </row>
    <row r="529" spans="2:17" ht="12.75" hidden="1" customHeight="1" x14ac:dyDescent="0.2">
      <c r="B529" s="778"/>
      <c r="C529" s="778"/>
      <c r="D529" s="778"/>
      <c r="E529" s="778"/>
      <c r="F529" s="778"/>
      <c r="G529" s="778"/>
      <c r="H529" s="778"/>
      <c r="I529" s="778"/>
      <c r="J529" s="795"/>
      <c r="K529" s="795"/>
      <c r="L529" s="795"/>
      <c r="M529" s="800"/>
      <c r="N529" s="800"/>
      <c r="O529" s="796"/>
      <c r="P529" s="801"/>
      <c r="Q529" s="801"/>
    </row>
    <row r="530" spans="2:17" ht="12.75" hidden="1" customHeight="1" x14ac:dyDescent="0.2">
      <c r="B530" s="778"/>
      <c r="C530" s="778"/>
      <c r="D530" s="778"/>
      <c r="E530" s="778"/>
      <c r="F530" s="778"/>
      <c r="G530" s="778"/>
      <c r="H530" s="778"/>
      <c r="I530" s="778"/>
      <c r="J530" s="795"/>
      <c r="K530" s="795"/>
      <c r="L530" s="795"/>
      <c r="M530" s="800"/>
      <c r="N530" s="800"/>
      <c r="O530" s="796"/>
      <c r="P530" s="801"/>
      <c r="Q530" s="801"/>
    </row>
    <row r="531" spans="2:17" ht="12.75" hidden="1" customHeight="1" x14ac:dyDescent="0.2">
      <c r="B531" s="778"/>
      <c r="C531" s="778"/>
      <c r="D531" s="778"/>
      <c r="E531" s="778"/>
      <c r="F531" s="778"/>
      <c r="G531" s="778"/>
      <c r="H531" s="778"/>
      <c r="I531" s="778"/>
      <c r="J531" s="795"/>
      <c r="K531" s="795"/>
      <c r="L531" s="795"/>
      <c r="M531" s="800"/>
      <c r="N531" s="800"/>
      <c r="O531" s="796"/>
      <c r="P531" s="801"/>
      <c r="Q531" s="801"/>
    </row>
    <row r="532" spans="2:17" ht="12.75" hidden="1" customHeight="1" x14ac:dyDescent="0.2">
      <c r="B532" s="778"/>
      <c r="C532" s="778"/>
      <c r="D532" s="778"/>
      <c r="E532" s="778"/>
      <c r="F532" s="778"/>
      <c r="G532" s="778"/>
      <c r="H532" s="778"/>
      <c r="I532" s="778"/>
      <c r="J532" s="795"/>
      <c r="K532" s="795"/>
      <c r="L532" s="795"/>
      <c r="M532" s="800"/>
      <c r="N532" s="800"/>
      <c r="O532" s="796"/>
      <c r="P532" s="801"/>
      <c r="Q532" s="801"/>
    </row>
    <row r="533" spans="2:17" ht="12.75" hidden="1" customHeight="1" x14ac:dyDescent="0.2">
      <c r="B533" s="778"/>
      <c r="C533" s="778"/>
      <c r="D533" s="778"/>
      <c r="E533" s="778"/>
      <c r="F533" s="778"/>
      <c r="G533" s="778"/>
      <c r="H533" s="778"/>
      <c r="I533" s="778"/>
      <c r="J533" s="795"/>
      <c r="K533" s="795"/>
      <c r="L533" s="795"/>
      <c r="M533" s="800"/>
      <c r="N533" s="800"/>
      <c r="O533" s="796"/>
      <c r="P533" s="801"/>
      <c r="Q533" s="801"/>
    </row>
    <row r="534" spans="2:17" ht="12.75" hidden="1" customHeight="1" x14ac:dyDescent="0.2">
      <c r="B534" s="778"/>
      <c r="C534" s="778"/>
      <c r="D534" s="778"/>
      <c r="E534" s="778"/>
      <c r="F534" s="778"/>
      <c r="G534" s="778"/>
      <c r="H534" s="778"/>
      <c r="I534" s="778"/>
      <c r="J534" s="795"/>
      <c r="K534" s="795"/>
      <c r="L534" s="795"/>
      <c r="M534" s="800"/>
      <c r="N534" s="800"/>
      <c r="O534" s="796"/>
      <c r="P534" s="801"/>
      <c r="Q534" s="801"/>
    </row>
    <row r="535" spans="2:17" ht="12.75" hidden="1" customHeight="1" x14ac:dyDescent="0.2">
      <c r="B535" s="778"/>
      <c r="C535" s="778"/>
      <c r="D535" s="778"/>
      <c r="E535" s="778"/>
      <c r="F535" s="778"/>
      <c r="G535" s="778"/>
      <c r="H535" s="778"/>
      <c r="I535" s="778"/>
      <c r="J535" s="795"/>
      <c r="K535" s="795"/>
      <c r="L535" s="795"/>
      <c r="M535" s="800"/>
      <c r="N535" s="800"/>
      <c r="O535" s="796"/>
      <c r="P535" s="801"/>
      <c r="Q535" s="801"/>
    </row>
    <row r="536" spans="2:17" ht="12.75" hidden="1" customHeight="1" x14ac:dyDescent="0.2">
      <c r="B536" s="778"/>
      <c r="C536" s="778"/>
      <c r="D536" s="778"/>
      <c r="E536" s="778"/>
      <c r="F536" s="778"/>
      <c r="G536" s="778"/>
      <c r="H536" s="778"/>
      <c r="I536" s="778"/>
      <c r="J536" s="795"/>
      <c r="K536" s="795"/>
      <c r="L536" s="795"/>
      <c r="M536" s="800"/>
      <c r="N536" s="800"/>
      <c r="O536" s="796"/>
      <c r="P536" s="801"/>
      <c r="Q536" s="801"/>
    </row>
    <row r="537" spans="2:17" ht="12.75" hidden="1" customHeight="1" x14ac:dyDescent="0.2">
      <c r="B537" s="778"/>
      <c r="C537" s="778"/>
      <c r="D537" s="778"/>
      <c r="E537" s="778"/>
      <c r="F537" s="778"/>
      <c r="G537" s="778"/>
      <c r="H537" s="778"/>
      <c r="I537" s="778"/>
      <c r="J537" s="795"/>
      <c r="K537" s="795"/>
      <c r="L537" s="795"/>
      <c r="M537" s="800"/>
      <c r="N537" s="800"/>
      <c r="O537" s="796"/>
      <c r="P537" s="801"/>
      <c r="Q537" s="801"/>
    </row>
    <row r="538" spans="2:17" ht="12.75" hidden="1" customHeight="1" x14ac:dyDescent="0.2">
      <c r="B538" s="778"/>
      <c r="C538" s="778"/>
      <c r="D538" s="778"/>
      <c r="E538" s="778"/>
      <c r="F538" s="778"/>
      <c r="G538" s="778"/>
      <c r="H538" s="778"/>
      <c r="I538" s="778"/>
      <c r="J538" s="795"/>
      <c r="K538" s="795"/>
      <c r="L538" s="795"/>
      <c r="M538" s="800"/>
      <c r="N538" s="800"/>
      <c r="O538" s="796"/>
      <c r="P538" s="801"/>
      <c r="Q538" s="801"/>
    </row>
    <row r="539" spans="2:17" ht="12.75" hidden="1" customHeight="1" x14ac:dyDescent="0.2">
      <c r="B539" s="778"/>
      <c r="C539" s="778"/>
      <c r="D539" s="778"/>
      <c r="E539" s="778"/>
      <c r="F539" s="778"/>
      <c r="G539" s="778"/>
      <c r="H539" s="778"/>
      <c r="I539" s="778"/>
      <c r="J539" s="795"/>
      <c r="K539" s="795"/>
      <c r="L539" s="795"/>
      <c r="M539" s="800"/>
      <c r="N539" s="800"/>
      <c r="O539" s="796"/>
      <c r="P539" s="801"/>
      <c r="Q539" s="801"/>
    </row>
    <row r="540" spans="2:17" ht="12.75" hidden="1" customHeight="1" x14ac:dyDescent="0.2">
      <c r="B540" s="778"/>
      <c r="C540" s="778"/>
      <c r="D540" s="778"/>
      <c r="E540" s="778"/>
      <c r="F540" s="778"/>
      <c r="G540" s="778"/>
      <c r="H540" s="778"/>
      <c r="I540" s="778"/>
      <c r="J540" s="795"/>
      <c r="K540" s="795"/>
      <c r="L540" s="795"/>
      <c r="M540" s="800"/>
      <c r="N540" s="800"/>
      <c r="O540" s="796"/>
      <c r="P540" s="801"/>
      <c r="Q540" s="801"/>
    </row>
    <row r="541" spans="2:17" ht="12.75" hidden="1" customHeight="1" x14ac:dyDescent="0.2">
      <c r="B541" s="778"/>
      <c r="C541" s="778"/>
      <c r="D541" s="778"/>
      <c r="E541" s="778"/>
      <c r="F541" s="778"/>
      <c r="G541" s="778"/>
      <c r="H541" s="778"/>
      <c r="I541" s="778"/>
      <c r="J541" s="795"/>
      <c r="K541" s="795"/>
      <c r="L541" s="795"/>
      <c r="M541" s="800"/>
      <c r="N541" s="800"/>
      <c r="O541" s="796"/>
      <c r="P541" s="801"/>
      <c r="Q541" s="801"/>
    </row>
    <row r="542" spans="2:17" ht="12.75" hidden="1" customHeight="1" x14ac:dyDescent="0.2">
      <c r="B542" s="778"/>
      <c r="C542" s="778"/>
      <c r="D542" s="778"/>
      <c r="E542" s="778"/>
      <c r="F542" s="778"/>
      <c r="G542" s="778"/>
      <c r="H542" s="778"/>
      <c r="I542" s="778"/>
      <c r="J542" s="795"/>
      <c r="K542" s="795"/>
      <c r="L542" s="795"/>
      <c r="M542" s="800"/>
      <c r="N542" s="800"/>
      <c r="O542" s="796"/>
      <c r="P542" s="801"/>
      <c r="Q542" s="801"/>
    </row>
    <row r="543" spans="2:17" ht="12.75" hidden="1" customHeight="1" x14ac:dyDescent="0.2">
      <c r="B543" s="778"/>
      <c r="C543" s="778"/>
      <c r="D543" s="778"/>
      <c r="E543" s="778"/>
      <c r="F543" s="778"/>
      <c r="G543" s="778"/>
      <c r="H543" s="778"/>
      <c r="I543" s="778"/>
      <c r="J543" s="795"/>
      <c r="K543" s="795"/>
      <c r="L543" s="795"/>
      <c r="M543" s="800"/>
      <c r="N543" s="800"/>
      <c r="O543" s="796"/>
      <c r="P543" s="801"/>
      <c r="Q543" s="801"/>
    </row>
    <row r="544" spans="2:17" ht="12.75" hidden="1" customHeight="1" x14ac:dyDescent="0.2">
      <c r="B544" s="778"/>
      <c r="C544" s="778"/>
      <c r="D544" s="778"/>
      <c r="E544" s="778"/>
      <c r="F544" s="778"/>
      <c r="G544" s="778"/>
      <c r="H544" s="778"/>
      <c r="I544" s="778"/>
      <c r="J544" s="795"/>
      <c r="K544" s="795"/>
      <c r="L544" s="795"/>
      <c r="M544" s="800"/>
      <c r="N544" s="800"/>
      <c r="O544" s="796"/>
      <c r="P544" s="801"/>
      <c r="Q544" s="801"/>
    </row>
    <row r="545" spans="2:17" ht="12.75" hidden="1" customHeight="1" x14ac:dyDescent="0.2">
      <c r="B545" s="778"/>
      <c r="C545" s="778"/>
      <c r="D545" s="778"/>
      <c r="E545" s="778"/>
      <c r="F545" s="778"/>
      <c r="G545" s="778"/>
      <c r="H545" s="778"/>
      <c r="I545" s="778"/>
      <c r="J545" s="795"/>
      <c r="K545" s="795"/>
      <c r="L545" s="795"/>
      <c r="M545" s="800"/>
      <c r="N545" s="800"/>
      <c r="O545" s="796"/>
      <c r="P545" s="801"/>
      <c r="Q545" s="801"/>
    </row>
    <row r="546" spans="2:17" ht="12.75" hidden="1" customHeight="1" x14ac:dyDescent="0.2">
      <c r="B546" s="778"/>
      <c r="C546" s="778"/>
      <c r="D546" s="778"/>
      <c r="E546" s="778"/>
      <c r="F546" s="778"/>
      <c r="G546" s="778"/>
      <c r="H546" s="778"/>
      <c r="I546" s="778"/>
      <c r="J546" s="795"/>
      <c r="K546" s="795"/>
      <c r="L546" s="795"/>
      <c r="M546" s="800"/>
      <c r="N546" s="800"/>
      <c r="O546" s="796"/>
      <c r="P546" s="801"/>
      <c r="Q546" s="801"/>
    </row>
    <row r="547" spans="2:17" ht="12.75" hidden="1" customHeight="1" x14ac:dyDescent="0.2">
      <c r="B547" s="778"/>
      <c r="C547" s="778"/>
      <c r="D547" s="778"/>
      <c r="E547" s="778"/>
      <c r="F547" s="778"/>
      <c r="G547" s="778"/>
      <c r="H547" s="778"/>
      <c r="I547" s="778"/>
      <c r="J547" s="795"/>
      <c r="K547" s="795"/>
      <c r="L547" s="795"/>
      <c r="M547" s="800"/>
      <c r="N547" s="800"/>
      <c r="O547" s="796"/>
      <c r="P547" s="801"/>
      <c r="Q547" s="801"/>
    </row>
    <row r="548" spans="2:17" ht="12.75" hidden="1" customHeight="1" x14ac:dyDescent="0.2">
      <c r="B548" s="778"/>
      <c r="C548" s="778"/>
      <c r="D548" s="778"/>
      <c r="E548" s="778"/>
      <c r="F548" s="778"/>
      <c r="G548" s="778"/>
      <c r="H548" s="778"/>
      <c r="I548" s="778"/>
      <c r="J548" s="795"/>
      <c r="K548" s="795"/>
      <c r="L548" s="795"/>
      <c r="M548" s="800"/>
      <c r="N548" s="800"/>
      <c r="O548" s="796"/>
      <c r="P548" s="801"/>
      <c r="Q548" s="801"/>
    </row>
    <row r="549" spans="2:17" ht="12.75" hidden="1" customHeight="1" x14ac:dyDescent="0.2">
      <c r="B549" s="778"/>
      <c r="C549" s="778"/>
      <c r="D549" s="778"/>
      <c r="E549" s="778"/>
      <c r="F549" s="778"/>
      <c r="G549" s="778"/>
      <c r="H549" s="778"/>
      <c r="I549" s="778"/>
      <c r="J549" s="795"/>
      <c r="K549" s="795"/>
      <c r="L549" s="795"/>
      <c r="M549" s="800"/>
      <c r="N549" s="800"/>
      <c r="O549" s="796"/>
      <c r="P549" s="801"/>
      <c r="Q549" s="801"/>
    </row>
    <row r="550" spans="2:17" ht="12.75" hidden="1" customHeight="1" x14ac:dyDescent="0.2">
      <c r="B550" s="778"/>
      <c r="C550" s="778"/>
      <c r="D550" s="778"/>
      <c r="E550" s="778"/>
      <c r="F550" s="778"/>
      <c r="G550" s="778"/>
      <c r="H550" s="778"/>
      <c r="I550" s="778"/>
      <c r="J550" s="795"/>
      <c r="K550" s="795"/>
      <c r="L550" s="795"/>
      <c r="M550" s="800"/>
      <c r="N550" s="800"/>
      <c r="O550" s="796"/>
      <c r="P550" s="801"/>
      <c r="Q550" s="801"/>
    </row>
    <row r="551" spans="2:17" ht="12.75" hidden="1" customHeight="1" x14ac:dyDescent="0.2">
      <c r="B551" s="778"/>
      <c r="C551" s="778"/>
      <c r="D551" s="778"/>
      <c r="E551" s="778"/>
      <c r="F551" s="778"/>
      <c r="G551" s="778"/>
      <c r="H551" s="778"/>
      <c r="I551" s="778"/>
      <c r="J551" s="795"/>
      <c r="K551" s="795"/>
      <c r="L551" s="795"/>
      <c r="M551" s="800"/>
      <c r="N551" s="800"/>
      <c r="O551" s="796"/>
      <c r="P551" s="801"/>
      <c r="Q551" s="801"/>
    </row>
    <row r="552" spans="2:17" ht="12.75" hidden="1" customHeight="1" x14ac:dyDescent="0.2">
      <c r="B552" s="778"/>
      <c r="C552" s="778"/>
      <c r="D552" s="778"/>
      <c r="E552" s="778"/>
      <c r="F552" s="778"/>
      <c r="G552" s="778"/>
      <c r="H552" s="778"/>
      <c r="I552" s="778"/>
      <c r="J552" s="795"/>
      <c r="K552" s="795"/>
      <c r="L552" s="795"/>
      <c r="M552" s="800"/>
      <c r="N552" s="800"/>
      <c r="O552" s="796"/>
      <c r="P552" s="801"/>
      <c r="Q552" s="801"/>
    </row>
    <row r="553" spans="2:17" ht="12.75" hidden="1" customHeight="1" x14ac:dyDescent="0.2">
      <c r="B553" s="778"/>
      <c r="C553" s="778"/>
      <c r="D553" s="778"/>
      <c r="E553" s="778"/>
      <c r="F553" s="778"/>
      <c r="G553" s="778"/>
      <c r="H553" s="778"/>
      <c r="I553" s="778"/>
      <c r="J553" s="795"/>
      <c r="K553" s="795"/>
      <c r="L553" s="795"/>
      <c r="M553" s="800"/>
      <c r="N553" s="800"/>
      <c r="O553" s="796"/>
      <c r="P553" s="801"/>
      <c r="Q553" s="801"/>
    </row>
    <row r="554" spans="2:17" ht="12.75" hidden="1" customHeight="1" x14ac:dyDescent="0.2">
      <c r="B554" s="302"/>
      <c r="C554" s="302"/>
      <c r="D554" s="302"/>
      <c r="E554" s="302"/>
      <c r="F554" s="302"/>
      <c r="G554" s="302"/>
      <c r="H554" s="302"/>
      <c r="I554" s="302"/>
      <c r="J554" s="302"/>
      <c r="K554" s="302"/>
      <c r="L554" s="798"/>
      <c r="M554" s="798"/>
      <c r="N554" s="798"/>
      <c r="O554" s="799"/>
      <c r="P554" s="799"/>
      <c r="Q554" s="799"/>
    </row>
    <row r="555" spans="2:17" ht="12.75" hidden="1" customHeight="1" x14ac:dyDescent="0.2">
      <c r="B555" s="802"/>
      <c r="C555" s="802"/>
      <c r="D555" s="802"/>
      <c r="E555" s="802"/>
      <c r="F555" s="802"/>
      <c r="G555" s="802"/>
      <c r="H555" s="802"/>
      <c r="I555" s="802"/>
      <c r="J555" s="802"/>
      <c r="K555" s="802"/>
      <c r="L555" s="802"/>
      <c r="M555" s="802"/>
      <c r="N555" s="802"/>
      <c r="O555" s="802"/>
      <c r="P555" s="802"/>
      <c r="Q555" s="802"/>
    </row>
    <row r="556" spans="2:17" ht="12.75" hidden="1" customHeight="1" x14ac:dyDescent="0.2">
      <c r="B556" s="287"/>
      <c r="C556" s="288"/>
      <c r="D556" s="288"/>
      <c r="E556" s="288"/>
      <c r="F556" s="288"/>
      <c r="G556" s="288"/>
      <c r="H556" s="288"/>
      <c r="I556" s="288"/>
      <c r="J556" s="289"/>
      <c r="K556" s="786"/>
      <c r="L556" s="786"/>
      <c r="M556" s="786"/>
      <c r="N556" s="786"/>
      <c r="O556" s="786"/>
      <c r="P556" s="786"/>
      <c r="Q556" s="786"/>
    </row>
    <row r="557" spans="2:17" ht="14.25" hidden="1" customHeight="1" x14ac:dyDescent="0.2">
      <c r="B557" s="785"/>
      <c r="C557" s="785"/>
      <c r="D557" s="785"/>
      <c r="E557" s="785"/>
      <c r="F557" s="785"/>
      <c r="G557" s="785"/>
      <c r="H557" s="785"/>
      <c r="I557" s="785"/>
      <c r="J557" s="785"/>
      <c r="K557" s="785"/>
      <c r="L557" s="785"/>
      <c r="M557" s="785"/>
      <c r="N557" s="785"/>
      <c r="O557" s="785"/>
      <c r="P557" s="785"/>
      <c r="Q557" s="785"/>
    </row>
    <row r="558" spans="2:17" ht="12.75" hidden="1" customHeight="1" x14ac:dyDescent="0.2">
      <c r="B558" s="782"/>
      <c r="C558" s="782"/>
      <c r="D558" s="782"/>
      <c r="E558" s="782"/>
      <c r="F558" s="782"/>
      <c r="G558" s="782"/>
      <c r="H558" s="782"/>
      <c r="I558" s="782"/>
      <c r="J558" s="782"/>
      <c r="K558" s="782"/>
      <c r="L558" s="782"/>
      <c r="M558" s="782"/>
      <c r="N558" s="782"/>
      <c r="O558" s="782"/>
      <c r="P558" s="782"/>
      <c r="Q558" s="782"/>
    </row>
    <row r="559" spans="2:17" ht="12.75" hidden="1" customHeight="1" x14ac:dyDescent="0.2">
      <c r="B559" s="778"/>
      <c r="C559" s="778"/>
      <c r="D559" s="778"/>
      <c r="E559" s="778"/>
      <c r="F559" s="778"/>
      <c r="G559" s="778"/>
      <c r="H559" s="778"/>
      <c r="I559" s="778"/>
      <c r="J559" s="778"/>
      <c r="K559" s="778"/>
      <c r="L559" s="778"/>
      <c r="M559" s="778"/>
      <c r="N559" s="778"/>
      <c r="O559" s="778"/>
      <c r="P559" s="778"/>
      <c r="Q559" s="778"/>
    </row>
    <row r="560" spans="2:17" ht="12.75" hidden="1" customHeight="1" x14ac:dyDescent="0.2">
      <c r="B560" s="778"/>
      <c r="C560" s="778"/>
      <c r="D560" s="778"/>
      <c r="E560" s="778"/>
      <c r="F560" s="778"/>
      <c r="G560" s="778"/>
      <c r="H560" s="778"/>
      <c r="I560" s="778"/>
      <c r="J560" s="778"/>
      <c r="K560" s="778"/>
      <c r="L560" s="778"/>
      <c r="M560" s="778"/>
      <c r="N560" s="778"/>
      <c r="O560" s="778"/>
      <c r="P560" s="778"/>
      <c r="Q560" s="778"/>
    </row>
    <row r="561" spans="2:17" ht="12.75" hidden="1" customHeight="1" x14ac:dyDescent="0.2">
      <c r="B561" s="778"/>
      <c r="C561" s="778"/>
      <c r="D561" s="778"/>
      <c r="E561" s="778"/>
      <c r="F561" s="778"/>
      <c r="G561" s="778"/>
      <c r="H561" s="778"/>
      <c r="I561" s="778"/>
      <c r="J561" s="778"/>
      <c r="K561" s="778"/>
      <c r="L561" s="778"/>
      <c r="M561" s="778"/>
      <c r="N561" s="778"/>
      <c r="O561" s="778"/>
      <c r="P561" s="778"/>
      <c r="Q561" s="778"/>
    </row>
    <row r="562" spans="2:17" ht="12.75" hidden="1" customHeight="1" x14ac:dyDescent="0.2">
      <c r="B562" s="791"/>
      <c r="C562" s="791"/>
      <c r="D562" s="791"/>
      <c r="E562" s="791"/>
      <c r="F562" s="791"/>
      <c r="G562" s="791"/>
      <c r="H562" s="790"/>
      <c r="I562" s="790"/>
      <c r="J562" s="790"/>
      <c r="K562" s="790"/>
      <c r="L562" s="790"/>
      <c r="M562" s="790"/>
      <c r="N562" s="790"/>
      <c r="O562" s="790"/>
      <c r="P562" s="790"/>
      <c r="Q562" s="790"/>
    </row>
    <row r="563" spans="2:17" ht="12.75" hidden="1" customHeight="1" x14ac:dyDescent="0.2">
      <c r="B563" s="778"/>
      <c r="C563" s="778"/>
      <c r="D563" s="778"/>
      <c r="E563" s="778"/>
      <c r="F563" s="778"/>
      <c r="G563" s="778"/>
      <c r="H563" s="795"/>
      <c r="I563" s="795"/>
      <c r="J563" s="795"/>
      <c r="K563" s="800"/>
      <c r="L563" s="800"/>
      <c r="M563" s="789"/>
      <c r="N563" s="789"/>
      <c r="O563" s="796"/>
      <c r="P563" s="801"/>
      <c r="Q563" s="801"/>
    </row>
    <row r="564" spans="2:17" ht="12.75" hidden="1" customHeight="1" x14ac:dyDescent="0.2">
      <c r="B564" s="778"/>
      <c r="C564" s="778"/>
      <c r="D564" s="778"/>
      <c r="E564" s="778"/>
      <c r="F564" s="778"/>
      <c r="G564" s="778"/>
      <c r="H564" s="795"/>
      <c r="I564" s="795"/>
      <c r="J564" s="795"/>
      <c r="K564" s="800"/>
      <c r="L564" s="800"/>
      <c r="M564" s="789"/>
      <c r="N564" s="789"/>
      <c r="O564" s="796"/>
      <c r="P564" s="801"/>
      <c r="Q564" s="801"/>
    </row>
    <row r="565" spans="2:17" ht="12.75" hidden="1" customHeight="1" x14ac:dyDescent="0.2">
      <c r="B565" s="778"/>
      <c r="C565" s="778"/>
      <c r="D565" s="778"/>
      <c r="E565" s="778"/>
      <c r="F565" s="778"/>
      <c r="G565" s="778"/>
      <c r="H565" s="795"/>
      <c r="I565" s="795"/>
      <c r="J565" s="795"/>
      <c r="K565" s="800"/>
      <c r="L565" s="800"/>
      <c r="M565" s="789"/>
      <c r="N565" s="789"/>
      <c r="O565" s="796"/>
      <c r="P565" s="801"/>
      <c r="Q565" s="801"/>
    </row>
    <row r="566" spans="2:17" ht="12.75" hidden="1" customHeight="1" x14ac:dyDescent="0.2">
      <c r="B566" s="778"/>
      <c r="C566" s="778"/>
      <c r="D566" s="778"/>
      <c r="E566" s="778"/>
      <c r="F566" s="778"/>
      <c r="G566" s="778"/>
      <c r="H566" s="795"/>
      <c r="I566" s="795"/>
      <c r="J566" s="795"/>
      <c r="K566" s="800"/>
      <c r="L566" s="800"/>
      <c r="M566" s="789"/>
      <c r="N566" s="789"/>
      <c r="O566" s="796"/>
      <c r="P566" s="801"/>
      <c r="Q566" s="801"/>
    </row>
    <row r="567" spans="2:17" ht="12.75" hidden="1" customHeight="1" x14ac:dyDescent="0.2">
      <c r="B567" s="778"/>
      <c r="C567" s="778"/>
      <c r="D567" s="778"/>
      <c r="E567" s="778"/>
      <c r="F567" s="778"/>
      <c r="G567" s="778"/>
      <c r="H567" s="795"/>
      <c r="I567" s="795"/>
      <c r="J567" s="795"/>
      <c r="K567" s="800"/>
      <c r="L567" s="800"/>
      <c r="M567" s="789"/>
      <c r="N567" s="789"/>
      <c r="O567" s="796"/>
      <c r="P567" s="801"/>
      <c r="Q567" s="801"/>
    </row>
    <row r="568" spans="2:17" ht="12.75" hidden="1" customHeight="1" x14ac:dyDescent="0.2">
      <c r="B568" s="778"/>
      <c r="C568" s="778"/>
      <c r="D568" s="778"/>
      <c r="E568" s="778"/>
      <c r="F568" s="778"/>
      <c r="G568" s="778"/>
      <c r="H568" s="795"/>
      <c r="I568" s="795"/>
      <c r="J568" s="795"/>
      <c r="K568" s="800"/>
      <c r="L568" s="800"/>
      <c r="M568" s="789"/>
      <c r="N568" s="789"/>
      <c r="O568" s="796"/>
      <c r="P568" s="801"/>
      <c r="Q568" s="801"/>
    </row>
    <row r="569" spans="2:17" ht="12.75" hidden="1" customHeight="1" x14ac:dyDescent="0.2">
      <c r="B569" s="778"/>
      <c r="C569" s="778"/>
      <c r="D569" s="778"/>
      <c r="E569" s="778"/>
      <c r="F569" s="778"/>
      <c r="G569" s="778"/>
      <c r="H569" s="795"/>
      <c r="I569" s="795"/>
      <c r="J569" s="795"/>
      <c r="K569" s="800"/>
      <c r="L569" s="800"/>
      <c r="M569" s="789"/>
      <c r="N569" s="789"/>
      <c r="O569" s="796"/>
      <c r="P569" s="801"/>
      <c r="Q569" s="801"/>
    </row>
    <row r="570" spans="2:17" ht="12.75" hidden="1" customHeight="1" x14ac:dyDescent="0.2">
      <c r="B570" s="778"/>
      <c r="C570" s="778"/>
      <c r="D570" s="778"/>
      <c r="E570" s="778"/>
      <c r="F570" s="778"/>
      <c r="G570" s="778"/>
      <c r="H570" s="795"/>
      <c r="I570" s="795"/>
      <c r="J570" s="795"/>
      <c r="K570" s="800"/>
      <c r="L570" s="800"/>
      <c r="M570" s="789"/>
      <c r="N570" s="789"/>
      <c r="O570" s="796"/>
      <c r="P570" s="801"/>
      <c r="Q570" s="801"/>
    </row>
    <row r="571" spans="2:17" ht="12.75" hidden="1" customHeight="1" x14ac:dyDescent="0.2">
      <c r="B571" s="778"/>
      <c r="C571" s="778"/>
      <c r="D571" s="778"/>
      <c r="E571" s="778"/>
      <c r="F571" s="778"/>
      <c r="G571" s="778"/>
      <c r="H571" s="795"/>
      <c r="I571" s="795"/>
      <c r="J571" s="795"/>
      <c r="K571" s="800"/>
      <c r="L571" s="800"/>
      <c r="M571" s="789"/>
      <c r="N571" s="789"/>
      <c r="O571" s="796"/>
      <c r="P571" s="801"/>
      <c r="Q571" s="801"/>
    </row>
    <row r="572" spans="2:17" ht="12.75" hidden="1" customHeight="1" x14ac:dyDescent="0.2">
      <c r="B572" s="778"/>
      <c r="C572" s="778"/>
      <c r="D572" s="778"/>
      <c r="E572" s="778"/>
      <c r="F572" s="778"/>
      <c r="G572" s="778"/>
      <c r="H572" s="795"/>
      <c r="I572" s="795"/>
      <c r="J572" s="795"/>
      <c r="K572" s="800"/>
      <c r="L572" s="800"/>
      <c r="M572" s="789"/>
      <c r="N572" s="789"/>
      <c r="O572" s="796"/>
      <c r="P572" s="801"/>
      <c r="Q572" s="801"/>
    </row>
    <row r="573" spans="2:17" ht="12.75" hidden="1" customHeight="1" x14ac:dyDescent="0.2">
      <c r="B573" s="778"/>
      <c r="C573" s="778"/>
      <c r="D573" s="778"/>
      <c r="E573" s="778"/>
      <c r="F573" s="778"/>
      <c r="G573" s="778"/>
      <c r="H573" s="795"/>
      <c r="I573" s="795"/>
      <c r="J573" s="795"/>
      <c r="K573" s="800"/>
      <c r="L573" s="800"/>
      <c r="M573" s="789"/>
      <c r="N573" s="789"/>
      <c r="O573" s="796"/>
      <c r="P573" s="801"/>
      <c r="Q573" s="801"/>
    </row>
    <row r="574" spans="2:17" ht="12.75" hidden="1" customHeight="1" x14ac:dyDescent="0.2">
      <c r="B574" s="778"/>
      <c r="C574" s="778"/>
      <c r="D574" s="778"/>
      <c r="E574" s="778"/>
      <c r="F574" s="778"/>
      <c r="G574" s="778"/>
      <c r="H574" s="795"/>
      <c r="I574" s="795"/>
      <c r="J574" s="795"/>
      <c r="K574" s="800"/>
      <c r="L574" s="800"/>
      <c r="M574" s="789"/>
      <c r="N574" s="789"/>
      <c r="O574" s="796"/>
      <c r="P574" s="801"/>
      <c r="Q574" s="801"/>
    </row>
    <row r="575" spans="2:17" ht="12.75" hidden="1" customHeight="1" x14ac:dyDescent="0.2">
      <c r="B575" s="778"/>
      <c r="C575" s="778"/>
      <c r="D575" s="778"/>
      <c r="E575" s="778"/>
      <c r="F575" s="778"/>
      <c r="G575" s="778"/>
      <c r="H575" s="795"/>
      <c r="I575" s="795"/>
      <c r="J575" s="795"/>
      <c r="K575" s="800"/>
      <c r="L575" s="800"/>
      <c r="M575" s="789"/>
      <c r="N575" s="789"/>
      <c r="O575" s="796"/>
      <c r="P575" s="801"/>
      <c r="Q575" s="801"/>
    </row>
    <row r="576" spans="2:17" ht="12.75" hidden="1" customHeight="1" x14ac:dyDescent="0.2">
      <c r="B576" s="778"/>
      <c r="C576" s="778"/>
      <c r="D576" s="778"/>
      <c r="E576" s="778"/>
      <c r="F576" s="778"/>
      <c r="G576" s="778"/>
      <c r="H576" s="795"/>
      <c r="I576" s="795"/>
      <c r="J576" s="795"/>
      <c r="K576" s="800"/>
      <c r="L576" s="800"/>
      <c r="M576" s="789"/>
      <c r="N576" s="789"/>
      <c r="O576" s="796"/>
      <c r="P576" s="801"/>
      <c r="Q576" s="801"/>
    </row>
    <row r="577" spans="2:17" ht="12.75" hidden="1" customHeight="1" x14ac:dyDescent="0.2">
      <c r="B577" s="778"/>
      <c r="C577" s="778"/>
      <c r="D577" s="778"/>
      <c r="E577" s="778"/>
      <c r="F577" s="778"/>
      <c r="G577" s="778"/>
      <c r="H577" s="795"/>
      <c r="I577" s="795"/>
      <c r="J577" s="795"/>
      <c r="K577" s="800"/>
      <c r="L577" s="800"/>
      <c r="M577" s="789"/>
      <c r="N577" s="789"/>
      <c r="O577" s="796"/>
      <c r="P577" s="801"/>
      <c r="Q577" s="801"/>
    </row>
    <row r="578" spans="2:17" ht="12.75" hidden="1" customHeight="1" x14ac:dyDescent="0.2">
      <c r="B578" s="778"/>
      <c r="C578" s="778"/>
      <c r="D578" s="778"/>
      <c r="E578" s="778"/>
      <c r="F578" s="778"/>
      <c r="G578" s="778"/>
      <c r="H578" s="795"/>
      <c r="I578" s="795"/>
      <c r="J578" s="795"/>
      <c r="K578" s="800"/>
      <c r="L578" s="800"/>
      <c r="M578" s="789"/>
      <c r="N578" s="789"/>
      <c r="O578" s="796"/>
      <c r="P578" s="801"/>
      <c r="Q578" s="801"/>
    </row>
    <row r="579" spans="2:17" ht="12.75" hidden="1" customHeight="1" x14ac:dyDescent="0.2">
      <c r="B579" s="778"/>
      <c r="C579" s="778"/>
      <c r="D579" s="778"/>
      <c r="E579" s="778"/>
      <c r="F579" s="778"/>
      <c r="G579" s="778"/>
      <c r="H579" s="795"/>
      <c r="I579" s="795"/>
      <c r="J579" s="795"/>
      <c r="K579" s="800"/>
      <c r="L579" s="800"/>
      <c r="M579" s="789"/>
      <c r="N579" s="789"/>
      <c r="O579" s="796"/>
      <c r="P579" s="801"/>
      <c r="Q579" s="801"/>
    </row>
    <row r="580" spans="2:17" ht="12.75" hidden="1" customHeight="1" x14ac:dyDescent="0.2">
      <c r="B580" s="778"/>
      <c r="C580" s="778"/>
      <c r="D580" s="778"/>
      <c r="E580" s="778"/>
      <c r="F580" s="778"/>
      <c r="G580" s="778"/>
      <c r="H580" s="795"/>
      <c r="I580" s="795"/>
      <c r="J580" s="795"/>
      <c r="K580" s="800"/>
      <c r="L580" s="800"/>
      <c r="M580" s="789"/>
      <c r="N580" s="789"/>
      <c r="O580" s="796"/>
      <c r="P580" s="801"/>
      <c r="Q580" s="801"/>
    </row>
    <row r="581" spans="2:17" ht="12.75" hidden="1" customHeight="1" x14ac:dyDescent="0.2">
      <c r="B581" s="778"/>
      <c r="C581" s="778"/>
      <c r="D581" s="778"/>
      <c r="E581" s="778"/>
      <c r="F581" s="778"/>
      <c r="G581" s="778"/>
      <c r="H581" s="795"/>
      <c r="I581" s="795"/>
      <c r="J581" s="795"/>
      <c r="K581" s="800"/>
      <c r="L581" s="800"/>
      <c r="M581" s="789"/>
      <c r="N581" s="789"/>
      <c r="O581" s="796"/>
      <c r="P581" s="801"/>
      <c r="Q581" s="801"/>
    </row>
    <row r="582" spans="2:17" ht="12.75" hidden="1" customHeight="1" x14ac:dyDescent="0.2">
      <c r="B582" s="778"/>
      <c r="C582" s="778"/>
      <c r="D582" s="778"/>
      <c r="E582" s="778"/>
      <c r="F582" s="778"/>
      <c r="G582" s="778"/>
      <c r="H582" s="795"/>
      <c r="I582" s="795"/>
      <c r="J582" s="795"/>
      <c r="K582" s="800"/>
      <c r="L582" s="800"/>
      <c r="M582" s="789"/>
      <c r="N582" s="789"/>
      <c r="O582" s="796"/>
      <c r="P582" s="801"/>
      <c r="Q582" s="801"/>
    </row>
    <row r="583" spans="2:17" ht="12.75" hidden="1" customHeight="1" x14ac:dyDescent="0.2">
      <c r="B583" s="778"/>
      <c r="C583" s="778"/>
      <c r="D583" s="778"/>
      <c r="E583" s="778"/>
      <c r="F583" s="778"/>
      <c r="G583" s="778"/>
      <c r="H583" s="795"/>
      <c r="I583" s="795"/>
      <c r="J583" s="795"/>
      <c r="K583" s="800"/>
      <c r="L583" s="800"/>
      <c r="M583" s="789"/>
      <c r="N583" s="789"/>
      <c r="O583" s="796"/>
      <c r="P583" s="801"/>
      <c r="Q583" s="801"/>
    </row>
    <row r="584" spans="2:17" ht="12.75" hidden="1" customHeight="1" x14ac:dyDescent="0.2">
      <c r="B584" s="778"/>
      <c r="C584" s="778"/>
      <c r="D584" s="778"/>
      <c r="E584" s="778"/>
      <c r="F584" s="778"/>
      <c r="G584" s="778"/>
      <c r="H584" s="795"/>
      <c r="I584" s="795"/>
      <c r="J584" s="795"/>
      <c r="K584" s="800"/>
      <c r="L584" s="800"/>
      <c r="M584" s="789"/>
      <c r="N584" s="789"/>
      <c r="O584" s="796"/>
      <c r="P584" s="801"/>
      <c r="Q584" s="801"/>
    </row>
    <row r="585" spans="2:17" ht="12.75" hidden="1" customHeight="1" x14ac:dyDescent="0.2">
      <c r="B585" s="778"/>
      <c r="C585" s="778"/>
      <c r="D585" s="778"/>
      <c r="E585" s="778"/>
      <c r="F585" s="778"/>
      <c r="G585" s="778"/>
      <c r="H585" s="795"/>
      <c r="I585" s="795"/>
      <c r="J585" s="795"/>
      <c r="K585" s="800"/>
      <c r="L585" s="800"/>
      <c r="M585" s="789"/>
      <c r="N585" s="789"/>
      <c r="O585" s="796"/>
      <c r="P585" s="801"/>
      <c r="Q585" s="801"/>
    </row>
    <row r="586" spans="2:17" ht="12.75" hidden="1" customHeight="1" x14ac:dyDescent="0.2">
      <c r="B586" s="778"/>
      <c r="C586" s="778"/>
      <c r="D586" s="778"/>
      <c r="E586" s="778"/>
      <c r="F586" s="778"/>
      <c r="G586" s="778"/>
      <c r="H586" s="795"/>
      <c r="I586" s="795"/>
      <c r="J586" s="795"/>
      <c r="K586" s="800"/>
      <c r="L586" s="800"/>
      <c r="M586" s="789"/>
      <c r="N586" s="789"/>
      <c r="O586" s="796"/>
      <c r="P586" s="801"/>
      <c r="Q586" s="801"/>
    </row>
    <row r="587" spans="2:17" ht="12.75" hidden="1" customHeight="1" x14ac:dyDescent="0.2">
      <c r="B587" s="778"/>
      <c r="C587" s="778"/>
      <c r="D587" s="778"/>
      <c r="E587" s="778"/>
      <c r="F587" s="778"/>
      <c r="G587" s="778"/>
      <c r="H587" s="795"/>
      <c r="I587" s="795"/>
      <c r="J587" s="795"/>
      <c r="K587" s="800"/>
      <c r="L587" s="800"/>
      <c r="M587" s="789"/>
      <c r="N587" s="789"/>
      <c r="O587" s="796"/>
      <c r="P587" s="801"/>
      <c r="Q587" s="801"/>
    </row>
    <row r="588" spans="2:17" ht="12.75" hidden="1" customHeight="1" x14ac:dyDescent="0.2">
      <c r="B588" s="778"/>
      <c r="C588" s="778"/>
      <c r="D588" s="778"/>
      <c r="E588" s="778"/>
      <c r="F588" s="778"/>
      <c r="G588" s="778"/>
      <c r="H588" s="795"/>
      <c r="I588" s="795"/>
      <c r="J588" s="795"/>
      <c r="K588" s="800"/>
      <c r="L588" s="800"/>
      <c r="M588" s="789"/>
      <c r="N588" s="789"/>
      <c r="O588" s="796"/>
      <c r="P588" s="801"/>
      <c r="Q588" s="801"/>
    </row>
    <row r="589" spans="2:17" ht="12.75" hidden="1" customHeight="1" x14ac:dyDescent="0.2">
      <c r="B589" s="778"/>
      <c r="C589" s="778"/>
      <c r="D589" s="778"/>
      <c r="E589" s="778"/>
      <c r="F589" s="778"/>
      <c r="G589" s="778"/>
      <c r="H589" s="795"/>
      <c r="I589" s="795"/>
      <c r="J589" s="795"/>
      <c r="K589" s="800"/>
      <c r="L589" s="800"/>
      <c r="M589" s="789"/>
      <c r="N589" s="789"/>
      <c r="O589" s="796"/>
      <c r="P589" s="801"/>
      <c r="Q589" s="801"/>
    </row>
    <row r="590" spans="2:17" ht="12.75" hidden="1" customHeight="1" x14ac:dyDescent="0.2">
      <c r="B590" s="778"/>
      <c r="C590" s="778"/>
      <c r="D590" s="778"/>
      <c r="E590" s="778"/>
      <c r="F590" s="778"/>
      <c r="G590" s="778"/>
      <c r="H590" s="795"/>
      <c r="I590" s="795"/>
      <c r="J590" s="795"/>
      <c r="K590" s="800"/>
      <c r="L590" s="800"/>
      <c r="M590" s="789"/>
      <c r="N590" s="789"/>
      <c r="O590" s="796"/>
      <c r="P590" s="801"/>
      <c r="Q590" s="801"/>
    </row>
    <row r="591" spans="2:17" ht="12.75" hidden="1" customHeight="1" x14ac:dyDescent="0.2">
      <c r="B591" s="778"/>
      <c r="C591" s="778"/>
      <c r="D591" s="778"/>
      <c r="E591" s="778"/>
      <c r="F591" s="778"/>
      <c r="G591" s="778"/>
      <c r="H591" s="795"/>
      <c r="I591" s="795"/>
      <c r="J591" s="795"/>
      <c r="K591" s="800"/>
      <c r="L591" s="800"/>
      <c r="M591" s="789"/>
      <c r="N591" s="789"/>
      <c r="O591" s="796"/>
      <c r="P591" s="801"/>
      <c r="Q591" s="801"/>
    </row>
    <row r="592" spans="2:17" ht="12.75" hidden="1" customHeight="1" x14ac:dyDescent="0.2">
      <c r="B592" s="778"/>
      <c r="C592" s="778"/>
      <c r="D592" s="778"/>
      <c r="E592" s="778"/>
      <c r="F592" s="778"/>
      <c r="G592" s="778"/>
      <c r="H592" s="795"/>
      <c r="I592" s="795"/>
      <c r="J592" s="795"/>
      <c r="K592" s="800"/>
      <c r="L592" s="800"/>
      <c r="M592" s="789"/>
      <c r="N592" s="789"/>
      <c r="O592" s="796"/>
      <c r="P592" s="801"/>
      <c r="Q592" s="801"/>
    </row>
    <row r="593" spans="2:17" ht="12.75" hidden="1" customHeight="1" x14ac:dyDescent="0.2">
      <c r="B593" s="778"/>
      <c r="C593" s="778"/>
      <c r="D593" s="778"/>
      <c r="E593" s="778"/>
      <c r="F593" s="778"/>
      <c r="G593" s="778"/>
      <c r="H593" s="795"/>
      <c r="I593" s="795"/>
      <c r="J593" s="795"/>
      <c r="K593" s="800"/>
      <c r="L593" s="800"/>
      <c r="M593" s="789"/>
      <c r="N593" s="789"/>
      <c r="O593" s="796"/>
      <c r="P593" s="801"/>
      <c r="Q593" s="801"/>
    </row>
    <row r="594" spans="2:17" ht="12.75" hidden="1" customHeight="1" x14ac:dyDescent="0.2">
      <c r="B594" s="778"/>
      <c r="C594" s="778"/>
      <c r="D594" s="778"/>
      <c r="E594" s="778"/>
      <c r="F594" s="778"/>
      <c r="G594" s="778"/>
      <c r="H594" s="795"/>
      <c r="I594" s="795"/>
      <c r="J594" s="795"/>
      <c r="K594" s="800"/>
      <c r="L594" s="800"/>
      <c r="M594" s="789"/>
      <c r="N594" s="789"/>
      <c r="O594" s="796"/>
      <c r="P594" s="801"/>
      <c r="Q594" s="801"/>
    </row>
    <row r="595" spans="2:17" ht="12.75" hidden="1" customHeight="1" x14ac:dyDescent="0.2">
      <c r="B595" s="778"/>
      <c r="C595" s="778"/>
      <c r="D595" s="778"/>
      <c r="E595" s="778"/>
      <c r="F595" s="778"/>
      <c r="G595" s="778"/>
      <c r="H595" s="795"/>
      <c r="I595" s="795"/>
      <c r="J595" s="795"/>
      <c r="K595" s="800"/>
      <c r="L595" s="800"/>
      <c r="M595" s="789"/>
      <c r="N595" s="789"/>
      <c r="O595" s="796"/>
      <c r="P595" s="801"/>
      <c r="Q595" s="801"/>
    </row>
    <row r="596" spans="2:17" ht="12.75" hidden="1" customHeight="1" x14ac:dyDescent="0.2">
      <c r="B596" s="778"/>
      <c r="C596" s="778"/>
      <c r="D596" s="778"/>
      <c r="E596" s="778"/>
      <c r="F596" s="778"/>
      <c r="G596" s="778"/>
      <c r="H596" s="795"/>
      <c r="I596" s="795"/>
      <c r="J596" s="795"/>
      <c r="K596" s="800"/>
      <c r="L596" s="800"/>
      <c r="M596" s="789"/>
      <c r="N596" s="789"/>
      <c r="O596" s="796"/>
      <c r="P596" s="801"/>
      <c r="Q596" s="801"/>
    </row>
    <row r="597" spans="2:17" ht="12.75" hidden="1" customHeight="1" x14ac:dyDescent="0.2">
      <c r="B597" s="778"/>
      <c r="C597" s="778"/>
      <c r="D597" s="778"/>
      <c r="E597" s="778"/>
      <c r="F597" s="778"/>
      <c r="G597" s="778"/>
      <c r="H597" s="795"/>
      <c r="I597" s="795"/>
      <c r="J597" s="795"/>
      <c r="K597" s="800"/>
      <c r="L597" s="800"/>
      <c r="M597" s="789"/>
      <c r="N597" s="789"/>
      <c r="O597" s="796"/>
      <c r="P597" s="801"/>
      <c r="Q597" s="801"/>
    </row>
    <row r="598" spans="2:17" ht="12.75" hidden="1" customHeight="1" x14ac:dyDescent="0.2">
      <c r="B598" s="778"/>
      <c r="C598" s="778"/>
      <c r="D598" s="778"/>
      <c r="E598" s="778"/>
      <c r="F598" s="778"/>
      <c r="G598" s="778"/>
      <c r="H598" s="795"/>
      <c r="I598" s="795"/>
      <c r="J598" s="795"/>
      <c r="K598" s="800"/>
      <c r="L598" s="800"/>
      <c r="M598" s="789"/>
      <c r="N598" s="789"/>
      <c r="O598" s="796"/>
      <c r="P598" s="801"/>
      <c r="Q598" s="801"/>
    </row>
    <row r="599" spans="2:17" ht="12.75" hidden="1" customHeight="1" x14ac:dyDescent="0.2">
      <c r="B599" s="778"/>
      <c r="C599" s="778"/>
      <c r="D599" s="778"/>
      <c r="E599" s="778"/>
      <c r="F599" s="778"/>
      <c r="G599" s="778"/>
      <c r="H599" s="795"/>
      <c r="I599" s="795"/>
      <c r="J599" s="795"/>
      <c r="K599" s="800"/>
      <c r="L599" s="800"/>
      <c r="M599" s="789"/>
      <c r="N599" s="789"/>
      <c r="O599" s="796"/>
      <c r="P599" s="801"/>
      <c r="Q599" s="801"/>
    </row>
    <row r="600" spans="2:17" ht="12.75" hidden="1" customHeight="1" x14ac:dyDescent="0.2">
      <c r="B600" s="778"/>
      <c r="C600" s="778"/>
      <c r="D600" s="778"/>
      <c r="E600" s="778"/>
      <c r="F600" s="778"/>
      <c r="G600" s="778"/>
      <c r="H600" s="795"/>
      <c r="I600" s="795"/>
      <c r="J600" s="795"/>
      <c r="K600" s="800"/>
      <c r="L600" s="800"/>
      <c r="M600" s="789"/>
      <c r="N600" s="789"/>
      <c r="O600" s="796"/>
      <c r="P600" s="801"/>
      <c r="Q600" s="801"/>
    </row>
    <row r="601" spans="2:17" ht="12.75" hidden="1" customHeight="1" x14ac:dyDescent="0.2">
      <c r="B601" s="778"/>
      <c r="C601" s="778"/>
      <c r="D601" s="778"/>
      <c r="E601" s="778"/>
      <c r="F601" s="778"/>
      <c r="G601" s="778"/>
      <c r="H601" s="795"/>
      <c r="I601" s="795"/>
      <c r="J601" s="795"/>
      <c r="K601" s="800"/>
      <c r="L601" s="800"/>
      <c r="M601" s="789"/>
      <c r="N601" s="789"/>
      <c r="O601" s="796"/>
      <c r="P601" s="801"/>
      <c r="Q601" s="801"/>
    </row>
    <row r="602" spans="2:17" ht="12.75" hidden="1" customHeight="1" x14ac:dyDescent="0.2">
      <c r="B602" s="778"/>
      <c r="C602" s="778"/>
      <c r="D602" s="778"/>
      <c r="E602" s="778"/>
      <c r="F602" s="778"/>
      <c r="G602" s="778"/>
      <c r="H602" s="795"/>
      <c r="I602" s="795"/>
      <c r="J602" s="795"/>
      <c r="K602" s="800"/>
      <c r="L602" s="800"/>
      <c r="M602" s="789"/>
      <c r="N602" s="789"/>
      <c r="O602" s="796"/>
      <c r="P602" s="801"/>
      <c r="Q602" s="801"/>
    </row>
    <row r="603" spans="2:17" ht="12.75" hidden="1" customHeight="1" x14ac:dyDescent="0.2">
      <c r="B603" s="302"/>
      <c r="C603" s="302"/>
      <c r="D603" s="302"/>
      <c r="E603" s="302"/>
      <c r="F603" s="302"/>
      <c r="G603" s="302"/>
      <c r="H603" s="302"/>
      <c r="I603" s="302"/>
      <c r="J603" s="302"/>
      <c r="K603" s="303"/>
      <c r="L603" s="798"/>
      <c r="M603" s="798"/>
      <c r="N603" s="798"/>
      <c r="O603" s="799"/>
      <c r="P603" s="799"/>
      <c r="Q603" s="799"/>
    </row>
    <row r="604" spans="2:17" ht="15" hidden="1" customHeight="1" x14ac:dyDescent="0.25">
      <c r="B604" s="304"/>
      <c r="C604" s="304"/>
      <c r="D604" s="304"/>
      <c r="E604" s="302"/>
      <c r="F604" s="302"/>
      <c r="G604" s="302"/>
      <c r="H604" s="302"/>
      <c r="I604" s="302"/>
      <c r="J604" s="302"/>
      <c r="K604" s="302"/>
      <c r="L604" s="302"/>
      <c r="M604" s="302"/>
      <c r="N604" s="302"/>
      <c r="O604" s="302"/>
      <c r="P604" s="302"/>
      <c r="Q604" s="302"/>
    </row>
    <row r="605" spans="2:17" ht="12.75" hidden="1" customHeight="1" x14ac:dyDescent="0.2">
      <c r="B605" s="802"/>
      <c r="C605" s="802"/>
      <c r="D605" s="802"/>
      <c r="E605" s="802"/>
      <c r="F605" s="802"/>
      <c r="G605" s="802"/>
      <c r="H605" s="802"/>
      <c r="I605" s="802"/>
      <c r="J605" s="802"/>
      <c r="K605" s="802"/>
      <c r="L605" s="802"/>
      <c r="M605" s="802"/>
      <c r="N605" s="802"/>
      <c r="O605" s="802"/>
      <c r="P605" s="802"/>
      <c r="Q605" s="802"/>
    </row>
    <row r="606" spans="2:17" ht="12.75" hidden="1" customHeight="1" x14ac:dyDescent="0.2">
      <c r="B606" s="305"/>
      <c r="C606" s="302"/>
      <c r="D606" s="302"/>
      <c r="E606" s="302"/>
      <c r="F606" s="302"/>
      <c r="G606" s="302"/>
      <c r="H606" s="306"/>
      <c r="I606" s="302"/>
      <c r="J606" s="302"/>
      <c r="K606" s="302"/>
      <c r="L606" s="302"/>
      <c r="M606" s="302"/>
      <c r="N606" s="302"/>
      <c r="O606" s="302"/>
      <c r="P606" s="302"/>
      <c r="Q606" s="307"/>
    </row>
    <row r="607" spans="2:17" ht="14.25" hidden="1" customHeight="1" x14ac:dyDescent="0.2">
      <c r="B607" s="785"/>
      <c r="C607" s="785"/>
      <c r="D607" s="785"/>
      <c r="E607" s="785"/>
      <c r="F607" s="785"/>
      <c r="G607" s="785"/>
      <c r="H607" s="785"/>
      <c r="I607" s="785"/>
      <c r="J607" s="785"/>
      <c r="K607" s="785"/>
      <c r="L607" s="785"/>
      <c r="M607" s="785"/>
      <c r="N607" s="785"/>
      <c r="O607" s="785"/>
      <c r="P607" s="785"/>
      <c r="Q607" s="785"/>
    </row>
    <row r="609" spans="2:17" ht="15" hidden="1" customHeight="1" x14ac:dyDescent="0.2">
      <c r="B609" s="803"/>
      <c r="C609" s="804"/>
      <c r="D609" s="804"/>
      <c r="E609" s="804"/>
      <c r="F609" s="804"/>
      <c r="G609" s="804"/>
      <c r="H609" s="804"/>
      <c r="I609" s="804"/>
      <c r="J609" s="804"/>
      <c r="K609" s="804"/>
      <c r="L609" s="804"/>
      <c r="M609" s="804"/>
      <c r="N609" s="804"/>
      <c r="O609" s="804"/>
      <c r="P609" s="804"/>
      <c r="Q609" s="804"/>
    </row>
    <row r="610" spans="2:17" ht="14.25" hidden="1" customHeight="1" x14ac:dyDescent="0.2">
      <c r="B610" s="310"/>
      <c r="C610" s="310"/>
      <c r="D610" s="310"/>
      <c r="E610" s="302"/>
      <c r="F610" s="302"/>
      <c r="G610" s="302"/>
      <c r="H610" s="302"/>
      <c r="I610" s="302"/>
      <c r="J610" s="302"/>
      <c r="K610" s="302"/>
      <c r="L610" s="302"/>
      <c r="M610" s="302"/>
      <c r="N610" s="302"/>
      <c r="O610" s="302"/>
      <c r="P610" s="302"/>
      <c r="Q610" s="302"/>
    </row>
    <row r="611" spans="2:17" ht="14.25" hidden="1" customHeight="1" x14ac:dyDescent="0.2">
      <c r="B611" s="785"/>
      <c r="C611" s="785"/>
      <c r="D611" s="785"/>
      <c r="E611" s="785"/>
      <c r="F611" s="785"/>
      <c r="G611" s="785"/>
      <c r="H611" s="785"/>
      <c r="I611" s="785"/>
      <c r="J611" s="785"/>
      <c r="K611" s="785"/>
      <c r="L611" s="785"/>
      <c r="M611" s="785"/>
      <c r="N611" s="785"/>
      <c r="O611" s="785"/>
      <c r="P611" s="785"/>
      <c r="Q611" s="785"/>
    </row>
    <row r="612" spans="2:17" ht="12.75" hidden="1" customHeight="1" x14ac:dyDescent="0.2">
      <c r="B612" s="786"/>
      <c r="C612" s="786"/>
      <c r="D612" s="786"/>
      <c r="E612" s="786"/>
      <c r="F612" s="786"/>
      <c r="G612" s="786"/>
      <c r="H612" s="786"/>
      <c r="I612" s="786"/>
      <c r="J612" s="786"/>
      <c r="K612" s="786"/>
      <c r="L612" s="786"/>
      <c r="M612" s="786"/>
      <c r="N612" s="786"/>
      <c r="O612" s="786"/>
      <c r="P612" s="786"/>
      <c r="Q612" s="786"/>
    </row>
    <row r="613" spans="2:17" ht="15" hidden="1" customHeight="1" x14ac:dyDescent="0.25">
      <c r="B613" s="304"/>
      <c r="C613" s="304"/>
      <c r="D613" s="304"/>
      <c r="E613" s="302"/>
      <c r="F613" s="302"/>
      <c r="G613" s="302"/>
      <c r="H613" s="302"/>
      <c r="I613" s="302"/>
      <c r="J613" s="302"/>
      <c r="K613" s="302"/>
      <c r="L613" s="302"/>
      <c r="M613" s="302"/>
      <c r="N613" s="302"/>
      <c r="O613" s="302"/>
      <c r="P613" s="302"/>
      <c r="Q613" s="302"/>
    </row>
    <row r="614" spans="2:17" ht="14.25" hidden="1" customHeight="1" x14ac:dyDescent="0.2">
      <c r="B614" s="311"/>
      <c r="C614" s="811"/>
      <c r="D614" s="804"/>
      <c r="E614" s="804"/>
      <c r="F614" s="804"/>
      <c r="G614" s="804"/>
      <c r="H614" s="804"/>
      <c r="I614" s="804"/>
      <c r="J614" s="804"/>
      <c r="K614" s="804"/>
      <c r="L614" s="804"/>
      <c r="M614" s="804"/>
      <c r="N614" s="804"/>
      <c r="O614" s="804"/>
      <c r="P614" s="804"/>
      <c r="Q614" s="804"/>
    </row>
    <row r="615" spans="2:17" ht="15" hidden="1" customHeight="1" x14ac:dyDescent="0.25">
      <c r="B615" s="304"/>
      <c r="C615" s="304"/>
      <c r="D615" s="302"/>
      <c r="E615" s="302"/>
      <c r="F615" s="302"/>
      <c r="G615" s="302"/>
      <c r="H615" s="302"/>
      <c r="I615" s="302"/>
      <c r="J615" s="302"/>
      <c r="K615" s="302"/>
      <c r="L615" s="302"/>
      <c r="M615" s="302"/>
      <c r="N615" s="302"/>
      <c r="O615" s="302"/>
      <c r="P615" s="302"/>
      <c r="Q615" s="302"/>
    </row>
    <row r="616" spans="2:17" ht="14.25" hidden="1" customHeight="1" x14ac:dyDescent="0.2">
      <c r="B616" s="311"/>
      <c r="C616" s="811"/>
      <c r="D616" s="804"/>
      <c r="E616" s="804"/>
      <c r="F616" s="804"/>
      <c r="G616" s="804"/>
      <c r="H616" s="804"/>
      <c r="I616" s="804"/>
      <c r="J616" s="804"/>
      <c r="K616" s="804"/>
      <c r="L616" s="804"/>
      <c r="M616" s="804"/>
      <c r="N616" s="804"/>
      <c r="O616" s="804"/>
      <c r="P616" s="804"/>
      <c r="Q616" s="804"/>
    </row>
    <row r="617" spans="2:17" ht="12.75" hidden="1" customHeight="1" x14ac:dyDescent="0.2">
      <c r="B617" s="791"/>
      <c r="C617" s="791"/>
      <c r="D617" s="791"/>
      <c r="E617" s="791"/>
      <c r="F617" s="791"/>
      <c r="G617" s="791"/>
      <c r="H617" s="791"/>
      <c r="I617" s="791"/>
      <c r="J617" s="791"/>
      <c r="K617" s="791"/>
      <c r="L617" s="791"/>
      <c r="M617" s="791"/>
      <c r="N617" s="791"/>
      <c r="O617" s="791"/>
      <c r="P617" s="791"/>
      <c r="Q617" s="791"/>
    </row>
    <row r="618" spans="2:17" ht="14.25" hidden="1" customHeight="1" x14ac:dyDescent="0.2">
      <c r="B618" s="311"/>
      <c r="C618" s="811"/>
      <c r="D618" s="804"/>
      <c r="E618" s="804"/>
      <c r="F618" s="804"/>
      <c r="G618" s="804"/>
      <c r="H618" s="804"/>
      <c r="I618" s="804"/>
      <c r="J618" s="804"/>
      <c r="K618" s="804"/>
      <c r="L618" s="804"/>
      <c r="M618" s="804"/>
      <c r="N618" s="804"/>
      <c r="O618" s="804"/>
      <c r="P618" s="804"/>
      <c r="Q618" s="804"/>
    </row>
    <row r="619" spans="2:17" ht="15" hidden="1" customHeight="1" x14ac:dyDescent="0.2">
      <c r="B619" s="311"/>
      <c r="C619" s="803"/>
      <c r="D619" s="803"/>
      <c r="E619" s="803"/>
      <c r="F619" s="803"/>
      <c r="G619" s="803"/>
      <c r="H619" s="803"/>
      <c r="I619" s="803"/>
      <c r="J619" s="803"/>
      <c r="K619" s="803"/>
      <c r="L619" s="803"/>
      <c r="M619" s="803"/>
      <c r="N619" s="803"/>
      <c r="O619" s="803"/>
      <c r="P619" s="803"/>
      <c r="Q619" s="803"/>
    </row>
    <row r="620" spans="2:17" ht="14.25" hidden="1" customHeight="1" x14ac:dyDescent="0.2">
      <c r="B620" s="310"/>
      <c r="C620" s="310"/>
      <c r="D620" s="302"/>
      <c r="E620" s="302"/>
      <c r="F620" s="302"/>
      <c r="G620" s="302"/>
      <c r="H620" s="302"/>
      <c r="I620" s="302"/>
      <c r="J620" s="302"/>
      <c r="K620" s="302"/>
      <c r="L620" s="302"/>
      <c r="M620" s="302"/>
      <c r="N620" s="302"/>
      <c r="O620" s="302"/>
      <c r="P620" s="302"/>
      <c r="Q620" s="302"/>
    </row>
    <row r="621" spans="2:17" ht="14.25" hidden="1" customHeight="1" x14ac:dyDescent="0.2">
      <c r="B621" s="311"/>
      <c r="C621" s="811"/>
      <c r="D621" s="804"/>
      <c r="E621" s="804"/>
      <c r="F621" s="804"/>
      <c r="G621" s="804"/>
      <c r="H621" s="804"/>
      <c r="I621" s="804"/>
      <c r="J621" s="804"/>
      <c r="K621" s="804"/>
      <c r="L621" s="804"/>
      <c r="M621" s="804"/>
      <c r="N621" s="804"/>
      <c r="O621" s="804"/>
      <c r="P621" s="804"/>
      <c r="Q621" s="804"/>
    </row>
    <row r="622" spans="2:17" ht="12.75" hidden="1" customHeight="1" x14ac:dyDescent="0.2">
      <c r="B622" s="791"/>
      <c r="C622" s="791"/>
      <c r="D622" s="791"/>
      <c r="E622" s="791"/>
      <c r="F622" s="791"/>
      <c r="G622" s="791"/>
      <c r="H622" s="791"/>
      <c r="I622" s="791"/>
      <c r="J622" s="791"/>
      <c r="K622" s="791"/>
      <c r="L622" s="791"/>
      <c r="M622" s="791"/>
      <c r="N622" s="791"/>
      <c r="O622" s="791"/>
      <c r="P622" s="791"/>
      <c r="Q622" s="791"/>
    </row>
    <row r="623" spans="2:17" ht="14.25" hidden="1" customHeight="1" x14ac:dyDescent="0.2">
      <c r="B623" s="311"/>
      <c r="C623" s="811"/>
      <c r="D623" s="804"/>
      <c r="E623" s="804"/>
      <c r="F623" s="804"/>
      <c r="G623" s="804"/>
      <c r="H623" s="804"/>
      <c r="I623" s="804"/>
      <c r="J623" s="804"/>
      <c r="K623" s="804"/>
      <c r="L623" s="804"/>
      <c r="M623" s="804"/>
      <c r="N623" s="804"/>
      <c r="O623" s="804"/>
      <c r="P623" s="804"/>
      <c r="Q623" s="804"/>
    </row>
    <row r="624" spans="2:17" ht="15" hidden="1" customHeight="1" x14ac:dyDescent="0.2">
      <c r="B624" s="311"/>
      <c r="C624" s="803"/>
      <c r="D624" s="803"/>
      <c r="E624" s="803"/>
      <c r="F624" s="803"/>
      <c r="G624" s="803"/>
      <c r="H624" s="803"/>
      <c r="I624" s="803"/>
      <c r="J624" s="803"/>
      <c r="K624" s="803"/>
      <c r="L624" s="803"/>
      <c r="M624" s="803"/>
      <c r="N624" s="803"/>
      <c r="O624" s="803"/>
      <c r="P624" s="803"/>
      <c r="Q624" s="803"/>
    </row>
    <row r="625" spans="2:17" ht="12.75" hidden="1" customHeight="1" x14ac:dyDescent="0.2">
      <c r="B625" s="791"/>
      <c r="C625" s="791"/>
      <c r="D625" s="791"/>
      <c r="E625" s="791"/>
      <c r="F625" s="791"/>
      <c r="G625" s="791"/>
      <c r="H625" s="791"/>
      <c r="I625" s="791"/>
      <c r="J625" s="791"/>
      <c r="K625" s="791"/>
      <c r="L625" s="791"/>
      <c r="M625" s="791"/>
      <c r="N625" s="791"/>
      <c r="O625" s="791"/>
      <c r="P625" s="791"/>
      <c r="Q625" s="791"/>
    </row>
    <row r="626" spans="2:17" ht="14.25" hidden="1" customHeight="1" x14ac:dyDescent="0.2">
      <c r="B626" s="311"/>
      <c r="C626" s="811"/>
      <c r="D626" s="804"/>
      <c r="E626" s="804"/>
      <c r="F626" s="804"/>
      <c r="G626" s="804"/>
      <c r="H626" s="804"/>
      <c r="I626" s="804"/>
      <c r="J626" s="804"/>
      <c r="K626" s="804"/>
      <c r="L626" s="804"/>
      <c r="M626" s="804"/>
      <c r="N626" s="804"/>
      <c r="O626" s="804"/>
      <c r="P626" s="804"/>
      <c r="Q626" s="804"/>
    </row>
    <row r="627" spans="2:17" ht="15" hidden="1" customHeight="1" x14ac:dyDescent="0.25">
      <c r="B627" s="310"/>
      <c r="C627" s="810"/>
      <c r="D627" s="810"/>
      <c r="E627" s="810"/>
      <c r="F627" s="810"/>
      <c r="G627" s="810"/>
      <c r="H627" s="810"/>
      <c r="I627" s="810"/>
      <c r="J627" s="810"/>
      <c r="K627" s="810"/>
      <c r="L627" s="810"/>
      <c r="M627" s="810"/>
      <c r="N627" s="810"/>
      <c r="O627" s="810"/>
      <c r="P627" s="810"/>
      <c r="Q627" s="810"/>
    </row>
    <row r="628" spans="2:17" ht="12.75" hidden="1" customHeight="1" x14ac:dyDescent="0.2">
      <c r="B628" s="791"/>
      <c r="C628" s="791"/>
      <c r="D628" s="791"/>
      <c r="E628" s="791"/>
      <c r="F628" s="791"/>
      <c r="G628" s="791"/>
      <c r="H628" s="791"/>
      <c r="I628" s="791"/>
      <c r="J628" s="791"/>
      <c r="K628" s="791"/>
      <c r="L628" s="791"/>
      <c r="M628" s="791"/>
      <c r="N628" s="791"/>
      <c r="O628" s="791"/>
      <c r="P628" s="791"/>
      <c r="Q628" s="791"/>
    </row>
    <row r="629" spans="2:17" ht="14.25" hidden="1" customHeight="1" x14ac:dyDescent="0.2">
      <c r="B629" s="311"/>
      <c r="C629" s="811"/>
      <c r="D629" s="804"/>
      <c r="E629" s="804"/>
      <c r="F629" s="804"/>
      <c r="G629" s="804"/>
      <c r="H629" s="804"/>
      <c r="I629" s="804"/>
      <c r="J629" s="804"/>
      <c r="K629" s="804"/>
      <c r="L629" s="804"/>
      <c r="M629" s="804"/>
      <c r="N629" s="804"/>
      <c r="O629" s="804"/>
      <c r="P629" s="804"/>
      <c r="Q629" s="804"/>
    </row>
    <row r="630" spans="2:17" ht="15" hidden="1" customHeight="1" x14ac:dyDescent="0.25">
      <c r="B630" s="310"/>
      <c r="C630" s="810"/>
      <c r="D630" s="810"/>
      <c r="E630" s="810"/>
      <c r="F630" s="810"/>
      <c r="G630" s="810"/>
      <c r="H630" s="810"/>
      <c r="I630" s="810"/>
      <c r="J630" s="810"/>
      <c r="K630" s="810"/>
      <c r="L630" s="810"/>
      <c r="M630" s="810"/>
      <c r="N630" s="810"/>
      <c r="O630" s="810"/>
      <c r="P630" s="810"/>
      <c r="Q630" s="810"/>
    </row>
    <row r="631" spans="2:17" ht="15" hidden="1" customHeight="1" x14ac:dyDescent="0.2">
      <c r="B631" s="312"/>
      <c r="C631" s="313"/>
      <c r="D631" s="309"/>
      <c r="E631" s="309"/>
      <c r="F631" s="309"/>
      <c r="G631" s="309"/>
      <c r="H631" s="309"/>
      <c r="I631" s="309"/>
      <c r="J631" s="309"/>
      <c r="K631" s="309"/>
      <c r="L631" s="309"/>
      <c r="M631" s="309"/>
      <c r="N631" s="309"/>
      <c r="O631" s="309"/>
      <c r="P631" s="309"/>
      <c r="Q631" s="309"/>
    </row>
    <row r="632" spans="2:17" ht="12.75" hidden="1" customHeight="1" x14ac:dyDescent="0.2">
      <c r="B632" s="791"/>
      <c r="C632" s="791"/>
      <c r="D632" s="791"/>
      <c r="E632" s="791"/>
      <c r="F632" s="791"/>
      <c r="G632" s="791"/>
      <c r="H632" s="791"/>
      <c r="I632" s="791"/>
      <c r="J632" s="791"/>
      <c r="K632" s="791"/>
      <c r="L632" s="791"/>
      <c r="M632" s="791"/>
      <c r="N632" s="791"/>
      <c r="O632" s="791"/>
      <c r="P632" s="791"/>
      <c r="Q632" s="791"/>
    </row>
  </sheetData>
  <sheetProtection algorithmName="SHA-512" hashValue="YrY1vN+lyBKgVKEp9MUxfySEUm4Nl5n62cGaapjWIpj6ycH5gYN4ppGkDRHZYOvlVitemq4jqIwui48+3mw7bg==" saltValue="8ixF5w1SXqfRTMK3QLOgyA==" spinCount="100000" sheet="1" objects="1" scenarios="1"/>
  <mergeCells count="1378">
    <mergeCell ref="R1:R255"/>
    <mergeCell ref="A1:A1048576"/>
    <mergeCell ref="F30:Q30"/>
    <mergeCell ref="I37:P37"/>
    <mergeCell ref="I35:P35"/>
    <mergeCell ref="I33:P33"/>
    <mergeCell ref="B37:G37"/>
    <mergeCell ref="B35:G35"/>
    <mergeCell ref="B33:G33"/>
    <mergeCell ref="B31:Q31"/>
    <mergeCell ref="B67:Q67"/>
    <mergeCell ref="I104:Q104"/>
    <mergeCell ref="C140:Q140"/>
    <mergeCell ref="B141:Q141"/>
    <mergeCell ref="B142:Q142"/>
    <mergeCell ref="C156:Q156"/>
    <mergeCell ref="C627:Q627"/>
    <mergeCell ref="B628:Q628"/>
    <mergeCell ref="C629:Q629"/>
    <mergeCell ref="C630:Q630"/>
    <mergeCell ref="B632:Q632"/>
    <mergeCell ref="C621:Q621"/>
    <mergeCell ref="B622:Q622"/>
    <mergeCell ref="C623:Q623"/>
    <mergeCell ref="C624:Q624"/>
    <mergeCell ref="B625:Q625"/>
    <mergeCell ref="C626:Q626"/>
    <mergeCell ref="B612:Q612"/>
    <mergeCell ref="C614:Q614"/>
    <mergeCell ref="C616:Q616"/>
    <mergeCell ref="B617:Q617"/>
    <mergeCell ref="C618:Q618"/>
    <mergeCell ref="C619:Q619"/>
    <mergeCell ref="L603:N603"/>
    <mergeCell ref="O603:Q603"/>
    <mergeCell ref="B605:Q605"/>
    <mergeCell ref="B607:Q607"/>
    <mergeCell ref="B609:Q609"/>
    <mergeCell ref="B611:Q611"/>
    <mergeCell ref="B601:G601"/>
    <mergeCell ref="H601:J601"/>
    <mergeCell ref="K601:L601"/>
    <mergeCell ref="M601:N601"/>
    <mergeCell ref="O601:Q601"/>
    <mergeCell ref="B602:G602"/>
    <mergeCell ref="H602:J602"/>
    <mergeCell ref="K602:L602"/>
    <mergeCell ref="M602:N602"/>
    <mergeCell ref="O602:Q602"/>
    <mergeCell ref="B599:G599"/>
    <mergeCell ref="H599:J599"/>
    <mergeCell ref="K599:L599"/>
    <mergeCell ref="M599:N599"/>
    <mergeCell ref="O599:Q599"/>
    <mergeCell ref="B600:G600"/>
    <mergeCell ref="H600:J600"/>
    <mergeCell ref="K600:L600"/>
    <mergeCell ref="M600:N600"/>
    <mergeCell ref="O600:Q600"/>
    <mergeCell ref="B597:G597"/>
    <mergeCell ref="H597:J597"/>
    <mergeCell ref="K597:L597"/>
    <mergeCell ref="M597:N597"/>
    <mergeCell ref="O597:Q597"/>
    <mergeCell ref="B598:G598"/>
    <mergeCell ref="H598:J598"/>
    <mergeCell ref="K598:L598"/>
    <mergeCell ref="M598:N598"/>
    <mergeCell ref="O598:Q598"/>
    <mergeCell ref="B595:G595"/>
    <mergeCell ref="H595:J595"/>
    <mergeCell ref="K595:L595"/>
    <mergeCell ref="M595:N595"/>
    <mergeCell ref="O595:Q595"/>
    <mergeCell ref="B596:G596"/>
    <mergeCell ref="H596:J596"/>
    <mergeCell ref="K596:L596"/>
    <mergeCell ref="M596:N596"/>
    <mergeCell ref="O596:Q596"/>
    <mergeCell ref="B593:G593"/>
    <mergeCell ref="H593:J593"/>
    <mergeCell ref="K593:L593"/>
    <mergeCell ref="M593:N593"/>
    <mergeCell ref="O593:Q593"/>
    <mergeCell ref="B594:G594"/>
    <mergeCell ref="H594:J594"/>
    <mergeCell ref="K594:L594"/>
    <mergeCell ref="M594:N594"/>
    <mergeCell ref="O594:Q594"/>
    <mergeCell ref="B591:G591"/>
    <mergeCell ref="H591:J591"/>
    <mergeCell ref="K591:L591"/>
    <mergeCell ref="M591:N591"/>
    <mergeCell ref="O591:Q591"/>
    <mergeCell ref="B592:G592"/>
    <mergeCell ref="H592:J592"/>
    <mergeCell ref="K592:L592"/>
    <mergeCell ref="M592:N592"/>
    <mergeCell ref="O592:Q592"/>
    <mergeCell ref="B589:G589"/>
    <mergeCell ref="H589:J589"/>
    <mergeCell ref="K589:L589"/>
    <mergeCell ref="M589:N589"/>
    <mergeCell ref="O589:Q589"/>
    <mergeCell ref="B590:G590"/>
    <mergeCell ref="H590:J590"/>
    <mergeCell ref="K590:L590"/>
    <mergeCell ref="M590:N590"/>
    <mergeCell ref="O590:Q590"/>
    <mergeCell ref="B587:G587"/>
    <mergeCell ref="H587:J587"/>
    <mergeCell ref="K587:L587"/>
    <mergeCell ref="M587:N587"/>
    <mergeCell ref="O587:Q587"/>
    <mergeCell ref="B588:G588"/>
    <mergeCell ref="H588:J588"/>
    <mergeCell ref="K588:L588"/>
    <mergeCell ref="M588:N588"/>
    <mergeCell ref="O588:Q588"/>
    <mergeCell ref="B585:G585"/>
    <mergeCell ref="H585:J585"/>
    <mergeCell ref="K585:L585"/>
    <mergeCell ref="M585:N585"/>
    <mergeCell ref="O585:Q585"/>
    <mergeCell ref="B586:G586"/>
    <mergeCell ref="H586:J586"/>
    <mergeCell ref="K586:L586"/>
    <mergeCell ref="M586:N586"/>
    <mergeCell ref="O586:Q586"/>
    <mergeCell ref="B583:G583"/>
    <mergeCell ref="H583:J583"/>
    <mergeCell ref="K583:L583"/>
    <mergeCell ref="M583:N583"/>
    <mergeCell ref="O583:Q583"/>
    <mergeCell ref="B584:G584"/>
    <mergeCell ref="H584:J584"/>
    <mergeCell ref="K584:L584"/>
    <mergeCell ref="M584:N584"/>
    <mergeCell ref="O584:Q584"/>
    <mergeCell ref="B581:G581"/>
    <mergeCell ref="H581:J581"/>
    <mergeCell ref="K581:L581"/>
    <mergeCell ref="M581:N581"/>
    <mergeCell ref="O581:Q581"/>
    <mergeCell ref="B582:G582"/>
    <mergeCell ref="H582:J582"/>
    <mergeCell ref="K582:L582"/>
    <mergeCell ref="M582:N582"/>
    <mergeCell ref="O582:Q582"/>
    <mergeCell ref="B579:G579"/>
    <mergeCell ref="H579:J579"/>
    <mergeCell ref="K579:L579"/>
    <mergeCell ref="M579:N579"/>
    <mergeCell ref="O579:Q579"/>
    <mergeCell ref="B580:G580"/>
    <mergeCell ref="H580:J580"/>
    <mergeCell ref="K580:L580"/>
    <mergeCell ref="M580:N580"/>
    <mergeCell ref="O580:Q580"/>
    <mergeCell ref="B577:G577"/>
    <mergeCell ref="H577:J577"/>
    <mergeCell ref="K577:L577"/>
    <mergeCell ref="M577:N577"/>
    <mergeCell ref="O577:Q577"/>
    <mergeCell ref="B578:G578"/>
    <mergeCell ref="H578:J578"/>
    <mergeCell ref="K578:L578"/>
    <mergeCell ref="M578:N578"/>
    <mergeCell ref="O578:Q578"/>
    <mergeCell ref="B575:G575"/>
    <mergeCell ref="H575:J575"/>
    <mergeCell ref="K575:L575"/>
    <mergeCell ref="M575:N575"/>
    <mergeCell ref="O575:Q575"/>
    <mergeCell ref="B576:G576"/>
    <mergeCell ref="H576:J576"/>
    <mergeCell ref="K576:L576"/>
    <mergeCell ref="M576:N576"/>
    <mergeCell ref="O576:Q576"/>
    <mergeCell ref="B573:G573"/>
    <mergeCell ref="H573:J573"/>
    <mergeCell ref="K573:L573"/>
    <mergeCell ref="M573:N573"/>
    <mergeCell ref="O573:Q573"/>
    <mergeCell ref="B574:G574"/>
    <mergeCell ref="H574:J574"/>
    <mergeCell ref="K574:L574"/>
    <mergeCell ref="M574:N574"/>
    <mergeCell ref="O574:Q574"/>
    <mergeCell ref="B571:G571"/>
    <mergeCell ref="H571:J571"/>
    <mergeCell ref="K571:L571"/>
    <mergeCell ref="M571:N571"/>
    <mergeCell ref="O571:Q571"/>
    <mergeCell ref="B572:G572"/>
    <mergeCell ref="H572:J572"/>
    <mergeCell ref="K572:L572"/>
    <mergeCell ref="M572:N572"/>
    <mergeCell ref="O572:Q572"/>
    <mergeCell ref="B569:G569"/>
    <mergeCell ref="H569:J569"/>
    <mergeCell ref="K569:L569"/>
    <mergeCell ref="M569:N569"/>
    <mergeCell ref="O569:Q569"/>
    <mergeCell ref="B570:G570"/>
    <mergeCell ref="H570:J570"/>
    <mergeCell ref="K570:L570"/>
    <mergeCell ref="M570:N570"/>
    <mergeCell ref="O570:Q570"/>
    <mergeCell ref="B567:G567"/>
    <mergeCell ref="H567:J567"/>
    <mergeCell ref="K567:L567"/>
    <mergeCell ref="M567:N567"/>
    <mergeCell ref="O567:Q567"/>
    <mergeCell ref="B568:G568"/>
    <mergeCell ref="H568:J568"/>
    <mergeCell ref="K568:L568"/>
    <mergeCell ref="M568:N568"/>
    <mergeCell ref="O568:Q568"/>
    <mergeCell ref="B565:G565"/>
    <mergeCell ref="H565:J565"/>
    <mergeCell ref="K565:L565"/>
    <mergeCell ref="M565:N565"/>
    <mergeCell ref="O565:Q565"/>
    <mergeCell ref="B566:G566"/>
    <mergeCell ref="H566:J566"/>
    <mergeCell ref="K566:L566"/>
    <mergeCell ref="M566:N566"/>
    <mergeCell ref="O566:Q566"/>
    <mergeCell ref="B563:G563"/>
    <mergeCell ref="H563:J563"/>
    <mergeCell ref="K563:L563"/>
    <mergeCell ref="M563:N563"/>
    <mergeCell ref="O563:Q563"/>
    <mergeCell ref="B564:G564"/>
    <mergeCell ref="H564:J564"/>
    <mergeCell ref="K564:L564"/>
    <mergeCell ref="M564:N564"/>
    <mergeCell ref="O564:Q564"/>
    <mergeCell ref="B559:Q559"/>
    <mergeCell ref="B560:Q560"/>
    <mergeCell ref="B561:Q561"/>
    <mergeCell ref="B562:G562"/>
    <mergeCell ref="H562:J562"/>
    <mergeCell ref="K562:L562"/>
    <mergeCell ref="M562:N562"/>
    <mergeCell ref="O562:Q562"/>
    <mergeCell ref="L554:N554"/>
    <mergeCell ref="O554:Q554"/>
    <mergeCell ref="B555:Q555"/>
    <mergeCell ref="K556:Q556"/>
    <mergeCell ref="B557:Q557"/>
    <mergeCell ref="B558:Q558"/>
    <mergeCell ref="B552:I552"/>
    <mergeCell ref="J552:L552"/>
    <mergeCell ref="M552:N552"/>
    <mergeCell ref="O552:Q552"/>
    <mergeCell ref="B553:I553"/>
    <mergeCell ref="J553:L553"/>
    <mergeCell ref="M553:N553"/>
    <mergeCell ref="O553:Q553"/>
    <mergeCell ref="B550:I550"/>
    <mergeCell ref="J550:L550"/>
    <mergeCell ref="M550:N550"/>
    <mergeCell ref="O550:Q550"/>
    <mergeCell ref="B551:I551"/>
    <mergeCell ref="J551:L551"/>
    <mergeCell ref="M551:N551"/>
    <mergeCell ref="O551:Q551"/>
    <mergeCell ref="B548:I548"/>
    <mergeCell ref="J548:L548"/>
    <mergeCell ref="M548:N548"/>
    <mergeCell ref="O548:Q548"/>
    <mergeCell ref="B549:I549"/>
    <mergeCell ref="J549:L549"/>
    <mergeCell ref="M549:N549"/>
    <mergeCell ref="O549:Q549"/>
    <mergeCell ref="B546:I546"/>
    <mergeCell ref="J546:L546"/>
    <mergeCell ref="M546:N546"/>
    <mergeCell ref="O546:Q546"/>
    <mergeCell ref="B547:I547"/>
    <mergeCell ref="J547:L547"/>
    <mergeCell ref="M547:N547"/>
    <mergeCell ref="O547:Q547"/>
    <mergeCell ref="B544:I544"/>
    <mergeCell ref="J544:L544"/>
    <mergeCell ref="M544:N544"/>
    <mergeCell ref="O544:Q544"/>
    <mergeCell ref="B545:I545"/>
    <mergeCell ref="J545:L545"/>
    <mergeCell ref="M545:N545"/>
    <mergeCell ref="O545:Q545"/>
    <mergeCell ref="B542:I542"/>
    <mergeCell ref="J542:L542"/>
    <mergeCell ref="M542:N542"/>
    <mergeCell ref="O542:Q542"/>
    <mergeCell ref="B543:I543"/>
    <mergeCell ref="J543:L543"/>
    <mergeCell ref="M543:N543"/>
    <mergeCell ref="O543:Q543"/>
    <mergeCell ref="B540:I540"/>
    <mergeCell ref="J540:L540"/>
    <mergeCell ref="M540:N540"/>
    <mergeCell ref="O540:Q540"/>
    <mergeCell ref="B541:I541"/>
    <mergeCell ref="J541:L541"/>
    <mergeCell ref="M541:N541"/>
    <mergeCell ref="O541:Q541"/>
    <mergeCell ref="B538:I538"/>
    <mergeCell ref="J538:L538"/>
    <mergeCell ref="M538:N538"/>
    <mergeCell ref="O538:Q538"/>
    <mergeCell ref="B539:I539"/>
    <mergeCell ref="J539:L539"/>
    <mergeCell ref="M539:N539"/>
    <mergeCell ref="O539:Q539"/>
    <mergeCell ref="B536:I536"/>
    <mergeCell ref="J536:L536"/>
    <mergeCell ref="M536:N536"/>
    <mergeCell ref="O536:Q536"/>
    <mergeCell ref="B537:I537"/>
    <mergeCell ref="J537:L537"/>
    <mergeCell ref="M537:N537"/>
    <mergeCell ref="O537:Q537"/>
    <mergeCell ref="B534:I534"/>
    <mergeCell ref="J534:L534"/>
    <mergeCell ref="M534:N534"/>
    <mergeCell ref="O534:Q534"/>
    <mergeCell ref="B535:I535"/>
    <mergeCell ref="J535:L535"/>
    <mergeCell ref="M535:N535"/>
    <mergeCell ref="O535:Q535"/>
    <mergeCell ref="B532:I532"/>
    <mergeCell ref="J532:L532"/>
    <mergeCell ref="M532:N532"/>
    <mergeCell ref="O532:Q532"/>
    <mergeCell ref="B533:I533"/>
    <mergeCell ref="J533:L533"/>
    <mergeCell ref="M533:N533"/>
    <mergeCell ref="O533:Q533"/>
    <mergeCell ref="B530:I530"/>
    <mergeCell ref="J530:L530"/>
    <mergeCell ref="M530:N530"/>
    <mergeCell ref="O530:Q530"/>
    <mergeCell ref="B531:I531"/>
    <mergeCell ref="J531:L531"/>
    <mergeCell ref="M531:N531"/>
    <mergeCell ref="O531:Q531"/>
    <mergeCell ref="B528:I528"/>
    <mergeCell ref="J528:L528"/>
    <mergeCell ref="M528:N528"/>
    <mergeCell ref="O528:Q528"/>
    <mergeCell ref="B529:I529"/>
    <mergeCell ref="J529:L529"/>
    <mergeCell ref="M529:N529"/>
    <mergeCell ref="O529:Q529"/>
    <mergeCell ref="B526:I526"/>
    <mergeCell ref="J526:L526"/>
    <mergeCell ref="M526:N526"/>
    <mergeCell ref="O526:Q526"/>
    <mergeCell ref="B527:I527"/>
    <mergeCell ref="J527:L527"/>
    <mergeCell ref="M527:N527"/>
    <mergeCell ref="O527:Q527"/>
    <mergeCell ref="B524:I524"/>
    <mergeCell ref="J524:L524"/>
    <mergeCell ref="M524:N524"/>
    <mergeCell ref="O524:Q524"/>
    <mergeCell ref="B525:I525"/>
    <mergeCell ref="J525:L525"/>
    <mergeCell ref="M525:N525"/>
    <mergeCell ref="O525:Q525"/>
    <mergeCell ref="B522:I522"/>
    <mergeCell ref="J522:L522"/>
    <mergeCell ref="M522:N522"/>
    <mergeCell ref="O522:Q522"/>
    <mergeCell ref="B523:I523"/>
    <mergeCell ref="J523:L523"/>
    <mergeCell ref="M523:N523"/>
    <mergeCell ref="O523:Q523"/>
    <mergeCell ref="B520:I520"/>
    <mergeCell ref="J520:L520"/>
    <mergeCell ref="M520:N520"/>
    <mergeCell ref="O520:Q520"/>
    <mergeCell ref="B521:I521"/>
    <mergeCell ref="J521:L521"/>
    <mergeCell ref="M521:N521"/>
    <mergeCell ref="O521:Q521"/>
    <mergeCell ref="B518:I518"/>
    <mergeCell ref="J518:L518"/>
    <mergeCell ref="M518:N518"/>
    <mergeCell ref="O518:Q518"/>
    <mergeCell ref="B519:I519"/>
    <mergeCell ref="J519:L519"/>
    <mergeCell ref="M519:N519"/>
    <mergeCell ref="O519:Q519"/>
    <mergeCell ref="B516:I516"/>
    <mergeCell ref="J516:L516"/>
    <mergeCell ref="M516:N516"/>
    <mergeCell ref="O516:Q516"/>
    <mergeCell ref="B517:I517"/>
    <mergeCell ref="J517:L517"/>
    <mergeCell ref="M517:N517"/>
    <mergeCell ref="O517:Q517"/>
    <mergeCell ref="B514:I514"/>
    <mergeCell ref="J514:L514"/>
    <mergeCell ref="M514:N514"/>
    <mergeCell ref="O514:Q514"/>
    <mergeCell ref="B515:I515"/>
    <mergeCell ref="J515:L515"/>
    <mergeCell ref="M515:N515"/>
    <mergeCell ref="O515:Q515"/>
    <mergeCell ref="B512:I512"/>
    <mergeCell ref="J512:L512"/>
    <mergeCell ref="M512:N512"/>
    <mergeCell ref="O512:Q512"/>
    <mergeCell ref="B513:I513"/>
    <mergeCell ref="J513:L513"/>
    <mergeCell ref="M513:N513"/>
    <mergeCell ref="O513:Q513"/>
    <mergeCell ref="K506:Q506"/>
    <mergeCell ref="B507:Q507"/>
    <mergeCell ref="B508:Q508"/>
    <mergeCell ref="B509:Q509"/>
    <mergeCell ref="B510:Q510"/>
    <mergeCell ref="B511:Q511"/>
    <mergeCell ref="B503:K503"/>
    <mergeCell ref="L503:N503"/>
    <mergeCell ref="O503:Q503"/>
    <mergeCell ref="L504:N504"/>
    <mergeCell ref="O504:Q504"/>
    <mergeCell ref="B505:Q505"/>
    <mergeCell ref="B501:K501"/>
    <mergeCell ref="L501:N501"/>
    <mergeCell ref="O501:Q501"/>
    <mergeCell ref="B502:K502"/>
    <mergeCell ref="L502:N502"/>
    <mergeCell ref="O502:Q502"/>
    <mergeCell ref="B499:K499"/>
    <mergeCell ref="L499:N499"/>
    <mergeCell ref="O499:Q499"/>
    <mergeCell ref="B500:K500"/>
    <mergeCell ref="L500:N500"/>
    <mergeCell ref="O500:Q500"/>
    <mergeCell ref="B497:K497"/>
    <mergeCell ref="L497:N497"/>
    <mergeCell ref="O497:Q497"/>
    <mergeCell ref="B498:K498"/>
    <mergeCell ref="L498:N498"/>
    <mergeCell ref="O498:Q498"/>
    <mergeCell ref="B495:K495"/>
    <mergeCell ref="L495:N495"/>
    <mergeCell ref="O495:Q495"/>
    <mergeCell ref="B496:K496"/>
    <mergeCell ref="L496:N496"/>
    <mergeCell ref="O496:Q496"/>
    <mergeCell ref="B493:K493"/>
    <mergeCell ref="L493:N493"/>
    <mergeCell ref="O493:Q493"/>
    <mergeCell ref="B494:K494"/>
    <mergeCell ref="L494:N494"/>
    <mergeCell ref="O494:Q494"/>
    <mergeCell ref="B491:K491"/>
    <mergeCell ref="L491:N491"/>
    <mergeCell ref="O491:Q491"/>
    <mergeCell ref="B492:K492"/>
    <mergeCell ref="L492:N492"/>
    <mergeCell ref="O492:Q492"/>
    <mergeCell ref="B489:K489"/>
    <mergeCell ref="L489:N489"/>
    <mergeCell ref="O489:Q489"/>
    <mergeCell ref="B490:K490"/>
    <mergeCell ref="L490:N490"/>
    <mergeCell ref="O490:Q490"/>
    <mergeCell ref="B487:K487"/>
    <mergeCell ref="L487:N487"/>
    <mergeCell ref="O487:Q487"/>
    <mergeCell ref="B488:K488"/>
    <mergeCell ref="L488:N488"/>
    <mergeCell ref="O488:Q488"/>
    <mergeCell ref="B485:K485"/>
    <mergeCell ref="L485:N485"/>
    <mergeCell ref="O485:Q485"/>
    <mergeCell ref="B486:K486"/>
    <mergeCell ref="L486:N486"/>
    <mergeCell ref="O486:Q486"/>
    <mergeCell ref="B483:K483"/>
    <mergeCell ref="L483:N483"/>
    <mergeCell ref="O483:Q483"/>
    <mergeCell ref="B484:K484"/>
    <mergeCell ref="L484:N484"/>
    <mergeCell ref="O484:Q484"/>
    <mergeCell ref="B481:K481"/>
    <mergeCell ref="L481:N481"/>
    <mergeCell ref="O481:Q481"/>
    <mergeCell ref="B482:K482"/>
    <mergeCell ref="L482:N482"/>
    <mergeCell ref="O482:Q482"/>
    <mergeCell ref="B479:K479"/>
    <mergeCell ref="L479:N479"/>
    <mergeCell ref="O479:Q479"/>
    <mergeCell ref="B480:K480"/>
    <mergeCell ref="L480:N480"/>
    <mergeCell ref="O480:Q480"/>
    <mergeCell ref="B477:K477"/>
    <mergeCell ref="L477:N477"/>
    <mergeCell ref="O477:Q477"/>
    <mergeCell ref="B478:K478"/>
    <mergeCell ref="L478:N478"/>
    <mergeCell ref="O478:Q478"/>
    <mergeCell ref="B475:K475"/>
    <mergeCell ref="L475:N475"/>
    <mergeCell ref="O475:Q475"/>
    <mergeCell ref="B476:K476"/>
    <mergeCell ref="L476:N476"/>
    <mergeCell ref="O476:Q476"/>
    <mergeCell ref="B473:K473"/>
    <mergeCell ref="L473:N473"/>
    <mergeCell ref="O473:Q473"/>
    <mergeCell ref="B474:K474"/>
    <mergeCell ref="L474:N474"/>
    <mergeCell ref="O474:Q474"/>
    <mergeCell ref="B471:K471"/>
    <mergeCell ref="L471:N471"/>
    <mergeCell ref="O471:Q471"/>
    <mergeCell ref="B472:K472"/>
    <mergeCell ref="L472:N472"/>
    <mergeCell ref="O472:Q472"/>
    <mergeCell ref="B469:K469"/>
    <mergeCell ref="L469:N469"/>
    <mergeCell ref="O469:Q469"/>
    <mergeCell ref="B470:K470"/>
    <mergeCell ref="L470:N470"/>
    <mergeCell ref="O470:Q470"/>
    <mergeCell ref="B467:K467"/>
    <mergeCell ref="L467:N467"/>
    <mergeCell ref="O467:Q467"/>
    <mergeCell ref="B468:K468"/>
    <mergeCell ref="L468:N468"/>
    <mergeCell ref="O468:Q468"/>
    <mergeCell ref="B465:K465"/>
    <mergeCell ref="L465:N465"/>
    <mergeCell ref="O465:Q465"/>
    <mergeCell ref="B466:K466"/>
    <mergeCell ref="L466:N466"/>
    <mergeCell ref="O466:Q466"/>
    <mergeCell ref="B463:K463"/>
    <mergeCell ref="L463:N463"/>
    <mergeCell ref="O463:Q463"/>
    <mergeCell ref="B464:K464"/>
    <mergeCell ref="L464:N464"/>
    <mergeCell ref="O464:Q464"/>
    <mergeCell ref="B459:Q459"/>
    <mergeCell ref="B460:Q460"/>
    <mergeCell ref="B461:Q461"/>
    <mergeCell ref="B462:K462"/>
    <mergeCell ref="L462:N462"/>
    <mergeCell ref="O462:Q462"/>
    <mergeCell ref="L454:N454"/>
    <mergeCell ref="O454:Q454"/>
    <mergeCell ref="B455:Q455"/>
    <mergeCell ref="K456:Q456"/>
    <mergeCell ref="B457:Q457"/>
    <mergeCell ref="B458:Q458"/>
    <mergeCell ref="B452:K452"/>
    <mergeCell ref="L452:N452"/>
    <mergeCell ref="O452:Q452"/>
    <mergeCell ref="B453:K453"/>
    <mergeCell ref="L453:N453"/>
    <mergeCell ref="O453:Q453"/>
    <mergeCell ref="B450:K450"/>
    <mergeCell ref="L450:N450"/>
    <mergeCell ref="O450:Q450"/>
    <mergeCell ref="B451:K451"/>
    <mergeCell ref="L451:N451"/>
    <mergeCell ref="O451:Q451"/>
    <mergeCell ref="B448:K448"/>
    <mergeCell ref="L448:N448"/>
    <mergeCell ref="O448:Q448"/>
    <mergeCell ref="B449:K449"/>
    <mergeCell ref="L449:N449"/>
    <mergeCell ref="O449:Q449"/>
    <mergeCell ref="B446:K446"/>
    <mergeCell ref="L446:N446"/>
    <mergeCell ref="O446:Q446"/>
    <mergeCell ref="B447:K447"/>
    <mergeCell ref="L447:N447"/>
    <mergeCell ref="O447:Q447"/>
    <mergeCell ref="B444:K444"/>
    <mergeCell ref="L444:N444"/>
    <mergeCell ref="O444:Q444"/>
    <mergeCell ref="B445:K445"/>
    <mergeCell ref="L445:N445"/>
    <mergeCell ref="O445:Q445"/>
    <mergeCell ref="B442:K442"/>
    <mergeCell ref="L442:N442"/>
    <mergeCell ref="O442:Q442"/>
    <mergeCell ref="B443:K443"/>
    <mergeCell ref="L443:N443"/>
    <mergeCell ref="O443:Q443"/>
    <mergeCell ref="B440:K440"/>
    <mergeCell ref="L440:N440"/>
    <mergeCell ref="O440:Q440"/>
    <mergeCell ref="B441:K441"/>
    <mergeCell ref="L441:N441"/>
    <mergeCell ref="O441:Q441"/>
    <mergeCell ref="B438:K438"/>
    <mergeCell ref="L438:N438"/>
    <mergeCell ref="O438:Q438"/>
    <mergeCell ref="B439:K439"/>
    <mergeCell ref="L439:N439"/>
    <mergeCell ref="O439:Q439"/>
    <mergeCell ref="B436:K436"/>
    <mergeCell ref="L436:N436"/>
    <mergeCell ref="O436:Q436"/>
    <mergeCell ref="B437:K437"/>
    <mergeCell ref="L437:N437"/>
    <mergeCell ref="O437:Q437"/>
    <mergeCell ref="B434:K434"/>
    <mergeCell ref="L434:N434"/>
    <mergeCell ref="O434:Q434"/>
    <mergeCell ref="B435:K435"/>
    <mergeCell ref="L435:N435"/>
    <mergeCell ref="O435:Q435"/>
    <mergeCell ref="B432:K432"/>
    <mergeCell ref="L432:N432"/>
    <mergeCell ref="O432:Q432"/>
    <mergeCell ref="B433:K433"/>
    <mergeCell ref="L433:N433"/>
    <mergeCell ref="O433:Q433"/>
    <mergeCell ref="B430:K430"/>
    <mergeCell ref="L430:N430"/>
    <mergeCell ref="O430:Q430"/>
    <mergeCell ref="B431:K431"/>
    <mergeCell ref="L431:N431"/>
    <mergeCell ref="O431:Q431"/>
    <mergeCell ref="B428:K428"/>
    <mergeCell ref="L428:N428"/>
    <mergeCell ref="O428:Q428"/>
    <mergeCell ref="B429:K429"/>
    <mergeCell ref="L429:N429"/>
    <mergeCell ref="O429:Q429"/>
    <mergeCell ref="B426:K426"/>
    <mergeCell ref="L426:N426"/>
    <mergeCell ref="O426:Q426"/>
    <mergeCell ref="B427:K427"/>
    <mergeCell ref="L427:N427"/>
    <mergeCell ref="O427:Q427"/>
    <mergeCell ref="B424:K424"/>
    <mergeCell ref="L424:N424"/>
    <mergeCell ref="O424:Q424"/>
    <mergeCell ref="B425:K425"/>
    <mergeCell ref="L425:N425"/>
    <mergeCell ref="O425:Q425"/>
    <mergeCell ref="B422:K422"/>
    <mergeCell ref="L422:N422"/>
    <mergeCell ref="O422:Q422"/>
    <mergeCell ref="B423:K423"/>
    <mergeCell ref="L423:N423"/>
    <mergeCell ref="O423:Q423"/>
    <mergeCell ref="B420:K420"/>
    <mergeCell ref="L420:N420"/>
    <mergeCell ref="O420:Q420"/>
    <mergeCell ref="B421:K421"/>
    <mergeCell ref="L421:N421"/>
    <mergeCell ref="O421:Q421"/>
    <mergeCell ref="B418:K418"/>
    <mergeCell ref="L418:N418"/>
    <mergeCell ref="O418:Q418"/>
    <mergeCell ref="B419:K419"/>
    <mergeCell ref="L419:N419"/>
    <mergeCell ref="O419:Q419"/>
    <mergeCell ref="B416:K416"/>
    <mergeCell ref="L416:N416"/>
    <mergeCell ref="O416:Q416"/>
    <mergeCell ref="B417:K417"/>
    <mergeCell ref="L417:N417"/>
    <mergeCell ref="O417:Q417"/>
    <mergeCell ref="B414:K414"/>
    <mergeCell ref="L414:N414"/>
    <mergeCell ref="O414:Q414"/>
    <mergeCell ref="B415:K415"/>
    <mergeCell ref="L415:N415"/>
    <mergeCell ref="O415:Q415"/>
    <mergeCell ref="B412:K412"/>
    <mergeCell ref="L412:N412"/>
    <mergeCell ref="O412:Q412"/>
    <mergeCell ref="B413:K413"/>
    <mergeCell ref="L413:N413"/>
    <mergeCell ref="O413:Q413"/>
    <mergeCell ref="B408:Q408"/>
    <mergeCell ref="B409:Q409"/>
    <mergeCell ref="B410:Q410"/>
    <mergeCell ref="B411:K411"/>
    <mergeCell ref="L411:N411"/>
    <mergeCell ref="O411:Q411"/>
    <mergeCell ref="L403:N403"/>
    <mergeCell ref="O403:Q403"/>
    <mergeCell ref="B404:Q404"/>
    <mergeCell ref="K405:Q405"/>
    <mergeCell ref="B406:Q406"/>
    <mergeCell ref="B407:Q407"/>
    <mergeCell ref="B401:K401"/>
    <mergeCell ref="L401:N401"/>
    <mergeCell ref="O401:Q401"/>
    <mergeCell ref="B402:K402"/>
    <mergeCell ref="L402:N402"/>
    <mergeCell ref="O402:Q402"/>
    <mergeCell ref="B399:K399"/>
    <mergeCell ref="L399:N399"/>
    <mergeCell ref="O399:Q399"/>
    <mergeCell ref="B400:K400"/>
    <mergeCell ref="L400:N400"/>
    <mergeCell ref="O400:Q400"/>
    <mergeCell ref="B397:K397"/>
    <mergeCell ref="L397:N397"/>
    <mergeCell ref="O397:Q397"/>
    <mergeCell ref="B398:K398"/>
    <mergeCell ref="L398:N398"/>
    <mergeCell ref="O398:Q398"/>
    <mergeCell ref="B395:K395"/>
    <mergeCell ref="L395:N395"/>
    <mergeCell ref="O395:Q395"/>
    <mergeCell ref="B396:K396"/>
    <mergeCell ref="L396:N396"/>
    <mergeCell ref="O396:Q396"/>
    <mergeCell ref="B393:K393"/>
    <mergeCell ref="L393:N393"/>
    <mergeCell ref="O393:Q393"/>
    <mergeCell ref="B394:K394"/>
    <mergeCell ref="L394:N394"/>
    <mergeCell ref="O394:Q394"/>
    <mergeCell ref="B391:K391"/>
    <mergeCell ref="L391:N391"/>
    <mergeCell ref="O391:Q391"/>
    <mergeCell ref="B392:K392"/>
    <mergeCell ref="L392:N392"/>
    <mergeCell ref="O392:Q392"/>
    <mergeCell ref="B389:K389"/>
    <mergeCell ref="L389:N389"/>
    <mergeCell ref="O389:Q389"/>
    <mergeCell ref="B390:K390"/>
    <mergeCell ref="L390:N390"/>
    <mergeCell ref="O390:Q390"/>
    <mergeCell ref="B387:K387"/>
    <mergeCell ref="L387:N387"/>
    <mergeCell ref="O387:Q387"/>
    <mergeCell ref="B388:K388"/>
    <mergeCell ref="L388:N388"/>
    <mergeCell ref="O388:Q388"/>
    <mergeCell ref="B385:K385"/>
    <mergeCell ref="L385:N385"/>
    <mergeCell ref="O385:Q385"/>
    <mergeCell ref="B386:K386"/>
    <mergeCell ref="L386:N386"/>
    <mergeCell ref="O386:Q386"/>
    <mergeCell ref="B383:K383"/>
    <mergeCell ref="L383:N383"/>
    <mergeCell ref="O383:Q383"/>
    <mergeCell ref="B384:K384"/>
    <mergeCell ref="L384:N384"/>
    <mergeCell ref="O384:Q384"/>
    <mergeCell ref="B381:K381"/>
    <mergeCell ref="L381:N381"/>
    <mergeCell ref="O381:Q381"/>
    <mergeCell ref="B382:K382"/>
    <mergeCell ref="L382:N382"/>
    <mergeCell ref="O382:Q382"/>
    <mergeCell ref="B379:K379"/>
    <mergeCell ref="L379:N379"/>
    <mergeCell ref="O379:Q379"/>
    <mergeCell ref="B380:K380"/>
    <mergeCell ref="L380:N380"/>
    <mergeCell ref="O380:Q380"/>
    <mergeCell ref="B377:K377"/>
    <mergeCell ref="L377:N377"/>
    <mergeCell ref="O377:Q377"/>
    <mergeCell ref="B378:K378"/>
    <mergeCell ref="L378:N378"/>
    <mergeCell ref="O378:Q378"/>
    <mergeCell ref="B375:K375"/>
    <mergeCell ref="L375:N375"/>
    <mergeCell ref="O375:Q375"/>
    <mergeCell ref="B376:K376"/>
    <mergeCell ref="L376:N376"/>
    <mergeCell ref="O376:Q376"/>
    <mergeCell ref="B373:K373"/>
    <mergeCell ref="L373:N373"/>
    <mergeCell ref="O373:Q373"/>
    <mergeCell ref="B374:K374"/>
    <mergeCell ref="L374:N374"/>
    <mergeCell ref="O374:Q374"/>
    <mergeCell ref="B371:K371"/>
    <mergeCell ref="L371:N371"/>
    <mergeCell ref="O371:Q371"/>
    <mergeCell ref="B372:K372"/>
    <mergeCell ref="L372:N372"/>
    <mergeCell ref="O372:Q372"/>
    <mergeCell ref="B369:K369"/>
    <mergeCell ref="L369:N369"/>
    <mergeCell ref="O369:Q369"/>
    <mergeCell ref="B370:K370"/>
    <mergeCell ref="L370:N370"/>
    <mergeCell ref="O370:Q370"/>
    <mergeCell ref="B367:K367"/>
    <mergeCell ref="L367:N367"/>
    <mergeCell ref="O367:Q367"/>
    <mergeCell ref="B368:K368"/>
    <mergeCell ref="L368:N368"/>
    <mergeCell ref="O368:Q368"/>
    <mergeCell ref="B365:K365"/>
    <mergeCell ref="L365:N365"/>
    <mergeCell ref="O365:Q365"/>
    <mergeCell ref="B366:K366"/>
    <mergeCell ref="L366:N366"/>
    <mergeCell ref="O366:Q366"/>
    <mergeCell ref="B363:K363"/>
    <mergeCell ref="L363:N363"/>
    <mergeCell ref="O363:Q363"/>
    <mergeCell ref="B364:K364"/>
    <mergeCell ref="L364:N364"/>
    <mergeCell ref="O364:Q364"/>
    <mergeCell ref="B361:K361"/>
    <mergeCell ref="L361:N361"/>
    <mergeCell ref="O361:Q361"/>
    <mergeCell ref="B362:K362"/>
    <mergeCell ref="L362:N362"/>
    <mergeCell ref="O362:Q362"/>
    <mergeCell ref="K355:Q355"/>
    <mergeCell ref="B356:Q356"/>
    <mergeCell ref="B357:Q357"/>
    <mergeCell ref="B358:Q358"/>
    <mergeCell ref="B359:Q359"/>
    <mergeCell ref="B360:Q360"/>
    <mergeCell ref="B352:K352"/>
    <mergeCell ref="L352:N352"/>
    <mergeCell ref="O352:Q352"/>
    <mergeCell ref="L353:N353"/>
    <mergeCell ref="O353:Q353"/>
    <mergeCell ref="B354:Q354"/>
    <mergeCell ref="B350:K350"/>
    <mergeCell ref="L350:N350"/>
    <mergeCell ref="O350:Q350"/>
    <mergeCell ref="B351:K351"/>
    <mergeCell ref="L351:N351"/>
    <mergeCell ref="O351:Q351"/>
    <mergeCell ref="B348:K348"/>
    <mergeCell ref="L348:N348"/>
    <mergeCell ref="O348:Q348"/>
    <mergeCell ref="B349:K349"/>
    <mergeCell ref="L349:N349"/>
    <mergeCell ref="O349:Q349"/>
    <mergeCell ref="B346:K346"/>
    <mergeCell ref="L346:N346"/>
    <mergeCell ref="O346:Q346"/>
    <mergeCell ref="B347:K347"/>
    <mergeCell ref="L347:N347"/>
    <mergeCell ref="O347:Q347"/>
    <mergeCell ref="B344:K344"/>
    <mergeCell ref="L344:N344"/>
    <mergeCell ref="O344:Q344"/>
    <mergeCell ref="B345:K345"/>
    <mergeCell ref="L345:N345"/>
    <mergeCell ref="O345:Q345"/>
    <mergeCell ref="B342:K342"/>
    <mergeCell ref="L342:N342"/>
    <mergeCell ref="O342:Q342"/>
    <mergeCell ref="B343:K343"/>
    <mergeCell ref="L343:N343"/>
    <mergeCell ref="O343:Q343"/>
    <mergeCell ref="B340:K340"/>
    <mergeCell ref="L340:N340"/>
    <mergeCell ref="O340:Q340"/>
    <mergeCell ref="B341:K341"/>
    <mergeCell ref="L341:N341"/>
    <mergeCell ref="O341:Q341"/>
    <mergeCell ref="B338:K338"/>
    <mergeCell ref="L338:N338"/>
    <mergeCell ref="O338:Q338"/>
    <mergeCell ref="B339:K339"/>
    <mergeCell ref="L339:N339"/>
    <mergeCell ref="O339:Q339"/>
    <mergeCell ref="B336:K336"/>
    <mergeCell ref="L336:N336"/>
    <mergeCell ref="O336:Q336"/>
    <mergeCell ref="B337:K337"/>
    <mergeCell ref="L337:N337"/>
    <mergeCell ref="O337:Q337"/>
    <mergeCell ref="B334:K334"/>
    <mergeCell ref="L334:N334"/>
    <mergeCell ref="O334:Q334"/>
    <mergeCell ref="B335:K335"/>
    <mergeCell ref="L335:N335"/>
    <mergeCell ref="O335:Q335"/>
    <mergeCell ref="B332:K332"/>
    <mergeCell ref="L332:N332"/>
    <mergeCell ref="O332:Q332"/>
    <mergeCell ref="B333:K333"/>
    <mergeCell ref="L333:N333"/>
    <mergeCell ref="O333:Q333"/>
    <mergeCell ref="B330:K330"/>
    <mergeCell ref="L330:N330"/>
    <mergeCell ref="O330:Q330"/>
    <mergeCell ref="B331:K331"/>
    <mergeCell ref="L331:N331"/>
    <mergeCell ref="O331:Q331"/>
    <mergeCell ref="B328:K328"/>
    <mergeCell ref="L328:N328"/>
    <mergeCell ref="O328:Q328"/>
    <mergeCell ref="B329:K329"/>
    <mergeCell ref="L329:N329"/>
    <mergeCell ref="O329:Q329"/>
    <mergeCell ref="B326:K326"/>
    <mergeCell ref="L326:N326"/>
    <mergeCell ref="O326:Q326"/>
    <mergeCell ref="B327:K327"/>
    <mergeCell ref="L327:N327"/>
    <mergeCell ref="O327:Q327"/>
    <mergeCell ref="B324:K324"/>
    <mergeCell ref="L324:N324"/>
    <mergeCell ref="O324:Q324"/>
    <mergeCell ref="B325:K325"/>
    <mergeCell ref="L325:N325"/>
    <mergeCell ref="O325:Q325"/>
    <mergeCell ref="B322:K322"/>
    <mergeCell ref="L322:N322"/>
    <mergeCell ref="O322:Q322"/>
    <mergeCell ref="B323:K323"/>
    <mergeCell ref="L323:N323"/>
    <mergeCell ref="O323:Q323"/>
    <mergeCell ref="B320:K320"/>
    <mergeCell ref="L320:N320"/>
    <mergeCell ref="O320:Q320"/>
    <mergeCell ref="B321:K321"/>
    <mergeCell ref="L321:N321"/>
    <mergeCell ref="O321:Q321"/>
    <mergeCell ref="B318:K318"/>
    <mergeCell ref="L318:N318"/>
    <mergeCell ref="O318:Q318"/>
    <mergeCell ref="B319:K319"/>
    <mergeCell ref="L319:N319"/>
    <mergeCell ref="O319:Q319"/>
    <mergeCell ref="B316:K316"/>
    <mergeCell ref="L316:N316"/>
    <mergeCell ref="O316:Q316"/>
    <mergeCell ref="B317:K317"/>
    <mergeCell ref="L317:N317"/>
    <mergeCell ref="O317:Q317"/>
    <mergeCell ref="B314:K314"/>
    <mergeCell ref="L314:N314"/>
    <mergeCell ref="O314:Q314"/>
    <mergeCell ref="B315:K315"/>
    <mergeCell ref="L315:N315"/>
    <mergeCell ref="O315:Q315"/>
    <mergeCell ref="B312:K312"/>
    <mergeCell ref="L312:N312"/>
    <mergeCell ref="O312:Q312"/>
    <mergeCell ref="B313:K313"/>
    <mergeCell ref="L313:N313"/>
    <mergeCell ref="O313:Q313"/>
    <mergeCell ref="B310:K310"/>
    <mergeCell ref="L310:N310"/>
    <mergeCell ref="O310:Q310"/>
    <mergeCell ref="B311:K311"/>
    <mergeCell ref="L311:N311"/>
    <mergeCell ref="O311:Q311"/>
    <mergeCell ref="B305:Q305"/>
    <mergeCell ref="B306:Q306"/>
    <mergeCell ref="B307:Q307"/>
    <mergeCell ref="B308:Q308"/>
    <mergeCell ref="B309:K309"/>
    <mergeCell ref="L309:N309"/>
    <mergeCell ref="O309:Q309"/>
    <mergeCell ref="B301:F301"/>
    <mergeCell ref="K301:M301"/>
    <mergeCell ref="O301:Q301"/>
    <mergeCell ref="B302:Q302"/>
    <mergeCell ref="K303:Q303"/>
    <mergeCell ref="B304:Q304"/>
    <mergeCell ref="B299:I299"/>
    <mergeCell ref="J299:M299"/>
    <mergeCell ref="O299:Q299"/>
    <mergeCell ref="B300:I300"/>
    <mergeCell ref="J300:M300"/>
    <mergeCell ref="O300:Q300"/>
    <mergeCell ref="B297:I297"/>
    <mergeCell ref="J297:M297"/>
    <mergeCell ref="O297:Q297"/>
    <mergeCell ref="B298:I298"/>
    <mergeCell ref="J298:M298"/>
    <mergeCell ref="O298:Q298"/>
    <mergeCell ref="B295:I295"/>
    <mergeCell ref="J295:M295"/>
    <mergeCell ref="O295:Q295"/>
    <mergeCell ref="B296:I296"/>
    <mergeCell ref="J296:M296"/>
    <mergeCell ref="O296:Q296"/>
    <mergeCell ref="B293:I293"/>
    <mergeCell ref="J293:M293"/>
    <mergeCell ref="O293:Q293"/>
    <mergeCell ref="B294:I294"/>
    <mergeCell ref="J294:M294"/>
    <mergeCell ref="O294:Q294"/>
    <mergeCell ref="B291:I291"/>
    <mergeCell ref="J291:M291"/>
    <mergeCell ref="O291:Q291"/>
    <mergeCell ref="B292:I292"/>
    <mergeCell ref="J292:M292"/>
    <mergeCell ref="O292:Q292"/>
    <mergeCell ref="B289:I289"/>
    <mergeCell ref="J289:M289"/>
    <mergeCell ref="O289:Q289"/>
    <mergeCell ref="B290:I290"/>
    <mergeCell ref="J290:M290"/>
    <mergeCell ref="O290:Q290"/>
    <mergeCell ref="B287:I287"/>
    <mergeCell ref="J287:M287"/>
    <mergeCell ref="O287:Q287"/>
    <mergeCell ref="B288:I288"/>
    <mergeCell ref="J288:M288"/>
    <mergeCell ref="O288:Q288"/>
    <mergeCell ref="B285:I285"/>
    <mergeCell ref="J285:M285"/>
    <mergeCell ref="O285:Q285"/>
    <mergeCell ref="B286:I286"/>
    <mergeCell ref="J286:M286"/>
    <mergeCell ref="O286:Q286"/>
    <mergeCell ref="B283:I283"/>
    <mergeCell ref="J283:M283"/>
    <mergeCell ref="O283:Q283"/>
    <mergeCell ref="B284:I284"/>
    <mergeCell ref="J284:M284"/>
    <mergeCell ref="O284:Q284"/>
    <mergeCell ref="B281:I281"/>
    <mergeCell ref="J281:M281"/>
    <mergeCell ref="O281:Q281"/>
    <mergeCell ref="B282:I282"/>
    <mergeCell ref="J282:M282"/>
    <mergeCell ref="O282:Q282"/>
    <mergeCell ref="B279:I279"/>
    <mergeCell ref="J279:M279"/>
    <mergeCell ref="O279:Q279"/>
    <mergeCell ref="B280:I280"/>
    <mergeCell ref="J280:M280"/>
    <mergeCell ref="O280:Q280"/>
    <mergeCell ref="B277:I277"/>
    <mergeCell ref="J277:M277"/>
    <mergeCell ref="O277:Q277"/>
    <mergeCell ref="B278:I278"/>
    <mergeCell ref="J278:M278"/>
    <mergeCell ref="O278:Q278"/>
    <mergeCell ref="B275:I275"/>
    <mergeCell ref="J275:M275"/>
    <mergeCell ref="O275:Q275"/>
    <mergeCell ref="B276:I276"/>
    <mergeCell ref="J276:M276"/>
    <mergeCell ref="O276:Q276"/>
    <mergeCell ref="B273:I273"/>
    <mergeCell ref="J273:M273"/>
    <mergeCell ref="O273:Q273"/>
    <mergeCell ref="B274:I274"/>
    <mergeCell ref="J274:M274"/>
    <mergeCell ref="O274:Q274"/>
    <mergeCell ref="B271:I271"/>
    <mergeCell ref="J271:M271"/>
    <mergeCell ref="O271:Q271"/>
    <mergeCell ref="B272:I272"/>
    <mergeCell ref="J272:M272"/>
    <mergeCell ref="O272:Q272"/>
    <mergeCell ref="B269:I269"/>
    <mergeCell ref="J269:M269"/>
    <mergeCell ref="O269:Q269"/>
    <mergeCell ref="B270:I270"/>
    <mergeCell ref="J270:M270"/>
    <mergeCell ref="O270:Q270"/>
    <mergeCell ref="B265:Q265"/>
    <mergeCell ref="B266:Q266"/>
    <mergeCell ref="B267:Q267"/>
    <mergeCell ref="B268:I268"/>
    <mergeCell ref="J268:M268"/>
    <mergeCell ref="O268:Q268"/>
    <mergeCell ref="B259:Q259"/>
    <mergeCell ref="B260:Q260"/>
    <mergeCell ref="B261:G261"/>
    <mergeCell ref="H261:K261"/>
    <mergeCell ref="B263:Q263"/>
    <mergeCell ref="B264:Q264"/>
    <mergeCell ref="B252:Q252"/>
    <mergeCell ref="B253:Q253"/>
    <mergeCell ref="B254:Q254"/>
    <mergeCell ref="B255:Q255"/>
    <mergeCell ref="K256:Q256"/>
    <mergeCell ref="B257:Q257"/>
    <mergeCell ref="B246:Q246"/>
    <mergeCell ref="B247:Q247"/>
    <mergeCell ref="B248:Q248"/>
    <mergeCell ref="B249:Q249"/>
    <mergeCell ref="B250:Q250"/>
    <mergeCell ref="B251:Q251"/>
    <mergeCell ref="B240:Q240"/>
    <mergeCell ref="B241:Q241"/>
    <mergeCell ref="B242:Q242"/>
    <mergeCell ref="B243:Q243"/>
    <mergeCell ref="B244:Q244"/>
    <mergeCell ref="B245:Q245"/>
    <mergeCell ref="B237:Q237"/>
    <mergeCell ref="B238:Q238"/>
    <mergeCell ref="B232:Q232"/>
    <mergeCell ref="K233:Q233"/>
    <mergeCell ref="B234:Q234"/>
    <mergeCell ref="B239:Q239"/>
    <mergeCell ref="B235:Q235"/>
    <mergeCell ref="B227:Q227"/>
    <mergeCell ref="B228:Q228"/>
    <mergeCell ref="B229:Q229"/>
    <mergeCell ref="B230:Q230"/>
    <mergeCell ref="B231:Q231"/>
    <mergeCell ref="B236:Q236"/>
    <mergeCell ref="B221:Q221"/>
    <mergeCell ref="B222:Q222"/>
    <mergeCell ref="B223:Q223"/>
    <mergeCell ref="B224:Q224"/>
    <mergeCell ref="B225:Q225"/>
    <mergeCell ref="B226:Q226"/>
    <mergeCell ref="B218:Q218"/>
    <mergeCell ref="B219:Q219"/>
    <mergeCell ref="B220:Q220"/>
    <mergeCell ref="B208:Q208"/>
    <mergeCell ref="B209:Q209"/>
    <mergeCell ref="B210:Q210"/>
    <mergeCell ref="B211:Q211"/>
    <mergeCell ref="B216:Q216"/>
    <mergeCell ref="B217:Q217"/>
    <mergeCell ref="B202:Q202"/>
    <mergeCell ref="B203:Q203"/>
    <mergeCell ref="B204:Q204"/>
    <mergeCell ref="B205:Q205"/>
    <mergeCell ref="B206:Q206"/>
    <mergeCell ref="B199:Q199"/>
    <mergeCell ref="K213:Q213"/>
    <mergeCell ref="B214:Q214"/>
    <mergeCell ref="B215:Q215"/>
    <mergeCell ref="B200:Q200"/>
    <mergeCell ref="B201:Q201"/>
    <mergeCell ref="B207:Q207"/>
    <mergeCell ref="B212:Q212"/>
    <mergeCell ref="B189:Q189"/>
    <mergeCell ref="B190:Q190"/>
    <mergeCell ref="B191:Q191"/>
    <mergeCell ref="B196:Q196"/>
    <mergeCell ref="B197:Q197"/>
    <mergeCell ref="B198:Q198"/>
    <mergeCell ref="B192:Q192"/>
    <mergeCell ref="K193:Q193"/>
    <mergeCell ref="B194:Q194"/>
    <mergeCell ref="B195:Q195"/>
    <mergeCell ref="B187:Q187"/>
    <mergeCell ref="B188:Q188"/>
    <mergeCell ref="K173:Q173"/>
    <mergeCell ref="B174:Q174"/>
    <mergeCell ref="B180:Q180"/>
    <mergeCell ref="B181:Q181"/>
    <mergeCell ref="B182:Q182"/>
    <mergeCell ref="B171:Q171"/>
    <mergeCell ref="B176:Q176"/>
    <mergeCell ref="B177:Q177"/>
    <mergeCell ref="B178:Q178"/>
    <mergeCell ref="B172:Q172"/>
    <mergeCell ref="B164:Q164"/>
    <mergeCell ref="B165:Q165"/>
    <mergeCell ref="B166:Q166"/>
    <mergeCell ref="B167:Q167"/>
    <mergeCell ref="B168:Q168"/>
    <mergeCell ref="B169:Q169"/>
    <mergeCell ref="B179:Q179"/>
    <mergeCell ref="B148:Q148"/>
    <mergeCell ref="B152:Q152"/>
    <mergeCell ref="B153:Q153"/>
    <mergeCell ref="B154:Q154"/>
    <mergeCell ref="B150:Q150"/>
    <mergeCell ref="K151:Q151"/>
    <mergeCell ref="B144:Q144"/>
    <mergeCell ref="B145:Q145"/>
    <mergeCell ref="B146:Q146"/>
    <mergeCell ref="B147:Q147"/>
    <mergeCell ref="B183:Q183"/>
    <mergeCell ref="B184:Q184"/>
    <mergeCell ref="B185:Q185"/>
    <mergeCell ref="B186:Q186"/>
    <mergeCell ref="B130:Q130"/>
    <mergeCell ref="B131:Q131"/>
    <mergeCell ref="C132:Q132"/>
    <mergeCell ref="B133:Q133"/>
    <mergeCell ref="B134:Q134"/>
    <mergeCell ref="B135:Q135"/>
    <mergeCell ref="B170:Q170"/>
    <mergeCell ref="B143:Q143"/>
    <mergeCell ref="B136:Q136"/>
    <mergeCell ref="K137:Q137"/>
    <mergeCell ref="B138:Q138"/>
    <mergeCell ref="B139:Q139"/>
    <mergeCell ref="B149:Q149"/>
    <mergeCell ref="B124:Q124"/>
    <mergeCell ref="C128:Q128"/>
    <mergeCell ref="B129:Q129"/>
    <mergeCell ref="C109:Q109"/>
    <mergeCell ref="B110:Q110"/>
    <mergeCell ref="B113:Q113"/>
    <mergeCell ref="C155:Q155"/>
    <mergeCell ref="C157:Q157"/>
    <mergeCell ref="B160:Q160"/>
    <mergeCell ref="B161:Q161"/>
    <mergeCell ref="B162:Q162"/>
    <mergeCell ref="B163:Q163"/>
    <mergeCell ref="B105:Q105"/>
    <mergeCell ref="K106:Q106"/>
    <mergeCell ref="B107:Q107"/>
    <mergeCell ref="B116:Q116"/>
    <mergeCell ref="D120:Q120"/>
    <mergeCell ref="D119:Q119"/>
    <mergeCell ref="D118:Q118"/>
    <mergeCell ref="D117:Q117"/>
    <mergeCell ref="B111:Q111"/>
    <mergeCell ref="C112:Q112"/>
    <mergeCell ref="C121:Q121"/>
    <mergeCell ref="B122:Q122"/>
    <mergeCell ref="B123:Q123"/>
    <mergeCell ref="B127:Q127"/>
    <mergeCell ref="B115:Q115"/>
    <mergeCell ref="B126:Q126"/>
    <mergeCell ref="B114:Q114"/>
    <mergeCell ref="K125:Q125"/>
    <mergeCell ref="B159:Q159"/>
    <mergeCell ref="C158:Q158"/>
    <mergeCell ref="C103:D103"/>
    <mergeCell ref="I92:Q92"/>
    <mergeCell ref="C93:D93"/>
    <mergeCell ref="I93:Q94"/>
    <mergeCell ref="C94:D94"/>
    <mergeCell ref="I95:Q95"/>
    <mergeCell ref="C96:D96"/>
    <mergeCell ref="I96:Q97"/>
    <mergeCell ref="C97:D97"/>
    <mergeCell ref="I86:Q86"/>
    <mergeCell ref="C87:D87"/>
    <mergeCell ref="I87:Q88"/>
    <mergeCell ref="C88:D88"/>
    <mergeCell ref="I89:Q89"/>
    <mergeCell ref="C90:D90"/>
    <mergeCell ref="I90:Q91"/>
    <mergeCell ref="C91:D91"/>
    <mergeCell ref="I80:Q80"/>
    <mergeCell ref="C81:D81"/>
    <mergeCell ref="I81:Q82"/>
    <mergeCell ref="C82:D82"/>
    <mergeCell ref="I83:Q83"/>
    <mergeCell ref="C84:D84"/>
    <mergeCell ref="I84:Q85"/>
    <mergeCell ref="C85:D85"/>
    <mergeCell ref="C75:D75"/>
    <mergeCell ref="I75:Q76"/>
    <mergeCell ref="C76:D76"/>
    <mergeCell ref="I77:Q77"/>
    <mergeCell ref="C78:D78"/>
    <mergeCell ref="I78:Q79"/>
    <mergeCell ref="C79:D79"/>
    <mergeCell ref="B68:Q68"/>
    <mergeCell ref="C69:D69"/>
    <mergeCell ref="H69:H103"/>
    <mergeCell ref="I69:Q70"/>
    <mergeCell ref="C70:D70"/>
    <mergeCell ref="I71:Q71"/>
    <mergeCell ref="C72:D72"/>
    <mergeCell ref="I72:Q73"/>
    <mergeCell ref="C73:D73"/>
    <mergeCell ref="I74:Q74"/>
    <mergeCell ref="I98:Q98"/>
    <mergeCell ref="C99:D99"/>
    <mergeCell ref="I99:Q100"/>
    <mergeCell ref="C100:D100"/>
    <mergeCell ref="I101:Q101"/>
    <mergeCell ref="C102:D102"/>
    <mergeCell ref="I102:Q103"/>
    <mergeCell ref="B63:F63"/>
    <mergeCell ref="H63:N63"/>
    <mergeCell ref="O63:Q63"/>
    <mergeCell ref="B64:Q64"/>
    <mergeCell ref="K65:Q65"/>
    <mergeCell ref="B66:Q66"/>
    <mergeCell ref="B60:F60"/>
    <mergeCell ref="H60:N60"/>
    <mergeCell ref="O60:Q60"/>
    <mergeCell ref="B61:Q61"/>
    <mergeCell ref="B62:F62"/>
    <mergeCell ref="H62:N62"/>
    <mergeCell ref="O62:Q62"/>
    <mergeCell ref="B55:Q55"/>
    <mergeCell ref="B56:Q56"/>
    <mergeCell ref="B57:Q57"/>
    <mergeCell ref="B58:Q58"/>
    <mergeCell ref="B59:F59"/>
    <mergeCell ref="H59:N59"/>
    <mergeCell ref="O59:Q59"/>
    <mergeCell ref="F51:N51"/>
    <mergeCell ref="O51:Q51"/>
    <mergeCell ref="F52:N52"/>
    <mergeCell ref="O52:Q52"/>
    <mergeCell ref="B53:Q53"/>
    <mergeCell ref="B54:Q54"/>
    <mergeCell ref="O48:Q48"/>
    <mergeCell ref="B49:C49"/>
    <mergeCell ref="D49:E49"/>
    <mergeCell ref="F49:N49"/>
    <mergeCell ref="O49:Q49"/>
    <mergeCell ref="B50:C50"/>
    <mergeCell ref="F50:N50"/>
    <mergeCell ref="O50:Q50"/>
    <mergeCell ref="B41:Q41"/>
    <mergeCell ref="B43:Q43"/>
    <mergeCell ref="K44:Q44"/>
    <mergeCell ref="B45:Q45"/>
    <mergeCell ref="B47:C47"/>
    <mergeCell ref="D47:E47"/>
    <mergeCell ref="F47:N48"/>
    <mergeCell ref="O47:Q47"/>
    <mergeCell ref="B48:C48"/>
    <mergeCell ref="D48:E48"/>
    <mergeCell ref="B34:G34"/>
    <mergeCell ref="I34:P34"/>
    <mergeCell ref="B36:G36"/>
    <mergeCell ref="I36:P36"/>
    <mergeCell ref="B39:Q39"/>
    <mergeCell ref="B40:Q40"/>
    <mergeCell ref="B26:Q26"/>
    <mergeCell ref="B27:Q27"/>
    <mergeCell ref="B29:Q29"/>
    <mergeCell ref="C30:E30"/>
    <mergeCell ref="B32:G32"/>
    <mergeCell ref="I32:P32"/>
    <mergeCell ref="B21:H22"/>
    <mergeCell ref="I21:Q21"/>
    <mergeCell ref="I22:Q22"/>
    <mergeCell ref="K23:Q23"/>
    <mergeCell ref="B24:Q24"/>
    <mergeCell ref="B25:Q25"/>
    <mergeCell ref="D5:M5"/>
    <mergeCell ref="B6:N6"/>
    <mergeCell ref="P6:Q6"/>
    <mergeCell ref="D7:M7"/>
    <mergeCell ref="D8:M8"/>
    <mergeCell ref="O8:P8"/>
    <mergeCell ref="B1:M1"/>
    <mergeCell ref="N1:Q1"/>
    <mergeCell ref="D2:M2"/>
    <mergeCell ref="O2:P2"/>
    <mergeCell ref="D3:M3"/>
    <mergeCell ref="D4:M4"/>
    <mergeCell ref="O4:P4"/>
    <mergeCell ref="B19:H19"/>
    <mergeCell ref="I19:J19"/>
    <mergeCell ref="K19:Q19"/>
    <mergeCell ref="B20:H20"/>
    <mergeCell ref="I20:J20"/>
    <mergeCell ref="K20:M20"/>
    <mergeCell ref="O20:Q20"/>
    <mergeCell ref="D14:M14"/>
    <mergeCell ref="D15:M15"/>
    <mergeCell ref="B16:Q16"/>
    <mergeCell ref="B17:Q17"/>
    <mergeCell ref="B18:H18"/>
    <mergeCell ref="K18:Q18"/>
    <mergeCell ref="D9:M9"/>
    <mergeCell ref="D10:M10"/>
    <mergeCell ref="P10:Q10"/>
    <mergeCell ref="D11:M11"/>
    <mergeCell ref="B12:Q12"/>
    <mergeCell ref="D13:M13"/>
  </mergeCells>
  <conditionalFormatting sqref="H261">
    <cfRule type="cellIs" dxfId="46" priority="1" operator="equal">
      <formula>"No - please review your entries."</formula>
    </cfRule>
    <cfRule type="cellIs" dxfId="45" priority="2" operator="equal">
      <formula>"Yes"</formula>
    </cfRule>
  </conditionalFormatting>
  <dataValidations count="26">
    <dataValidation type="textLength" allowBlank="1" showInputMessage="1" showErrorMessage="1" sqref="E75:E76 E72:E73 E69:E70 E78:E79 E81:E82 E84:E85 E87:E88 E90:E91 E93:E94 E96:E97 E99:E100 E102:E103" xr:uid="{F11DDBFE-F30D-4EAA-9C43-13E064E25430}">
      <formula1>1</formula1>
      <formula2>2</formula2>
    </dataValidation>
    <dataValidation type="list" allowBlank="1" showInputMessage="1" showErrorMessage="1" sqref="L310:N352" xr:uid="{4A0334A4-BD4B-4FF4-B8F5-7F714A3D3D8D}">
      <formula1>IA_Categories_OC2000</formula1>
    </dataValidation>
    <dataValidation type="list" allowBlank="1" showInputMessage="1" showErrorMessage="1" sqref="J269:M300" xr:uid="{BF178EE9-7C14-4D7E-BC3E-E327B00050A3}">
      <formula1>IA_Categories_OC1000</formula1>
    </dataValidation>
    <dataValidation type="list" allowBlank="1" showInputMessage="1" showErrorMessage="1" sqref="J513:L553 L362:N402 L412:N453 L463:N503 H563:J602" xr:uid="{6FAC5AC3-D9EA-4DF4-91B6-2D667CAA0035}">
      <formula1>IA_Categories</formula1>
    </dataValidation>
    <dataValidation type="list" allowBlank="1" showInputMessage="1" showErrorMessage="1" sqref="D49:E49" xr:uid="{418880F5-9D7B-41BE-959D-E70B2365AAF2}">
      <formula1>Yes_No</formula1>
    </dataValidation>
    <dataValidation type="textLength" operator="lessThanOrEqual" allowBlank="1" showInputMessage="1" showErrorMessage="1" errorTitle="Character Limit Exceeded" error="The character limit has been exceeded.  To edit the text, click retry.  To delete the text, click cancel." sqref="B61558:Q61558 B127094:Q127094 B192630:Q192630 B258166:Q258166 B323702:Q323702 B389238:Q389238 B454774:Q454774 B520310:Q520310 B585846:Q585846 B651382:Q651382 B716918:Q716918 B782454:Q782454 B847990:Q847990 B913526:Q913526 B979062:Q979062 B61564:Q61564 B127100:Q127100 B192636:Q192636 B258172:Q258172 B323708:Q323708 B389244:Q389244 B454780:Q454780 B520316:Q520316 B585852:Q585852 B651388:Q651388 B716924:Q716924 B782460:Q782460 B847996:Q847996 B913532:Q913532 B979068:Q979068 B61573:Q61573 B127109:Q127109 B192645:Q192645 B258181:Q258181 B323717:Q323717 B389253:Q389253 B454789:Q454789 B520325:Q520325 B585861:Q585861 B651397:Q651397 B716933:Q716933 B782469:Q782469 B848005:Q848005 B913541:Q913541 B979077:Q979077 B61579:Q61579 B127115:Q127115 B192651:Q192651 B258187:Q258187 B323723:Q323723 B389259:Q389259 B454795:Q454795 B520331:Q520331 B585867:Q585867 B651403:Q651403 B716939:Q716939 B782475:Q782475 B848011:Q848011 B913547:Q913547 B979083:Q979083 B61591:Q61591 B127127:Q127127 B192663:Q192663 B258199:Q258199 B323735:Q323735 B389271:Q389271 B454807:Q454807 B520343:Q520343 B585879:Q585879 B651415:Q651415 B716951:Q716951 B782487:Q782487 B848023:Q848023 B913559:Q913559 B979095:Q979095 B61597:Q61597 B127133:Q127133 B192669:Q192669 B258205:Q258205 B323741:Q323741 B389277:Q389277 B454813:Q454813 B520349:Q520349 B585885:Q585885 B651421:Q651421 B716957:Q716957 B782493:Q782493 B848029:Q848029 B913565:Q913565 B979101:Q979101 B61607:Q61607 B127143:Q127143 B192679:Q192679 B258215:Q258215 B323751:Q323751 B389287:Q389287 B454823:Q454823 B520359:Q520359 B585895:Q585895 B651431:Q651431 B716967:Q716967 B782503:Q782503 B848039:Q848039 B913575:Q913575 B979111:Q979111 B61613:Q61613 B127149:Q127149 B192685:Q192685 B258221:Q258221 B323757:Q323757 B389293:Q389293 B454829:Q454829 B520365:Q520365 B585901:Q585901 B651437:Q651437 B716973:Q716973 B782509:Q782509 B848045:Q848045 B913581:Q913581 B979117:Q979117 B61623:Q61623 B127159:Q127159 B192695:Q192695 B258231:Q258231 B323767:Q323767 B389303:Q389303 B454839:Q454839 B520375:Q520375 B585911:Q585911 B651447:Q651447 B716983:Q716983 B782519:Q782519 B848055:Q848055 B913591:Q913591 B979127:Q979127 B61629:Q61629 B127165:Q127165 B192701:Q192701 B258237:Q258237 B323773:Q323773 B389309:Q389309 B454845:Q454845 B520381:Q520381 B585917:Q585917 B651453:Q651453 B716989:Q716989 B782525:Q782525 B848061:Q848061 B913597:Q913597 B979133:Q979133" xr:uid="{67386C62-97CE-479D-B3E0-657A6D37B691}">
      <formula1>590</formula1>
    </dataValidation>
    <dataValidation type="textLength" operator="lessThanOrEqual" allowBlank="1" showInputMessage="1" showErrorMessage="1" errorTitle="Character Limit Exceeded" error="The character limit has been exceeded.  To edit the text, click retry.  To delete the text, click cancel." sqref="B61561:Q61561 B127097:Q127097 B192633:Q192633 B258169:Q258169 B323705:Q323705 B389241:Q389241 B454777:Q454777 B520313:Q520313 B585849:Q585849 B651385:Q651385 B716921:Q716921 B782457:Q782457 B847993:Q847993 B913529:Q913529 B979065:Q979065 B61567:Q61567 B127103:Q127103 B192639:Q192639 B258175:Q258175 B323711:Q323711 B389247:Q389247 B454783:Q454783 B520319:Q520319 B585855:Q585855 B651391:Q651391 B716927:Q716927 B782463:Q782463 B847999:Q847999 B913535:Q913535 B979071:Q979071 B61576:Q61576 B127112:Q127112 B192648:Q192648 B258184:Q258184 B323720:Q323720 B389256:Q389256 B454792:Q454792 B520328:Q520328 B585864:Q585864 B651400:Q651400 B716936:Q716936 B782472:Q782472 B848008:Q848008 B913544:Q913544 B979080:Q979080 B61582:Q61582 B127118:Q127118 B192654:Q192654 B258190:Q258190 B323726:Q323726 B389262:Q389262 B454798:Q454798 B520334:Q520334 B585870:Q585870 B651406:Q651406 B716942:Q716942 B782478:Q782478 B848014:Q848014 B913550:Q913550 B979086:Q979086 B61594:Q61594 B127130:Q127130 B192666:Q192666 B258202:Q258202 B323738:Q323738 B389274:Q389274 B454810:Q454810 B520346:Q520346 B585882:Q585882 B651418:Q651418 B716954:Q716954 B782490:Q782490 B848026:Q848026 B913562:Q913562 B979098:Q979098 B61600:Q61600 B127136:Q127136 B192672:Q192672 B258208:Q258208 B323744:Q323744 B389280:Q389280 B454816:Q454816 B520352:Q520352 B585888:Q585888 B651424:Q651424 B716960:Q716960 B782496:Q782496 B848032:Q848032 B913568:Q913568 B979104:Q979104 B61610:Q61610 B127146:Q127146 B192682:Q192682 B258218:Q258218 B323754:Q323754 B389290:Q389290 B454826:Q454826 B520362:Q520362 B585898:Q585898 B651434:Q651434 B716970:Q716970 B782506:Q782506 B848042:Q848042 B913578:Q913578 B979114:Q979114 B979136:Q979136 B61616:Q61616 B127152:Q127152 B192688:Q192688 B258224:Q258224 B323760:Q323760 B389296:Q389296 B454832:Q454832 B520368:Q520368 B585904:Q585904 B651440:Q651440 B716976:Q716976 B782512:Q782512 B848048:Q848048 B913584:Q913584 B979120:Q979120 B61626:Q61626 B127162:Q127162 B192698:Q192698 B258234:Q258234 B323770:Q323770 B389306:Q389306 B454842:Q454842 B520378:Q520378 B585914:Q585914 B651450:Q651450 B716986:Q716986 B782522:Q782522 B848058:Q848058 B913594:Q913594 B979130:Q979130 B61632:Q61632 B127168:Q127168 B192704:Q192704 B258240:Q258240 B323776:Q323776 B389312:Q389312 B454848:Q454848 B520384:Q520384 B585920:Q585920 B651456:Q651456 B716992:Q716992 B782528:Q782528 B848064:Q848064 B913600:Q913600 B179" xr:uid="{0532B5B7-C025-49E1-A754-D581257A4A82}">
      <formula1>1545</formula1>
    </dataValidation>
    <dataValidation type="textLength" operator="lessThanOrEqual" allowBlank="1" showInputMessage="1" showErrorMessage="1" errorTitle="Character Limit Exceeded" error="The character limit has been exceeded.  To edit the text, click retry.  To delete the text, click cancel." sqref="G61500:H61501 G127036:H127037 G192572:H192573 G258108:H258109 G323644:H323645 G389180:H389181 G454716:H454717 G520252:H520253 G585788:H585789 G651324:H651325 G716860:H716861 G782396:H782397 G847932:H847933 G913468:H913469 G979004:H979005 F81:G82 I61509 I127045 I192581 I258117 I323653 I389189 I454725 I520261 I585797 I651333 I716869 I782405 I847941 I913477 I979013 I61503 I127039 I192575 I258111 I323647 I389183 I454719 I520255 I585791 I651327 I716863 I782399 I847935 I913471 I979007 G61491:H61492 G127027:H127028 G192563:H192564 G258099:H258100 G323635:H323636 G389171:H389172 G454707:H454708 G520243:H520244 G585779:H585780 G651315:H651316 G716851:H716852 G782387:H782388 G847923:H847924 G913459:H913460 G978995:H978996 I61488 I127024 I192560 I258096 I323632 I389168 I454704 I520240 I585776 I651312 I716848 I782384 I847920 I913456 I978992 I61497 I127033 I192569 I258105 I323641 I389177 I454713 I520249 I585785 I651321 I716857 I782393 I847929 I913465 I979001 I61494 I127030 I192566 I258102 I323638 I389174 I454710 I520246 I585782 I651318 I716854 I782390 I847926 I913462 I978998 F61488:H61489 F127024:H127025 F192560:H192561 F258096:H258097 F323632:H323633 F389168:H389169 F454704:H454705 F520240:H520241 F585776:H585777 F651312:H651313 F716848:H716849 F782384:H782385 F847920:H847921 F913456:H913457 F978992:H978993 I61491 I127027 I192563 I258099 I323635 I389171 I454707 I520243 I585779 I651315 I716851 I782387 I847923 I913459 I978995 F61494:H61495 F127030:H127031 F192566:H192567 F258102:H258103 F323638:H323639 F389174:H389175 F454710:H454711 F520246:H520247 F585782:H585783 F651318:H651319 F716854:H716855 F782390:H782391 F847926:H847927 F913462:H913463 F978998:H978999 G61497:H61498 G127033:H127034 G192569:H192570 G258105:H258106 G323641:H323642 G389177:H389178 G454713:H454714 G520249:H520250 G585785:H585786 G651321:H651322 G716857:H716858 G782393:H782394 G847929:H847930 G913465:H913466 G979001:H979002 I61500 I127036 I192572 I258108 I323644 I389180 I454716 I520252 I585788 I651324 I716860 I782396 I847932 I913468 I979004 G61503:H61504 G127039:H127040 G192575:H192576 G258111:H258112 G323647:H323648 G389183:H389184 G454719:H454720 G520255:H520256 G585791:H585792 G651327:H651328 G716863:H716864 G782399:H782400 G847935:H847936 G913471:H913472 G979007:H979008 F84:G85 G61506:H61507 G127042:H127043 G192578:H192579 G258114:H258115 G323650:H323651 G389186:H389187 G454722:H454723 G520258:H520259 G585794:H585795 G651330:H651331 G716866:H716867 G782402:H782403 G847938:H847939 G913474:H913475 G979010:H979011 F87:G88 I61506 I127042 I192578 I258114 I323650 I389186 I454722 I520258 I585794 I651330 I716866 I782402 I847938 I913474 I979010 F99:G100 G61508:Q61508 G127044:Q127044 G192580:Q192580 G258116:Q258116 G323652:Q323652 G389188:Q389188 G454724:Q454724 G520260:Q520260 G585796:Q585796 G651332:Q651332 G716868:Q716868 G782404:Q782404 G847940:Q847940 G913476:Q913476 G979012:Q979012 F72:G73 G61509:H61510 G127045:H127046 G192581:H192582 G258117:H258118 G323653:H323654 G389189:H389190 G454725:H454726 G520261:H520262 G585797:H585798 G651333:H651334 G716869:H716870 G782405:H782406 G847941:H847942 G913477:H913478 G979013:H979014 H69 I61512 I127048 I192584 I258120 I323656 I389192 I454728 I520264 I585800 I651336 I716872 I782408 I847944 I913480 I979016 F78:G79 G61512:H61513 G127048:H127049 G192584:H192585 G258120:H258121 G323656:H323657 G389192:H389193 G454728:H454729 G520264:H520265 G585800:H585801 G651336:H651337 G716872:H716873 G782408:H782409 G847944:H847945 G913480:H913481 G979016:H979017 F90:G91 F93:G94 F96:G97 F75:G76 F69:G70 F102:G103" xr:uid="{67202D0E-87AC-4513-B158-7D197666E7E5}">
      <formula1>180</formula1>
    </dataValidation>
    <dataValidation type="textLength" operator="lessThanOrEqual" allowBlank="1" showInputMessage="1" showErrorMessage="1" errorTitle="Character Limit Exceeded" error="The character limit has been exceeded.  To edit the text, click retry.  To delete the text, click cancel." sqref="E61491:E61492 E127027:E127028 E192563:E192564 E258099:E258100 E323635:E323636 E389171:E389172 E454707:E454708 E520243:E520244 E585779:E585780 E651315:E651316 E716851:E716852 E782387:E782388 E847923:E847924 E913459:E913460 E978995:E978996 E913462:E913463 E61512:E61513 E127048:E127049 E192584:E192585 E258120:E258121 E323656:E323657 E389192:E389193 E454728:E454729 E520264:E520265 E585800:E585801 E651336:E651337 E716872:E716873 E782408:E782409 E847944:E847945 E913480:E913481 E979016:E979017 E978998:E978999 E61506:E61510 E127042:E127046 E192578:E192582 E258114:E258118 E323650:E323654 E389186:E389190 E454722:E454726 E520258:E520262 E585794:E585798 E651330:E651334 E716866:E716870 E782402:E782406 E847938:E847942 E913474:E913478 E979010:E979014 E61488:E61489 E127024:E127025 E192560:E192561 E258096:E258097 E323632:E323633 E389168:E389169 E454704:E454705 E520240:E520241 E585776:E585777 E651312:E651313 E716848:E716849 E782384:E782385 E847920:E847921 E913456:E913457 E978992:E978993 E61503:E61504 E127039:E127040 E192575:E192576 E258111:E258112 E323647:E323648 E389183:E389184 E454719:E454720 E520255:E520256 E585791:E585792 E651327:E651328 E716863:E716864 E782399:E782400 E847935:E847936 E913471:E913472 E979007:E979008 E61500:E61501 E127036:E127037 E192572:E192573 E258108:E258109 E323644:E323645 E389180:E389181 E454716:E454717 E520252:E520253 E585788:E585789 E651324:E651325 E716860:E716861 E782396:E782397 E847932:E847933 E913468:E913469 E979004:E979005 E61497:E61498 E127033:E127034 E192569:E192570 E258105:E258106 E323641:E323642 E389177:E389178 E454713:E454714 E520249:E520250 E585785:E585786 E651321:E651322 E716857:E716858 E782393:E782394 E847929:E847930 E913465:E913466 E979001:E979002 E61494:E61495 E127030:E127031 E192566:E192567 E258102:E258103 E323638:E323639 E389174:E389175 E454710:E454711 E520246:E520247 E585782:E585783 E651318:E651319 E716854:E716855 E782390:E782391 E847926:E847927" xr:uid="{3E9CD69F-C8FA-4592-9DED-07F1BB4345D6}">
      <formula1>1</formula1>
    </dataValidation>
    <dataValidation type="textLength" operator="lessThanOrEqual" allowBlank="1" showInputMessage="1" showErrorMessage="1" sqref="B129:Q130 B205:Q206 B559:Q561 B265:Q267 B165:Q166 B169:Q170 B177:Q178 B181:Q182 B185:Q186 B189:Q190 B197:Q198 B201:Q202 B136:Q138 B209:Q210 B217:Q218 B221:Q222 B225:Q226 B229:Q230 B237:Q238 B241:Q242 B245:Q246 B249:Q250 B253:Q254 B306:Q308 B358:Q360 B408:Q410 B459:Q461 B509:Q511 B133:Q134 B161:Q162 B122:Q126 B141:Q142 B147:Q148" xr:uid="{DB61F3CC-958A-4860-99D7-BDFD7E88261F}">
      <formula1>3000</formula1>
    </dataValidation>
    <dataValidation type="textLength" operator="lessThanOrEqual" allowBlank="1" showInputMessage="1" showErrorMessage="1" errorTitle="Character Limit Exceeded" error="The character limit has been exceeded.  To edit the text, click retry.  To delete the text, click cancel." sqref="I69:Q70 I90:Q91 I87:Q88 I84:Q85 I81:Q82 I78:Q79 I75:Q76 I72:Q73 I93:Q94 I99:Q100 I96:Q97 I102:Q103" xr:uid="{4B44C3C2-47BF-4E66-920B-9B94E36DCB54}">
      <formula1>3000</formula1>
    </dataValidation>
    <dataValidation type="textLength" operator="lessThanOrEqual" allowBlank="1" showInputMessage="1" showErrorMessage="1" errorTitle="Character Limit Exceeded" error="The character limit has been exceeded.  To edit the text, click retry.  To delete the text, click cancel." sqref="B61550:B61551 B127086:B127087 B192622:B192623 B258158:B258159 B323694:B323695 B389230:B389231 B454766:B454767 B520302:B520303 B585838:B585839 B651374:B651375 B716910:B716911 B782446:B782447 B847982:B847983 B913518:B913519 B979054:B979055 B61533 B127069 B192605 B258141 B323677 B389213 B454749 B520285 B585821 B651357 B716893 B782429 B847965 B913501 B979037 B145 B61526 B127062 B192598 B258134 B323670 B389206 B454742 B520278 B585814 B651350 B716886 B782422 B847958 B913494 B979030 C61550:Q61550 C127086:Q127086 C192622:Q192622 C258158:Q258158 C323694:Q323694 C389230:Q389230 C454766:Q454766 C520302:Q520302 C585838:Q585838 C651374:Q651374 C716910:Q716910 C782446:Q782446 C847982:Q847982 C913518:Q913518 C979054:Q979054 B61544 B127080 B192616 B258152 B323688 B389224 B454760 B520296 B585832 B651368 B716904 B782440 B847976 B913512 B979048 B61547:Q61548 B127083:Q127084 B192619:Q192620 B258155:Q258156 B323691:Q323692 B389227:Q389228 B454763:Q454764 B520299:Q520300 B585835:Q585836 B651371:Q651372 B716907:Q716908 B782443:Q782444 B847979:Q847980 B913515:Q913516 B979051:Q979052 B111 B124:B127 B131 B143 B114:B120 B135:B139 B150:B151 B149:B152" xr:uid="{58BDF609-4A30-4A0C-9A4B-D753ED3B5984}">
      <formula1>1025</formula1>
    </dataValidation>
    <dataValidation type="textLength" operator="lessThanOrEqual" allowBlank="1" showInputMessage="1" showErrorMessage="1" errorTitle="Character Limit Exceeded" error="The character limit has been exceeded.  To edit the text, click retry.  To delete the text, click cancel." sqref="B61709:Q61709 B127245:Q127245 B192781:Q192781 B258317:Q258317 B323853:Q323853 B389389:Q389389 B454925:Q454925 B520461:Q520461 B585997:Q585997 B651533:Q651533 B717069:Q717069 B782605:Q782605 B848141:Q848141 B913677:Q913677 B979213:Q979213" xr:uid="{F1ECF772-0785-42F4-89DB-C49994AD78D0}">
      <formula1>1550</formula1>
    </dataValidation>
    <dataValidation type="textLength" operator="lessThanOrEqual" allowBlank="1" showInputMessage="1" showErrorMessage="1" errorTitle="Character Limit Exceeded" error="The character limit has been exceeded.  To edit the text, click retry.  To delete the text, click cancel." sqref="O61710:Q61710 O127246:Q127246 O192782:Q192782 O258318:Q258318 O323854:Q323854 O389390:Q389390 O454926:Q454926 O520462:Q520462 O585998:Q585998 O651534:Q651534 O717070:Q717070 O782606:Q782606 O848142:Q848142 O913678:Q913678 O979214:Q979214 B61710 B127246 B192782 B258318 B323854 B389390 B454926 B520462 B585998 B651534 B717070 B782606 B848142 B913678 B979214 O361:Q361" xr:uid="{739CC3CE-2E9C-4E86-8D88-67D9D1E198AC}">
      <formula1>660</formula1>
    </dataValidation>
    <dataValidation type="textLength" operator="lessThanOrEqual" allowBlank="1" showInputMessage="1" showErrorMessage="1" errorTitle="Character Limit Exceeded" error="The character limit has been exceeded.  To edit the text, click retry.  To delete the text, click cancel." sqref="B61744:Q61745 B127280:Q127281 B192816:Q192817 B258352:Q258353 B323888:Q323889 B389424:Q389425 B454960:Q454961 B520496:Q520497 B586032:Q586033 B651568:Q651569 B717104:Q717105 B782640:Q782641 B848176:Q848177 B913712:Q913713 B979248:Q979249" xr:uid="{4C7DA982-2E02-4CD3-A8B8-3DCE0972A16D}">
      <formula1>1010</formula1>
    </dataValidation>
    <dataValidation type="textLength" operator="lessThanOrEqual" allowBlank="1" showInputMessage="1" showErrorMessage="1" errorTitle="Character Limit Exceeded" error="The character limit has been exceeded.  To edit the text, click retry.  To delete the text, click cancel." sqref="B61774:Q61775 B127310:Q127311 B192846:Q192847 B258382:Q258383 B323918:Q323919 B389454:Q389455 B454990:Q454991 B520526:Q520527 B586062:Q586063 B651598:Q651599 B717134:Q717135 B782670:Q782671 B848206:Q848207 B913742:Q913743 B979278:Q979279" xr:uid="{10D3A2C0-44F8-4637-86D3-DD2708EF6672}">
      <formula1>1735</formula1>
    </dataValidation>
    <dataValidation type="textLength" operator="lessThanOrEqual" allowBlank="1" showInputMessage="1" showErrorMessage="1" errorTitle="Character Limit Exceeded" error="The character limit has been exceeded.  To edit the text, click retry.  To delete the text, click cancel." sqref="B61847:Q61848 B127383:Q127384 B192919:Q192920 B258455:Q258456 B323991:Q323992 B389527:Q389528 B455063:Q455064 B520599:Q520600 B586135:Q586136 B651671:Q651672 B717207:Q717208 B782743:Q782744 B848279:Q848280 B913815:Q913816 B979351:Q979352" xr:uid="{8201C0D5-82D1-4826-B2CD-F258BAB77C3D}">
      <formula1>1275</formula1>
    </dataValidation>
    <dataValidation type="textLength" operator="lessThanOrEqual" allowBlank="1" showInputMessage="1" showErrorMessage="1" errorTitle="Character Limit Exceeded" error="The character limit has been exceeded.  To edit the text, click retry.  To delete the text, click cancel." sqref="B61676:Q61677 B127212:Q127213 B192748:Q192749 B258284:Q258285 B323820:Q323821 B389356:Q389357 B454892:Q454893 B520428:Q520429 B585964:Q585965 B651500:Q651501 B717036:Q717037 B782572:Q782573 B848108:Q848109 B913644:Q913645 B979180:Q979181" xr:uid="{F3C60D7B-158C-42FE-8D78-08A854B37612}">
      <formula1>1150</formula1>
    </dataValidation>
    <dataValidation type="textLength" operator="lessThanOrEqual" allowBlank="1" showInputMessage="1" showErrorMessage="1" errorTitle="Character Limit Exceeded" error="The character limit has been exceeded.  To edit the text, click retry.  To delete the text, click cancel." sqref="B61811:Q61812 B127347:Q127348 B192883:Q192884 B258419:Q258420 B323955:Q323956 B389491:Q389492 B455027:Q455028 B520563:Q520564 B586099:Q586100 B651635:Q651636 B717171:Q717172 B782707:Q782708 B848243:Q848244 B913779:Q913780 B979315:Q979316" xr:uid="{56108570-D231-4446-B26D-98AB3BC31EE3}">
      <formula1>1280</formula1>
    </dataValidation>
    <dataValidation type="textLength" operator="lessThanOrEqual" allowBlank="1" showInputMessage="1" showErrorMessage="1" errorTitle="Character Limit Exceeded" error="The character limit has been exceeded.  To edit the text, click retry.  To delete the text, click cancel." sqref="B61530:Q61530 B127066:Q127066 B192602:Q192602 B258138:Q258138 B323674:Q323674 B389210:Q389210 B454746:Q454746 B520282:Q520282 B585818:Q585818 B651354:Q651354 B716890:Q716890 B782426:Q782426 B847962:Q847962 B913498:Q913498 B979034:Q979034" xr:uid="{A91594FD-B43B-4E2B-BCF2-A0C06134C95E}">
      <formula1>320</formula1>
    </dataValidation>
    <dataValidation type="list" allowBlank="1" showInputMessage="1" showErrorMessage="1" error="Use the drop-down list to select your Legal Name.  If your Legal Name needs updating, please contact Dawn Dill @804-786-9935." sqref="B61449:H61449 B126985:H126985 B192521:H192521 B258057:H258057 B323593:H323593 B389129:H389129 B454665:H454665 B520201:H520201 B585737:H585737 B651273:H651273 B716809:H716809 B782345:H782345 B847881:H847881 B913417:H913417 B978953:H978953" xr:uid="{F0C01237-9CB5-4953-8148-5F8B8D40A12B}">
      <formula1>DivisionName</formula1>
    </dataValidation>
    <dataValidation type="list" allowBlank="1" showInputMessage="1" showErrorMessage="1" sqref="D978984:E978984 D847912:E847912 D782376:E782376 D716840:E716840 D651304:E651304 D585768:E585768 D520232:E520232 D454696:E454696 D389160:E389160 D323624:E323624 D258088:E258088 D192552:E192552 D127016:E127016 D61480:E61480 D913448:E913448" xr:uid="{2AE2AD08-93B1-409D-B61C-F78333B43157}">
      <formula1>$T$50:$U$50</formula1>
    </dataValidation>
    <dataValidation type="textLength" operator="lessThanOrEqual" allowBlank="1" showInputMessage="1" showErrorMessage="1" errorTitle="Character Limit Exceeded" error="The character limit has been exceeded.  To edit the text, click retry.  To delete the text, click cancel." sqref="B61532:Q61532 B127068:Q127068 B192604:Q192604 B258140:Q258140 B323676:Q323676 B389212:Q389212 B454748:Q454748 B520284:Q520284 B585820:Q585820 B651356:Q651356 B716892:Q716892 B782428:Q782428 B847964:Q847964 B913500:Q913500 B979036:Q979036 B61524:B61525 B127060:B127061 B192596:B192597 B258132:B258133 B323668:B323669 B389204:B389205 B454740:B454741 B520276:B520277 B585812:B585813 B651348:B651349 B716884:B716885 B782420:B782421 B847956:B847957 B913492:B913493 B979028:B979029 C979028:Q979028 C61524:Q61524 C127060:Q127060 C192596:Q192596 C258132:Q258132 C323668:Q323668 C389204:Q389204 C454740:Q454740 C520276:Q520276 C585812:Q585812 C651348:Q651348 C716884:Q716884 C782420:Q782420 C847956:Q847956 C913492:Q913492 B110:Q110 B113:Q113" xr:uid="{9BB12564-001E-40C3-86AC-065F8394950A}">
      <formula1>3050</formula1>
    </dataValidation>
    <dataValidation type="textLength" operator="lessThanOrEqual" allowBlank="1" showInputMessage="1" showErrorMessage="1" errorTitle="Character Limit Exceeded" error="The character limit has been exceeded.  To edit the text, click retry.  To delete the text, click cancel." sqref="B61549:Q61549 B127085:Q127085 B192621:Q192621 B258157:Q258157 B323693:Q323693 B389229:Q389229 B454765:Q454765 B520301:Q520301 B585837:Q585837 B651373:Q651373 B716909:Q716909 B782445:Q782445 B847981:Q847981 B913517:Q913517 B979053:Q979053 B61542:Q61542 B127078:Q127078 B192614:Q192614 B258150:Q258150 B323686:Q323686 B389222:Q389222 B454758:Q454758 B520294:Q520294 B585830:Q585830 B651366:Q651366 B716902:Q716902 B782438:Q782438 B847974:Q847974 B913510:Q913510 B979046:Q979046 B61536 B127072 B192608 B258144 B323680 B389216 B454752 B520288 B585824 B651360 B716896 B782432 B847968 B913504 B979040" xr:uid="{70CCFF90-C93C-40F0-A03B-92A92275DED2}">
      <formula1>2025</formula1>
    </dataValidation>
    <dataValidation type="textLength" operator="lessThanOrEqual" allowBlank="1" showInputMessage="1" showErrorMessage="1" errorTitle="Character Limit Exceeded" error="The character limit has been exceeded.  To edit the text, click retry.  To delete the text, click cancel." sqref="B61543:Q61543 B127079:Q127079 B192615:Q192615 B258151:Q258151 B323687:Q323687 B389223:Q389223 B454759:Q454759 B520295:Q520295 B585831:Q585831 B651367:Q651367 B716903:Q716903 B782439:Q782439 B847975:Q847975 B913511:Q913511 B979047:Q979047" xr:uid="{61D60643-F818-4390-8554-48EFB719731B}">
      <formula1>2500</formula1>
    </dataValidation>
    <dataValidation type="textLength" operator="lessThanOrEqual" allowBlank="1" showInputMessage="1" showErrorMessage="1" errorTitle="Character Limit Exceeded" error="The character limit has been exceeded.  To edit the text, click retry.  To delete the text, click cancel." sqref="B61529:Q61529 B127065:Q127065 B192601:Q192601 B258137:Q258137 B323673:Q323673 B389209:Q389209 B454745:Q454745 B520281:Q520281 B585817:Q585817 B651353:Q651353 B716889:Q716889 B782425:Q782425 B847961:Q847961 B913497:Q913497 B979033:Q979033" xr:uid="{65483B00-A28C-4FB6-8026-4857FAE91F4C}">
      <formula1>3200</formula1>
    </dataValidation>
  </dataValidations>
  <hyperlinks>
    <hyperlink ref="O7" location="Narrative!B68" display="Explain" xr:uid="{34898F5E-FBD6-45B4-BA63-4140F9F0CB09}"/>
    <hyperlink ref="O11" location="Narrative!B68" display="Explain" xr:uid="{A1858F16-214D-44CB-BA58-1FE3E8E60378}"/>
    <hyperlink ref="B57:Q57" r:id="rId1" display="Transfer Request Form" xr:uid="{02352E37-E33A-4788-B73C-4908BFE688A1}"/>
  </hyperlinks>
  <printOptions horizontalCentered="1"/>
  <pageMargins left="0.7" right="0.7" top="0.75" bottom="0.75" header="0.3" footer="0.3"/>
  <pageSetup scale="74" orientation="portrait" horizontalDpi="4294967295" verticalDpi="4294967295" r:id="rId2"/>
  <headerFooter>
    <oddFooter>&amp;L&amp;"Times New Roman,Regular"&amp;8&amp;D&amp;R&amp;"Times New Roman,Regular"&amp;8Title I, Part A
Individual Application</oddFooter>
  </headerFooter>
  <rowBreaks count="10" manualBreakCount="10">
    <brk id="43" max="17" man="1"/>
    <brk id="64" max="16383" man="1"/>
    <brk id="105" max="16383" man="1"/>
    <brk id="124" max="17" man="1"/>
    <brk id="136" max="17" man="1"/>
    <brk id="150" max="17" man="1"/>
    <brk id="172" max="16383" man="1"/>
    <brk id="192" max="17" man="1"/>
    <brk id="212" max="16383" man="1"/>
    <brk id="232" max="16383" man="1"/>
  </rowBreaks>
  <colBreaks count="1" manualBreakCount="1">
    <brk id="18" max="1048575" man="1"/>
  </colBreaks>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26D9D-FF23-4E5A-880C-23527EBB2CF6}">
  <sheetPr codeName="Sheet22"/>
  <dimension ref="A1:S668"/>
  <sheetViews>
    <sheetView showGridLines="0" topLeftCell="A59" zoomScaleNormal="100" workbookViewId="0">
      <selection activeCell="P65" sqref="P65:Q65"/>
    </sheetView>
  </sheetViews>
  <sheetFormatPr defaultColWidth="0" defaultRowHeight="12.75" zeroHeight="1" x14ac:dyDescent="0.2"/>
  <cols>
    <col min="1" max="1" width="1.42578125" style="208" customWidth="1"/>
    <col min="2" max="2" width="9.140625" style="18" customWidth="1"/>
    <col min="3" max="3" width="2.42578125" style="18" customWidth="1"/>
    <col min="4" max="4" width="11.85546875" style="18" customWidth="1"/>
    <col min="5" max="8" width="9.140625" style="18" customWidth="1"/>
    <col min="9" max="9" width="12.5703125" style="18" bestFit="1" customWidth="1"/>
    <col min="10" max="10" width="6.42578125" style="18" customWidth="1"/>
    <col min="11" max="12" width="6.5703125" style="18" customWidth="1"/>
    <col min="13" max="13" width="4.85546875" style="18" customWidth="1"/>
    <col min="14" max="14" width="11.42578125" style="18" customWidth="1"/>
    <col min="15" max="15" width="9.42578125" style="18" customWidth="1"/>
    <col min="16" max="17" width="7.140625" style="18" customWidth="1"/>
    <col min="18" max="18" width="1.42578125" style="597" customWidth="1"/>
    <col min="19" max="19" width="20.42578125" style="208" customWidth="1"/>
    <col min="20" max="16384" width="9.140625" style="208" hidden="1"/>
  </cols>
  <sheetData>
    <row r="1" spans="1:19" ht="12.75" customHeight="1" x14ac:dyDescent="0.2">
      <c r="A1" s="328"/>
      <c r="B1" s="321" t="str">
        <f>'Main Page'!$G$9</f>
        <v>2026-2027</v>
      </c>
      <c r="C1" s="322"/>
      <c r="D1" s="322" t="s">
        <v>671</v>
      </c>
      <c r="E1" s="322" t="str">
        <f>'Main Page'!$F$13</f>
        <v>Albemarle County Public Schools</v>
      </c>
      <c r="F1" s="322"/>
      <c r="G1" s="346"/>
      <c r="H1" s="346"/>
      <c r="I1" s="322" t="s">
        <v>670</v>
      </c>
      <c r="J1" s="324">
        <f>'Main Page'!$F$14</f>
        <v>2</v>
      </c>
      <c r="K1" s="874" t="str">
        <f>'Main Page'!$B$6</f>
        <v xml:space="preserve">  Title I, Part A, Improving Basic Programs</v>
      </c>
      <c r="L1" s="874"/>
      <c r="M1" s="874"/>
      <c r="N1" s="874"/>
      <c r="O1" s="874"/>
      <c r="P1" s="874"/>
      <c r="Q1" s="874"/>
      <c r="S1" s="279"/>
    </row>
    <row r="2" spans="1:19" ht="20.25" customHeight="1" thickBot="1" x14ac:dyDescent="0.25">
      <c r="A2" s="328"/>
      <c r="B2" s="822" t="s">
        <v>2578</v>
      </c>
      <c r="C2" s="822"/>
      <c r="D2" s="822"/>
      <c r="E2" s="822"/>
      <c r="F2" s="822"/>
      <c r="G2" s="822"/>
      <c r="H2" s="822"/>
      <c r="I2" s="822"/>
      <c r="J2" s="822"/>
      <c r="K2" s="822"/>
      <c r="L2" s="822"/>
      <c r="M2" s="822"/>
      <c r="N2" s="822"/>
      <c r="O2" s="822"/>
      <c r="P2" s="822"/>
      <c r="Q2" s="822"/>
      <c r="S2" s="279"/>
    </row>
    <row r="3" spans="1:19" ht="7.5" customHeight="1" x14ac:dyDescent="0.2">
      <c r="A3" s="328"/>
      <c r="B3" s="881"/>
      <c r="C3" s="881"/>
      <c r="D3" s="881"/>
      <c r="E3" s="881"/>
      <c r="F3" s="881"/>
      <c r="G3" s="881"/>
      <c r="H3" s="881"/>
      <c r="I3" s="881"/>
      <c r="J3" s="881"/>
      <c r="K3" s="881"/>
      <c r="L3" s="881"/>
      <c r="M3" s="881"/>
      <c r="N3" s="881"/>
      <c r="O3" s="881"/>
      <c r="P3" s="881"/>
      <c r="Q3" s="881"/>
      <c r="S3" s="279"/>
    </row>
    <row r="4" spans="1:19" ht="15" customHeight="1" x14ac:dyDescent="0.2">
      <c r="A4" s="328"/>
      <c r="B4" s="882" t="s">
        <v>1998</v>
      </c>
      <c r="C4" s="882"/>
      <c r="D4" s="882"/>
      <c r="E4" s="882"/>
      <c r="F4" s="882"/>
      <c r="G4" s="882"/>
      <c r="H4" s="882"/>
      <c r="I4" s="882"/>
      <c r="J4" s="882"/>
      <c r="K4" s="882"/>
      <c r="L4" s="882"/>
      <c r="M4" s="882"/>
      <c r="N4" s="882"/>
      <c r="O4" s="882"/>
      <c r="P4" s="882"/>
      <c r="Q4" s="882"/>
      <c r="S4" s="279"/>
    </row>
    <row r="5" spans="1:19" ht="7.5" customHeight="1" x14ac:dyDescent="0.2">
      <c r="A5" s="328"/>
      <c r="B5" s="840"/>
      <c r="C5" s="840"/>
      <c r="D5" s="840"/>
      <c r="E5" s="840"/>
      <c r="F5" s="840"/>
      <c r="G5" s="840"/>
      <c r="H5" s="840"/>
      <c r="I5" s="840"/>
      <c r="J5" s="840"/>
      <c r="K5" s="840"/>
      <c r="L5" s="840"/>
      <c r="M5" s="840"/>
      <c r="N5" s="840"/>
      <c r="O5" s="840"/>
      <c r="P5" s="840"/>
      <c r="Q5" s="840"/>
      <c r="S5" s="279"/>
    </row>
    <row r="6" spans="1:19" ht="53.25" customHeight="1" x14ac:dyDescent="0.2">
      <c r="A6" s="328"/>
      <c r="B6" s="820"/>
      <c r="C6" s="820"/>
      <c r="D6" s="820"/>
      <c r="E6" s="820"/>
      <c r="F6" s="820"/>
      <c r="G6" s="820"/>
      <c r="H6" s="883" t="s">
        <v>2739</v>
      </c>
      <c r="I6" s="883"/>
      <c r="J6" s="883"/>
      <c r="K6" s="883"/>
      <c r="L6" s="883"/>
      <c r="M6" s="883"/>
      <c r="N6" s="883"/>
      <c r="O6" s="883"/>
      <c r="P6" s="883"/>
      <c r="Q6" s="883"/>
      <c r="S6" s="279"/>
    </row>
    <row r="7" spans="1:19" x14ac:dyDescent="0.2">
      <c r="A7" s="328"/>
      <c r="B7" s="820"/>
      <c r="C7" s="820"/>
      <c r="D7" s="820"/>
      <c r="E7" s="820"/>
      <c r="F7" s="820"/>
      <c r="G7" s="820"/>
      <c r="H7" s="821" t="s">
        <v>2523</v>
      </c>
      <c r="I7" s="821"/>
      <c r="J7" s="821"/>
      <c r="K7" s="821"/>
      <c r="L7" s="821"/>
      <c r="M7" s="821"/>
      <c r="N7" s="569">
        <f>Narrative!O49</f>
        <v>2025266.75</v>
      </c>
      <c r="O7" s="823"/>
      <c r="P7" s="823"/>
      <c r="Q7" s="823"/>
      <c r="S7" s="279"/>
    </row>
    <row r="8" spans="1:19" ht="54" customHeight="1" thickBot="1" x14ac:dyDescent="0.25">
      <c r="A8" s="328"/>
      <c r="B8" s="560" t="s">
        <v>1047</v>
      </c>
      <c r="C8" s="831" t="s">
        <v>1200</v>
      </c>
      <c r="D8" s="832"/>
      <c r="E8" s="832"/>
      <c r="F8" s="832"/>
      <c r="G8" s="832"/>
      <c r="H8" s="833" t="s">
        <v>2227</v>
      </c>
      <c r="I8" s="833"/>
      <c r="J8" s="833"/>
      <c r="K8" s="833"/>
      <c r="L8" s="833"/>
      <c r="M8" s="833"/>
      <c r="N8" s="833"/>
      <c r="O8" s="825" t="s">
        <v>2228</v>
      </c>
      <c r="P8" s="825"/>
      <c r="Q8" s="825"/>
      <c r="S8" s="279"/>
    </row>
    <row r="9" spans="1:19" ht="14.25" customHeight="1" x14ac:dyDescent="0.2">
      <c r="A9" s="328"/>
      <c r="B9" s="834" t="s">
        <v>2242</v>
      </c>
      <c r="C9" s="837" t="s">
        <v>2092</v>
      </c>
      <c r="D9" s="837"/>
      <c r="E9" s="837"/>
      <c r="F9" s="837"/>
      <c r="G9" s="837"/>
      <c r="H9" s="838">
        <f ca="1">SUMIF($K$61:$N$86,"",$P$61:$Q$86)</f>
        <v>793590.83</v>
      </c>
      <c r="I9" s="838"/>
      <c r="J9" s="838"/>
      <c r="K9" s="838"/>
      <c r="L9" s="838"/>
      <c r="M9" s="838"/>
      <c r="N9" s="838"/>
      <c r="O9" s="824"/>
      <c r="P9" s="824"/>
      <c r="Q9" s="824"/>
      <c r="S9" s="279"/>
    </row>
    <row r="10" spans="1:19" ht="14.25" customHeight="1" x14ac:dyDescent="0.2">
      <c r="A10" s="328"/>
      <c r="B10" s="835"/>
      <c r="C10" s="827" t="s">
        <v>2093</v>
      </c>
      <c r="D10" s="827"/>
      <c r="E10" s="827"/>
      <c r="F10" s="827"/>
      <c r="G10" s="827"/>
      <c r="H10" s="839">
        <f ca="1">SUMIF($K$61:$N$86,"Div*",$P$61:$Q$86)+SUMIF($K$61:$N$86,"Early*",$P$61:$Q$86)+SUMIF($K$61:$N$86,"Fost*",$P$61:$Q$86)+SUMIF($K$61:$N$86,"Home*",$P$61:$Q$86)+SUMIF($K$61:$N$86,"Negl*",$P$61:$Q$86)+SUMIF($K$61:$N$86,"Sala*",$P$61:$Q$86)+SUMIF($K$61:$N$86,"CSI*",$P$61:$Q$86)</f>
        <v>287374.83</v>
      </c>
      <c r="I10" s="839"/>
      <c r="J10" s="839"/>
      <c r="K10" s="839"/>
      <c r="L10" s="839"/>
      <c r="M10" s="839"/>
      <c r="N10" s="839"/>
      <c r="O10" s="824"/>
      <c r="P10" s="824"/>
      <c r="Q10" s="824"/>
      <c r="S10" s="279"/>
    </row>
    <row r="11" spans="1:19" ht="14.25" customHeight="1" x14ac:dyDescent="0.2">
      <c r="A11" s="328"/>
      <c r="B11" s="835"/>
      <c r="C11" s="827" t="s">
        <v>2213</v>
      </c>
      <c r="D11" s="827"/>
      <c r="E11" s="827"/>
      <c r="F11" s="827"/>
      <c r="G11" s="827"/>
      <c r="H11" s="826">
        <f ca="1">SUMIF($K$61:$N$86,"PFE*",$P$61:$Q$86)</f>
        <v>0</v>
      </c>
      <c r="I11" s="826"/>
      <c r="J11" s="826"/>
      <c r="K11" s="826"/>
      <c r="L11" s="826"/>
      <c r="M11" s="826"/>
      <c r="N11" s="826"/>
      <c r="O11" s="824"/>
      <c r="P11" s="824"/>
      <c r="Q11" s="824"/>
      <c r="S11" s="279"/>
    </row>
    <row r="12" spans="1:19" ht="14.25" customHeight="1" x14ac:dyDescent="0.2">
      <c r="A12" s="328"/>
      <c r="B12" s="835"/>
      <c r="C12" s="827" t="s">
        <v>1950</v>
      </c>
      <c r="D12" s="827"/>
      <c r="E12" s="827"/>
      <c r="F12" s="827"/>
      <c r="G12" s="827"/>
      <c r="H12" s="828">
        <f ca="1">SUMIF($K$61:$N$86,"Priv*",$P$61:$Q$86)</f>
        <v>29727.56</v>
      </c>
      <c r="I12" s="828"/>
      <c r="J12" s="828"/>
      <c r="K12" s="828"/>
      <c r="L12" s="828"/>
      <c r="M12" s="828"/>
      <c r="N12" s="828"/>
      <c r="O12" s="824"/>
      <c r="P12" s="824"/>
      <c r="Q12" s="824"/>
      <c r="S12" s="279"/>
    </row>
    <row r="13" spans="1:19" ht="26.25" customHeight="1" thickBot="1" x14ac:dyDescent="0.25">
      <c r="A13" s="328"/>
      <c r="B13" s="836"/>
      <c r="C13" s="829" t="s">
        <v>666</v>
      </c>
      <c r="D13" s="829"/>
      <c r="E13" s="829"/>
      <c r="F13" s="829"/>
      <c r="G13" s="829"/>
      <c r="H13" s="830">
        <f ca="1">SUM(H9:N12)</f>
        <v>1110693.22</v>
      </c>
      <c r="I13" s="830"/>
      <c r="J13" s="830"/>
      <c r="K13" s="830"/>
      <c r="L13" s="830"/>
      <c r="M13" s="830"/>
      <c r="N13" s="830"/>
      <c r="O13" s="884" t="str">
        <f ca="1">IF(SUM(P87)=SUM(H13),"Yes", "No - Please review your entries.")</f>
        <v>Yes</v>
      </c>
      <c r="P13" s="884"/>
      <c r="Q13" s="884"/>
      <c r="S13" s="279"/>
    </row>
    <row r="14" spans="1:19" ht="14.25" customHeight="1" x14ac:dyDescent="0.2">
      <c r="A14" s="328"/>
      <c r="B14" s="834" t="s">
        <v>2243</v>
      </c>
      <c r="C14" s="837" t="s">
        <v>2092</v>
      </c>
      <c r="D14" s="837"/>
      <c r="E14" s="837"/>
      <c r="F14" s="837"/>
      <c r="G14" s="837"/>
      <c r="H14" s="838">
        <f ca="1">SUMIF($M$97:$O$130,"",$P$97:$Q$130)</f>
        <v>390724.12</v>
      </c>
      <c r="I14" s="838"/>
      <c r="J14" s="838"/>
      <c r="K14" s="838"/>
      <c r="L14" s="838"/>
      <c r="M14" s="838"/>
      <c r="N14" s="838"/>
      <c r="O14" s="824"/>
      <c r="P14" s="824"/>
      <c r="Q14" s="824"/>
      <c r="S14" s="279"/>
    </row>
    <row r="15" spans="1:19" ht="14.25" customHeight="1" x14ac:dyDescent="0.2">
      <c r="A15" s="328"/>
      <c r="B15" s="835"/>
      <c r="C15" s="827" t="s">
        <v>2093</v>
      </c>
      <c r="D15" s="827"/>
      <c r="E15" s="827"/>
      <c r="F15" s="827"/>
      <c r="G15" s="827"/>
      <c r="H15" s="839">
        <f ca="1">SUMIF($M$97:$O$130,"Div*",$P$97:$Q$130)+SUMIF($M$97:$O$130,"Early*",$P$97:$Q$130)+SUMIF($M$97:$O$130,"Fost*",$P$97:$Q$130)+SUMIF($M$97:$O$130,"Home*",$P$97:$Q$130)+SUMIF($M$97:$O$130,"Negl*",$P$97:$Q$130)+SUMIF($M$97:$O$130,"Emp*",$P$97:$Q$130)+SUMIF($M$97:$O$130,"CSI*",$P$97:$Q$130)</f>
        <v>157814.99</v>
      </c>
      <c r="I15" s="839"/>
      <c r="J15" s="839"/>
      <c r="K15" s="839"/>
      <c r="L15" s="839"/>
      <c r="M15" s="839"/>
      <c r="N15" s="839"/>
      <c r="O15" s="824"/>
      <c r="P15" s="824"/>
      <c r="Q15" s="824"/>
      <c r="S15" s="279"/>
    </row>
    <row r="16" spans="1:19" ht="14.25" customHeight="1" x14ac:dyDescent="0.2">
      <c r="A16" s="328"/>
      <c r="B16" s="835"/>
      <c r="C16" s="827" t="s">
        <v>2213</v>
      </c>
      <c r="D16" s="827"/>
      <c r="E16" s="827"/>
      <c r="F16" s="827"/>
      <c r="G16" s="827"/>
      <c r="H16" s="826">
        <f ca="1">SUMIF($M$97:$O$130,"PFE*",$P$97:$Q$130)</f>
        <v>0</v>
      </c>
      <c r="I16" s="826"/>
      <c r="J16" s="826"/>
      <c r="K16" s="826"/>
      <c r="L16" s="826"/>
      <c r="M16" s="826"/>
      <c r="N16" s="826"/>
      <c r="O16" s="824"/>
      <c r="P16" s="824"/>
      <c r="Q16" s="824"/>
      <c r="S16" s="279"/>
    </row>
    <row r="17" spans="1:19" ht="14.25" customHeight="1" x14ac:dyDescent="0.2">
      <c r="A17" s="328"/>
      <c r="B17" s="835"/>
      <c r="C17" s="827" t="s">
        <v>1950</v>
      </c>
      <c r="D17" s="827"/>
      <c r="E17" s="827"/>
      <c r="F17" s="827"/>
      <c r="G17" s="827"/>
      <c r="H17" s="828">
        <f ca="1">SUMIF($M$97:$O$130,"Priv*",$P$97:$Q$130)</f>
        <v>2274.16</v>
      </c>
      <c r="I17" s="828"/>
      <c r="J17" s="828"/>
      <c r="K17" s="828"/>
      <c r="L17" s="828"/>
      <c r="M17" s="828"/>
      <c r="N17" s="828"/>
      <c r="O17" s="824"/>
      <c r="P17" s="824"/>
      <c r="Q17" s="824"/>
      <c r="S17" s="279"/>
    </row>
    <row r="18" spans="1:19" ht="26.25" customHeight="1" thickBot="1" x14ac:dyDescent="0.25">
      <c r="A18" s="328"/>
      <c r="B18" s="836"/>
      <c r="C18" s="829" t="s">
        <v>884</v>
      </c>
      <c r="D18" s="829"/>
      <c r="E18" s="829"/>
      <c r="F18" s="829"/>
      <c r="G18" s="829"/>
      <c r="H18" s="830">
        <f ca="1">SUM(H14:N17)</f>
        <v>550813.27</v>
      </c>
      <c r="I18" s="830"/>
      <c r="J18" s="830"/>
      <c r="K18" s="830"/>
      <c r="L18" s="830"/>
      <c r="M18" s="830"/>
      <c r="N18" s="830"/>
      <c r="O18" s="843" t="str">
        <f ca="1">IF(SUM(P131)=SUM(H18),"Yes","No - Please review your entries.")</f>
        <v>Yes</v>
      </c>
      <c r="P18" s="843"/>
      <c r="Q18" s="843"/>
      <c r="S18" s="279"/>
    </row>
    <row r="19" spans="1:19" ht="14.25" customHeight="1" x14ac:dyDescent="0.2">
      <c r="A19" s="328"/>
      <c r="B19" s="834" t="s">
        <v>2244</v>
      </c>
      <c r="C19" s="837" t="s">
        <v>2092</v>
      </c>
      <c r="D19" s="837"/>
      <c r="E19" s="837"/>
      <c r="F19" s="837"/>
      <c r="G19" s="837"/>
      <c r="H19" s="838">
        <f ca="1">SUMIF($M$140:$O$168,"",$P$140:$Q$168)</f>
        <v>339600</v>
      </c>
      <c r="I19" s="838"/>
      <c r="J19" s="838"/>
      <c r="K19" s="838"/>
      <c r="L19" s="838"/>
      <c r="M19" s="838"/>
      <c r="N19" s="838"/>
      <c r="O19" s="824"/>
      <c r="P19" s="824"/>
      <c r="Q19" s="824"/>
      <c r="S19" s="279"/>
    </row>
    <row r="20" spans="1:19" ht="14.25" customHeight="1" x14ac:dyDescent="0.2">
      <c r="A20" s="328"/>
      <c r="B20" s="835"/>
      <c r="C20" s="827" t="s">
        <v>2093</v>
      </c>
      <c r="D20" s="827"/>
      <c r="E20" s="827"/>
      <c r="F20" s="827"/>
      <c r="G20" s="827"/>
      <c r="H20" s="839">
        <f ca="1">SUMIF($M$140:$O$168,"Div*",$P$140:$Q$168)+SUMIF($M$140:$O$168,"Early*",$P$140:$Q$168)+SUMIF($M$140:$O$168,"Fost*",$P$140:$Q$168)+SUMIF($M$140:$O$168,"Home*",$P$140:$Q$168)+SUMIF($M$140:$O$168,"Negl*",$P$140:$Q$168)</f>
        <v>2167</v>
      </c>
      <c r="I20" s="839"/>
      <c r="J20" s="839"/>
      <c r="K20" s="839"/>
      <c r="L20" s="839"/>
      <c r="M20" s="839"/>
      <c r="N20" s="839"/>
      <c r="O20" s="824"/>
      <c r="P20" s="824"/>
      <c r="Q20" s="824"/>
      <c r="S20" s="279"/>
    </row>
    <row r="21" spans="1:19" ht="14.25" customHeight="1" x14ac:dyDescent="0.2">
      <c r="A21" s="328"/>
      <c r="B21" s="835"/>
      <c r="C21" s="827" t="s">
        <v>2213</v>
      </c>
      <c r="D21" s="827"/>
      <c r="E21" s="827"/>
      <c r="F21" s="827"/>
      <c r="G21" s="827"/>
      <c r="H21" s="826">
        <f ca="1">SUMIF($M$140:$O$168,"PFE*",$P$140:$Q$168)</f>
        <v>2300</v>
      </c>
      <c r="I21" s="826"/>
      <c r="J21" s="826"/>
      <c r="K21" s="826"/>
      <c r="L21" s="826"/>
      <c r="M21" s="826"/>
      <c r="N21" s="826"/>
      <c r="O21" s="824"/>
      <c r="P21" s="824"/>
      <c r="Q21" s="824"/>
      <c r="S21" s="279"/>
    </row>
    <row r="22" spans="1:19" ht="14.25" customHeight="1" x14ac:dyDescent="0.2">
      <c r="A22" s="328"/>
      <c r="B22" s="835"/>
      <c r="C22" s="827" t="s">
        <v>1950</v>
      </c>
      <c r="D22" s="827"/>
      <c r="E22" s="827"/>
      <c r="F22" s="827"/>
      <c r="G22" s="827"/>
      <c r="H22" s="828">
        <f ca="1">SUMIF($M$140:$O$168,"Priv*",$P$140:$Q$168)</f>
        <v>0</v>
      </c>
      <c r="I22" s="828"/>
      <c r="J22" s="828"/>
      <c r="K22" s="828"/>
      <c r="L22" s="828"/>
      <c r="M22" s="828"/>
      <c r="N22" s="828"/>
      <c r="O22" s="824"/>
      <c r="P22" s="824"/>
      <c r="Q22" s="824"/>
      <c r="S22" s="279"/>
    </row>
    <row r="23" spans="1:19" ht="26.25" customHeight="1" thickBot="1" x14ac:dyDescent="0.25">
      <c r="A23" s="328"/>
      <c r="B23" s="836"/>
      <c r="C23" s="829" t="s">
        <v>885</v>
      </c>
      <c r="D23" s="829"/>
      <c r="E23" s="829"/>
      <c r="F23" s="829"/>
      <c r="G23" s="829"/>
      <c r="H23" s="830">
        <f ca="1">SUM(H19:N22)</f>
        <v>344067</v>
      </c>
      <c r="I23" s="830"/>
      <c r="J23" s="830"/>
      <c r="K23" s="830"/>
      <c r="L23" s="830"/>
      <c r="M23" s="830"/>
      <c r="N23" s="830"/>
      <c r="O23" s="843" t="str">
        <f ca="1">IF(SUM(P169)=SUM(H23),"Yes","No - Please review your entries.")</f>
        <v>Yes</v>
      </c>
      <c r="P23" s="843"/>
      <c r="Q23" s="843"/>
      <c r="S23" s="279"/>
    </row>
    <row r="24" spans="1:19" ht="14.25" customHeight="1" x14ac:dyDescent="0.2">
      <c r="A24" s="328"/>
      <c r="B24" s="834" t="s">
        <v>2245</v>
      </c>
      <c r="C24" s="837" t="s">
        <v>2092</v>
      </c>
      <c r="D24" s="837"/>
      <c r="E24" s="837"/>
      <c r="F24" s="837"/>
      <c r="G24" s="837"/>
      <c r="H24" s="838">
        <f ca="1">SUMIF($M$179:$O$207,"",$P$179:$Q$207)</f>
        <v>0</v>
      </c>
      <c r="I24" s="838"/>
      <c r="J24" s="838"/>
      <c r="K24" s="838"/>
      <c r="L24" s="838"/>
      <c r="M24" s="838"/>
      <c r="N24" s="838"/>
      <c r="O24" s="824"/>
      <c r="P24" s="824"/>
      <c r="Q24" s="824"/>
      <c r="S24" s="279"/>
    </row>
    <row r="25" spans="1:19" ht="14.25" customHeight="1" x14ac:dyDescent="0.2">
      <c r="A25" s="328"/>
      <c r="B25" s="835"/>
      <c r="C25" s="827" t="s">
        <v>2093</v>
      </c>
      <c r="D25" s="827"/>
      <c r="E25" s="827"/>
      <c r="F25" s="827"/>
      <c r="G25" s="827"/>
      <c r="H25" s="839">
        <f ca="1">SUMIF($M$179:$O$207,"Div*",$P$179:$Q$207)+SUMIF($M$179:$O$207,"Early*",$P$179:$Q$207)+SUMIF($M$179:$O$207,"Fost*",$P$179:$Q$207)+SUMIF($M$179:$O$207,"Home*",$P$179:$Q$207)+SUMIF($M$179:$O$207,"Negl*",$P$179:$Q$207)</f>
        <v>0</v>
      </c>
      <c r="I25" s="839"/>
      <c r="J25" s="839"/>
      <c r="K25" s="839"/>
      <c r="L25" s="839"/>
      <c r="M25" s="839"/>
      <c r="N25" s="839"/>
      <c r="O25" s="824"/>
      <c r="P25" s="824"/>
      <c r="Q25" s="824"/>
      <c r="S25" s="279"/>
    </row>
    <row r="26" spans="1:19" ht="14.25" customHeight="1" x14ac:dyDescent="0.2">
      <c r="A26" s="328"/>
      <c r="B26" s="835"/>
      <c r="C26" s="827" t="s">
        <v>2213</v>
      </c>
      <c r="D26" s="827"/>
      <c r="E26" s="827"/>
      <c r="F26" s="827"/>
      <c r="G26" s="827"/>
      <c r="H26" s="826">
        <f ca="1">SUMIF($M$179:$O$207,"PFE*",$P$179:$Q$207)</f>
        <v>0</v>
      </c>
      <c r="I26" s="826"/>
      <c r="J26" s="826"/>
      <c r="K26" s="826"/>
      <c r="L26" s="826"/>
      <c r="M26" s="826"/>
      <c r="N26" s="826"/>
      <c r="O26" s="824"/>
      <c r="P26" s="824"/>
      <c r="Q26" s="824"/>
      <c r="S26" s="279"/>
    </row>
    <row r="27" spans="1:19" ht="14.25" customHeight="1" x14ac:dyDescent="0.2">
      <c r="A27" s="328"/>
      <c r="B27" s="835"/>
      <c r="C27" s="827" t="s">
        <v>1950</v>
      </c>
      <c r="D27" s="827"/>
      <c r="E27" s="827"/>
      <c r="F27" s="827"/>
      <c r="G27" s="827"/>
      <c r="H27" s="828">
        <f ca="1">SUMIF($M$179:$O$207,"Priv*",$P$179:$Q$207)</f>
        <v>0</v>
      </c>
      <c r="I27" s="828"/>
      <c r="J27" s="828"/>
      <c r="K27" s="828"/>
      <c r="L27" s="828"/>
      <c r="M27" s="828"/>
      <c r="N27" s="828"/>
      <c r="O27" s="824"/>
      <c r="P27" s="824"/>
      <c r="Q27" s="824"/>
      <c r="S27" s="279"/>
    </row>
    <row r="28" spans="1:19" ht="26.25" customHeight="1" thickBot="1" x14ac:dyDescent="0.25">
      <c r="A28" s="328"/>
      <c r="B28" s="836"/>
      <c r="C28" s="829" t="s">
        <v>886</v>
      </c>
      <c r="D28" s="829"/>
      <c r="E28" s="829"/>
      <c r="F28" s="829"/>
      <c r="G28" s="829"/>
      <c r="H28" s="830">
        <f ca="1">SUM(H24:N27)</f>
        <v>0</v>
      </c>
      <c r="I28" s="830"/>
      <c r="J28" s="830"/>
      <c r="K28" s="830"/>
      <c r="L28" s="830"/>
      <c r="M28" s="830"/>
      <c r="N28" s="830"/>
      <c r="O28" s="843" t="str">
        <f ca="1">IF(SUM(P208)=SUM(H28),"Yes","No - Please review your entries.")</f>
        <v>Yes</v>
      </c>
      <c r="P28" s="843"/>
      <c r="Q28" s="843"/>
      <c r="S28" s="279"/>
    </row>
    <row r="29" spans="1:19" ht="14.25" customHeight="1" x14ac:dyDescent="0.2">
      <c r="A29" s="328"/>
      <c r="B29" s="834" t="s">
        <v>2246</v>
      </c>
      <c r="C29" s="837" t="s">
        <v>2092</v>
      </c>
      <c r="D29" s="837"/>
      <c r="E29" s="837"/>
      <c r="F29" s="837"/>
      <c r="G29" s="837"/>
      <c r="H29" s="838">
        <f ca="1">SUMIF($M$217:$O$243,"",$P$217:$Q$243)</f>
        <v>0</v>
      </c>
      <c r="I29" s="838"/>
      <c r="J29" s="838"/>
      <c r="K29" s="838"/>
      <c r="L29" s="838"/>
      <c r="M29" s="838"/>
      <c r="N29" s="838"/>
      <c r="O29" s="824"/>
      <c r="P29" s="824"/>
      <c r="Q29" s="824"/>
      <c r="S29" s="279"/>
    </row>
    <row r="30" spans="1:19" ht="14.25" customHeight="1" x14ac:dyDescent="0.2">
      <c r="A30" s="328"/>
      <c r="B30" s="835"/>
      <c r="C30" s="827" t="s">
        <v>2093</v>
      </c>
      <c r="D30" s="827"/>
      <c r="E30" s="827"/>
      <c r="F30" s="827"/>
      <c r="G30" s="827"/>
      <c r="H30" s="839">
        <f ca="1">SUMIF($M$217:$O$243,"Div*",$P$217:$Q$243)+SUMIF($M$217:$O$243,"Early*",$P$217:$Q$243)+SUMIF($M$217:$O$243,"Fost*",$P$217:$Q$243)+SUMIF($M$217:$O$243,"Home*",$P$217:$Q$243)+SUMIF($M$217:$O$243,"Negl*",$P$217:$Q$243)</f>
        <v>0</v>
      </c>
      <c r="I30" s="839"/>
      <c r="J30" s="839"/>
      <c r="K30" s="839"/>
      <c r="L30" s="839"/>
      <c r="M30" s="839"/>
      <c r="N30" s="839"/>
      <c r="O30" s="824"/>
      <c r="P30" s="824"/>
      <c r="Q30" s="824"/>
      <c r="S30" s="279"/>
    </row>
    <row r="31" spans="1:19" ht="14.25" customHeight="1" x14ac:dyDescent="0.2">
      <c r="A31" s="328"/>
      <c r="B31" s="835"/>
      <c r="C31" s="827" t="s">
        <v>2213</v>
      </c>
      <c r="D31" s="827"/>
      <c r="E31" s="827"/>
      <c r="F31" s="827"/>
      <c r="G31" s="827"/>
      <c r="H31" s="826">
        <f ca="1">SUMIF($M$217:$O$243,"PFE*",$P$217:$Q$243)</f>
        <v>0</v>
      </c>
      <c r="I31" s="826"/>
      <c r="J31" s="826"/>
      <c r="K31" s="826"/>
      <c r="L31" s="826"/>
      <c r="M31" s="826"/>
      <c r="N31" s="826"/>
      <c r="O31" s="824"/>
      <c r="P31" s="824"/>
      <c r="Q31" s="824"/>
      <c r="S31" s="279"/>
    </row>
    <row r="32" spans="1:19" ht="14.25" customHeight="1" x14ac:dyDescent="0.2">
      <c r="A32" s="328"/>
      <c r="B32" s="835"/>
      <c r="C32" s="827" t="s">
        <v>1950</v>
      </c>
      <c r="D32" s="827"/>
      <c r="E32" s="827"/>
      <c r="F32" s="827"/>
      <c r="G32" s="827"/>
      <c r="H32" s="828">
        <f ca="1">SUMIF($M$217:$O$243,"Priv*",$P$217:$Q$243)</f>
        <v>0</v>
      </c>
      <c r="I32" s="828"/>
      <c r="J32" s="828"/>
      <c r="K32" s="828"/>
      <c r="L32" s="828"/>
      <c r="M32" s="828"/>
      <c r="N32" s="828"/>
      <c r="O32" s="824"/>
      <c r="P32" s="824"/>
      <c r="Q32" s="824"/>
      <c r="S32" s="279"/>
    </row>
    <row r="33" spans="1:19" ht="26.25" customHeight="1" thickBot="1" x14ac:dyDescent="0.25">
      <c r="A33" s="328"/>
      <c r="B33" s="836"/>
      <c r="C33" s="829" t="s">
        <v>887</v>
      </c>
      <c r="D33" s="829"/>
      <c r="E33" s="829"/>
      <c r="F33" s="829"/>
      <c r="G33" s="829"/>
      <c r="H33" s="830">
        <f ca="1">SUM(H29:N32)</f>
        <v>0</v>
      </c>
      <c r="I33" s="830"/>
      <c r="J33" s="830"/>
      <c r="K33" s="830"/>
      <c r="L33" s="830"/>
      <c r="M33" s="830"/>
      <c r="N33" s="830"/>
      <c r="O33" s="843" t="str">
        <f ca="1">IF(SUM(P244)=SUM(H33),"Yes","No - Please review your entries.")</f>
        <v>Yes</v>
      </c>
      <c r="P33" s="843"/>
      <c r="Q33" s="843"/>
      <c r="S33" s="279"/>
    </row>
    <row r="34" spans="1:19" ht="14.25" customHeight="1" x14ac:dyDescent="0.2">
      <c r="A34" s="328"/>
      <c r="B34" s="834" t="s">
        <v>2247</v>
      </c>
      <c r="C34" s="837" t="s">
        <v>2092</v>
      </c>
      <c r="D34" s="837"/>
      <c r="E34" s="837"/>
      <c r="F34" s="837"/>
      <c r="G34" s="837"/>
      <c r="H34" s="838">
        <f ca="1">SUMIF($K$253:$N$279,"",$P$253:$Q$279)</f>
        <v>0</v>
      </c>
      <c r="I34" s="838"/>
      <c r="J34" s="838"/>
      <c r="K34" s="838"/>
      <c r="L34" s="838"/>
      <c r="M34" s="838"/>
      <c r="N34" s="838"/>
      <c r="O34" s="824"/>
      <c r="P34" s="824"/>
      <c r="Q34" s="824"/>
      <c r="S34" s="279"/>
    </row>
    <row r="35" spans="1:19" ht="14.25" customHeight="1" x14ac:dyDescent="0.2">
      <c r="A35" s="328"/>
      <c r="B35" s="835"/>
      <c r="C35" s="827" t="s">
        <v>2093</v>
      </c>
      <c r="D35" s="827"/>
      <c r="E35" s="827"/>
      <c r="F35" s="827"/>
      <c r="G35" s="827"/>
      <c r="H35" s="839">
        <f ca="1">SUMIF($K$253:$N$279,"Div*",$P$253:$Q$279)+SUMIF($K$253:$N$279,"Early*",$P$253:$Q$279)+SUMIF($K$253:$N$279,"Fost*",$P$253:$Q$279)+SUMIF($K$253:$N$279,"Home*",$P$253:$Q$279)+SUMIF($K$253:$N$279,"Negl*",$P$253:$Q$279)</f>
        <v>0</v>
      </c>
      <c r="I35" s="839"/>
      <c r="J35" s="839"/>
      <c r="K35" s="839"/>
      <c r="L35" s="839"/>
      <c r="M35" s="839"/>
      <c r="N35" s="839"/>
      <c r="O35" s="824"/>
      <c r="P35" s="824"/>
      <c r="Q35" s="824"/>
      <c r="S35" s="279"/>
    </row>
    <row r="36" spans="1:19" ht="14.25" customHeight="1" x14ac:dyDescent="0.2">
      <c r="A36" s="328"/>
      <c r="B36" s="835"/>
      <c r="C36" s="827" t="s">
        <v>2213</v>
      </c>
      <c r="D36" s="827"/>
      <c r="E36" s="827"/>
      <c r="F36" s="827"/>
      <c r="G36" s="827"/>
      <c r="H36" s="826">
        <f ca="1">SUMIF($K$253:$N$279,"PFE*",$P$253:$Q$279)</f>
        <v>19370.009999999998</v>
      </c>
      <c r="I36" s="826"/>
      <c r="J36" s="826"/>
      <c r="K36" s="826"/>
      <c r="L36" s="826"/>
      <c r="M36" s="826"/>
      <c r="N36" s="826"/>
      <c r="O36" s="824"/>
      <c r="P36" s="824"/>
      <c r="Q36" s="824"/>
      <c r="S36" s="279"/>
    </row>
    <row r="37" spans="1:19" ht="14.25" customHeight="1" x14ac:dyDescent="0.2">
      <c r="A37" s="328"/>
      <c r="B37" s="835"/>
      <c r="C37" s="827" t="s">
        <v>1950</v>
      </c>
      <c r="D37" s="827"/>
      <c r="E37" s="827"/>
      <c r="F37" s="827"/>
      <c r="G37" s="827"/>
      <c r="H37" s="828">
        <f ca="1">SUMIF($K$253:$N$279,"Priv*",$P$253:$Q$279)</f>
        <v>323.25</v>
      </c>
      <c r="I37" s="828"/>
      <c r="J37" s="828"/>
      <c r="K37" s="828"/>
      <c r="L37" s="828"/>
      <c r="M37" s="828"/>
      <c r="N37" s="828"/>
      <c r="O37" s="824"/>
      <c r="P37" s="824"/>
      <c r="Q37" s="824"/>
      <c r="S37" s="279"/>
    </row>
    <row r="38" spans="1:19" ht="26.25" customHeight="1" thickBot="1" x14ac:dyDescent="0.25">
      <c r="A38" s="328"/>
      <c r="B38" s="836"/>
      <c r="C38" s="829" t="s">
        <v>888</v>
      </c>
      <c r="D38" s="829"/>
      <c r="E38" s="829"/>
      <c r="F38" s="829"/>
      <c r="G38" s="829"/>
      <c r="H38" s="830">
        <f ca="1">SUM(H34:N37)</f>
        <v>19693.259999999998</v>
      </c>
      <c r="I38" s="830"/>
      <c r="J38" s="830"/>
      <c r="K38" s="830"/>
      <c r="L38" s="830"/>
      <c r="M38" s="830"/>
      <c r="N38" s="830"/>
      <c r="O38" s="843" t="str">
        <f ca="1">IF(SUM(P280)=SUM(H38),"Yes","No - Please review your entries.")</f>
        <v>Yes</v>
      </c>
      <c r="P38" s="843"/>
      <c r="Q38" s="843"/>
      <c r="S38" s="279"/>
    </row>
    <row r="39" spans="1:19" ht="14.25" customHeight="1" x14ac:dyDescent="0.2">
      <c r="A39" s="328"/>
      <c r="B39" s="834" t="s">
        <v>2248</v>
      </c>
      <c r="C39" s="837" t="s">
        <v>2092</v>
      </c>
      <c r="D39" s="837"/>
      <c r="E39" s="837"/>
      <c r="F39" s="837"/>
      <c r="G39" s="837"/>
      <c r="H39" s="838">
        <f ca="1">SUMIF($K$289:$N$315,"",$P$289:$Q$315)</f>
        <v>0</v>
      </c>
      <c r="I39" s="838"/>
      <c r="J39" s="838"/>
      <c r="K39" s="838"/>
      <c r="L39" s="838"/>
      <c r="M39" s="838"/>
      <c r="N39" s="838"/>
      <c r="O39" s="824"/>
      <c r="P39" s="824"/>
      <c r="Q39" s="824"/>
      <c r="S39" s="279"/>
    </row>
    <row r="40" spans="1:19" ht="14.25" customHeight="1" x14ac:dyDescent="0.2">
      <c r="A40" s="328"/>
      <c r="B40" s="835"/>
      <c r="C40" s="827" t="s">
        <v>2093</v>
      </c>
      <c r="D40" s="827"/>
      <c r="E40" s="827"/>
      <c r="F40" s="827"/>
      <c r="G40" s="827"/>
      <c r="H40" s="839">
        <f ca="1">SUMIF($K$289:$N$315,"Div*",$P$289:$Q$315)+SUMIF($K$289:$N$315,"Early*",$P$289:$Q$315)+SUMIF($K$289:$N$315,"Fost*",$P$289:$Q$315)+SUMIF($K$289:$N$315,"Home*",$P$289:$Q$315)+SUMIF($K$289:$N$315,"Negl*",$P$289:$Q$315)</f>
        <v>0</v>
      </c>
      <c r="I40" s="839"/>
      <c r="J40" s="839"/>
      <c r="K40" s="839"/>
      <c r="L40" s="839"/>
      <c r="M40" s="839"/>
      <c r="N40" s="839"/>
      <c r="O40" s="824"/>
      <c r="P40" s="824"/>
      <c r="Q40" s="824"/>
      <c r="S40" s="279"/>
    </row>
    <row r="41" spans="1:19" ht="14.25" customHeight="1" x14ac:dyDescent="0.2">
      <c r="A41" s="328"/>
      <c r="B41" s="835"/>
      <c r="C41" s="827" t="s">
        <v>2213</v>
      </c>
      <c r="D41" s="827"/>
      <c r="E41" s="827"/>
      <c r="F41" s="827"/>
      <c r="G41" s="827"/>
      <c r="H41" s="826">
        <f ca="1">SUMIF($K$289:$N$315,"PFE*",$P$289:$Q$315)</f>
        <v>0</v>
      </c>
      <c r="I41" s="826"/>
      <c r="J41" s="826"/>
      <c r="K41" s="826"/>
      <c r="L41" s="826"/>
      <c r="M41" s="826"/>
      <c r="N41" s="826"/>
      <c r="O41" s="824"/>
      <c r="P41" s="824"/>
      <c r="Q41" s="824"/>
      <c r="S41" s="279"/>
    </row>
    <row r="42" spans="1:19" ht="14.25" customHeight="1" x14ac:dyDescent="0.2">
      <c r="A42" s="328"/>
      <c r="B42" s="835"/>
      <c r="C42" s="827" t="s">
        <v>1950</v>
      </c>
      <c r="D42" s="827"/>
      <c r="E42" s="827"/>
      <c r="F42" s="827"/>
      <c r="G42" s="827"/>
      <c r="H42" s="828">
        <f ca="1">SUMIF($K$289:$N$315,"Priv*",$P$289:$Q$315)</f>
        <v>0</v>
      </c>
      <c r="I42" s="828"/>
      <c r="J42" s="828"/>
      <c r="K42" s="828"/>
      <c r="L42" s="828"/>
      <c r="M42" s="828"/>
      <c r="N42" s="828"/>
      <c r="O42" s="824"/>
      <c r="P42" s="824"/>
      <c r="Q42" s="824"/>
      <c r="S42" s="279"/>
    </row>
    <row r="43" spans="1:19" ht="26.25" customHeight="1" thickBot="1" x14ac:dyDescent="0.25">
      <c r="A43" s="328"/>
      <c r="B43" s="836"/>
      <c r="C43" s="829" t="s">
        <v>889</v>
      </c>
      <c r="D43" s="829"/>
      <c r="E43" s="829"/>
      <c r="F43" s="829"/>
      <c r="G43" s="829"/>
      <c r="H43" s="830">
        <f ca="1">SUM(H39:N42)</f>
        <v>0</v>
      </c>
      <c r="I43" s="830"/>
      <c r="J43" s="830"/>
      <c r="K43" s="830"/>
      <c r="L43" s="830"/>
      <c r="M43" s="830"/>
      <c r="N43" s="830"/>
      <c r="O43" s="843" t="str">
        <f ca="1">IF(SUM(P316)=SUM(H43),"Yes","No - Please review your entries.")</f>
        <v>Yes</v>
      </c>
      <c r="P43" s="843"/>
      <c r="Q43" s="843"/>
      <c r="S43" s="279"/>
    </row>
    <row r="44" spans="1:19" ht="15" customHeight="1" x14ac:dyDescent="0.2">
      <c r="A44" s="328"/>
      <c r="B44" s="568"/>
      <c r="C44" s="846" t="s">
        <v>1452</v>
      </c>
      <c r="D44" s="846"/>
      <c r="E44" s="846"/>
      <c r="F44" s="846"/>
      <c r="G44" s="846"/>
      <c r="H44" s="847">
        <f ca="1">SUM(H43,H38,H33,H28,H23,H18,H13)</f>
        <v>2025266.75</v>
      </c>
      <c r="I44" s="847"/>
      <c r="J44" s="847"/>
      <c r="K44" s="847"/>
      <c r="L44" s="847"/>
      <c r="M44" s="847"/>
      <c r="N44" s="847"/>
      <c r="O44" s="877"/>
      <c r="P44" s="877"/>
      <c r="Q44" s="877"/>
      <c r="S44" s="279"/>
    </row>
    <row r="45" spans="1:19" ht="28.5" customHeight="1" x14ac:dyDescent="0.2">
      <c r="A45" s="328"/>
      <c r="B45" s="568"/>
      <c r="C45" s="848" t="s">
        <v>2214</v>
      </c>
      <c r="D45" s="848"/>
      <c r="E45" s="848"/>
      <c r="F45" s="848"/>
      <c r="G45" s="848"/>
      <c r="H45" s="849">
        <f ca="1">SUM(H11,H16,H21,H26,H31,H36,H41)</f>
        <v>21670.01</v>
      </c>
      <c r="I45" s="849"/>
      <c r="J45" s="849"/>
      <c r="K45" s="849"/>
      <c r="L45" s="849"/>
      <c r="M45" s="849"/>
      <c r="N45" s="849"/>
      <c r="O45" s="877"/>
      <c r="P45" s="877"/>
      <c r="Q45" s="877"/>
      <c r="S45" s="279"/>
    </row>
    <row r="46" spans="1:19" ht="15" customHeight="1" x14ac:dyDescent="0.2">
      <c r="A46" s="328"/>
      <c r="B46" s="568"/>
      <c r="C46" s="850" t="s">
        <v>2249</v>
      </c>
      <c r="D46" s="850"/>
      <c r="E46" s="850"/>
      <c r="F46" s="850"/>
      <c r="G46" s="850"/>
      <c r="H46" s="851">
        <f ca="1">SUM(H12,H17,H22,H27,H32,H37,H42)</f>
        <v>32324.97</v>
      </c>
      <c r="I46" s="851"/>
      <c r="J46" s="851"/>
      <c r="K46" s="851"/>
      <c r="L46" s="851"/>
      <c r="M46" s="851"/>
      <c r="N46" s="851"/>
      <c r="O46" s="877"/>
      <c r="P46" s="877"/>
      <c r="Q46" s="877"/>
      <c r="S46" s="279"/>
    </row>
    <row r="47" spans="1:19" ht="24" customHeight="1" x14ac:dyDescent="0.2">
      <c r="A47" s="328"/>
      <c r="B47" s="568"/>
      <c r="C47" s="844" t="s">
        <v>2512</v>
      </c>
      <c r="D47" s="844"/>
      <c r="E47" s="844"/>
      <c r="F47" s="844"/>
      <c r="G47" s="844"/>
      <c r="H47" s="845" t="str">
        <f ca="1">IF(SUM(H44)=SUM(N7),"Yes","No - Please review your entries.")</f>
        <v>Yes</v>
      </c>
      <c r="I47" s="845"/>
      <c r="J47" s="845"/>
      <c r="K47" s="845"/>
      <c r="L47" s="845"/>
      <c r="M47" s="845"/>
      <c r="N47" s="845"/>
      <c r="O47" s="571" t="s">
        <v>2502</v>
      </c>
      <c r="P47" s="878">
        <f ca="1">H44-N7</f>
        <v>0</v>
      </c>
      <c r="Q47" s="879"/>
      <c r="S47" s="279"/>
    </row>
    <row r="48" spans="1:19" x14ac:dyDescent="0.2">
      <c r="A48" s="328"/>
      <c r="B48" s="880"/>
      <c r="C48" s="880"/>
      <c r="D48" s="880"/>
      <c r="E48" s="880"/>
      <c r="F48" s="880"/>
      <c r="G48" s="880"/>
      <c r="H48" s="880"/>
      <c r="I48" s="880"/>
      <c r="J48" s="880"/>
      <c r="K48" s="880"/>
      <c r="L48" s="880"/>
      <c r="M48" s="880"/>
      <c r="N48" s="880"/>
      <c r="O48" s="880"/>
      <c r="P48" s="880"/>
      <c r="Q48" s="880"/>
      <c r="S48" s="279"/>
    </row>
    <row r="49" spans="1:19" x14ac:dyDescent="0.2">
      <c r="A49" s="328"/>
      <c r="B49" s="818" t="s">
        <v>2585</v>
      </c>
      <c r="C49" s="818"/>
      <c r="D49" s="818"/>
      <c r="E49" s="818"/>
      <c r="F49" s="818"/>
      <c r="G49" s="818"/>
      <c r="H49" s="818"/>
      <c r="I49" s="818"/>
      <c r="J49" s="818"/>
      <c r="K49" s="818"/>
      <c r="L49" s="818"/>
      <c r="M49" s="818"/>
      <c r="N49" s="818"/>
      <c r="O49" s="818"/>
      <c r="P49" s="818"/>
      <c r="Q49" s="818"/>
      <c r="S49" s="279"/>
    </row>
    <row r="50" spans="1:19" ht="12.75" customHeight="1" x14ac:dyDescent="0.2">
      <c r="A50" s="328"/>
      <c r="B50" s="321" t="str">
        <f>'Main Page'!$G$9</f>
        <v>2026-2027</v>
      </c>
      <c r="C50" s="322"/>
      <c r="D50" s="322" t="s">
        <v>671</v>
      </c>
      <c r="E50" s="322" t="str">
        <f>'Main Page'!$F$13</f>
        <v>Albemarle County Public Schools</v>
      </c>
      <c r="F50" s="322"/>
      <c r="G50" s="346"/>
      <c r="H50" s="346"/>
      <c r="I50" s="322" t="s">
        <v>670</v>
      </c>
      <c r="J50" s="324">
        <f>'Main Page'!$F$14</f>
        <v>2</v>
      </c>
      <c r="K50" s="874" t="str">
        <f>'Main Page'!$B$6</f>
        <v xml:space="preserve">  Title I, Part A, Improving Basic Programs</v>
      </c>
      <c r="L50" s="874"/>
      <c r="M50" s="874"/>
      <c r="N50" s="874"/>
      <c r="O50" s="874"/>
      <c r="P50" s="874"/>
      <c r="Q50" s="874"/>
      <c r="S50" s="279"/>
    </row>
    <row r="51" spans="1:19" ht="20.25" customHeight="1" thickBot="1" x14ac:dyDescent="0.25">
      <c r="A51" s="328"/>
      <c r="B51" s="822" t="s">
        <v>2579</v>
      </c>
      <c r="C51" s="822"/>
      <c r="D51" s="822"/>
      <c r="E51" s="822"/>
      <c r="F51" s="822"/>
      <c r="G51" s="822"/>
      <c r="H51" s="822"/>
      <c r="I51" s="822"/>
      <c r="J51" s="822"/>
      <c r="K51" s="822"/>
      <c r="L51" s="822"/>
      <c r="M51" s="822"/>
      <c r="N51" s="822"/>
      <c r="O51" s="822"/>
      <c r="P51" s="822"/>
      <c r="Q51" s="822"/>
      <c r="S51" s="279"/>
    </row>
    <row r="52" spans="1:19" ht="15" customHeight="1" x14ac:dyDescent="0.2">
      <c r="A52" s="328"/>
      <c r="B52" s="856" t="s">
        <v>403</v>
      </c>
      <c r="C52" s="856"/>
      <c r="D52" s="856"/>
      <c r="E52" s="856"/>
      <c r="F52" s="856"/>
      <c r="G52" s="856"/>
      <c r="H52" s="856"/>
      <c r="I52" s="856"/>
      <c r="J52" s="856"/>
      <c r="K52" s="856"/>
      <c r="L52" s="856"/>
      <c r="M52" s="856"/>
      <c r="N52" s="856"/>
      <c r="O52" s="856"/>
      <c r="P52" s="856"/>
      <c r="Q52" s="856"/>
      <c r="S52" s="279"/>
    </row>
    <row r="53" spans="1:19" ht="15" customHeight="1" x14ac:dyDescent="0.2">
      <c r="A53" s="328"/>
      <c r="B53" s="853" t="s">
        <v>2499</v>
      </c>
      <c r="C53" s="853"/>
      <c r="D53" s="853"/>
      <c r="E53" s="853"/>
      <c r="F53" s="853"/>
      <c r="G53" s="853"/>
      <c r="H53" s="854"/>
      <c r="I53" s="855" t="str">
        <f ca="1">IF(SUM(H44)=SUM(P87,P131,P169, P208, P244, P280, P316),"Yes","No - Please review your entries.")</f>
        <v>Yes</v>
      </c>
      <c r="J53" s="855"/>
      <c r="K53" s="855"/>
      <c r="L53" s="841"/>
      <c r="M53" s="842"/>
      <c r="N53" s="842"/>
      <c r="O53" s="842"/>
      <c r="P53" s="842"/>
      <c r="Q53" s="842"/>
      <c r="S53" s="279"/>
    </row>
    <row r="54" spans="1:19" x14ac:dyDescent="0.2">
      <c r="A54" s="328"/>
      <c r="B54" s="818"/>
      <c r="C54" s="818"/>
      <c r="D54" s="818"/>
      <c r="E54" s="818"/>
      <c r="F54" s="818"/>
      <c r="G54" s="818"/>
      <c r="H54" s="818"/>
      <c r="I54" s="818"/>
      <c r="J54" s="818"/>
      <c r="K54" s="818"/>
      <c r="L54" s="818"/>
      <c r="M54" s="818"/>
      <c r="N54" s="818"/>
      <c r="O54" s="818"/>
      <c r="P54" s="818"/>
      <c r="Q54" s="818"/>
      <c r="S54" s="279"/>
    </row>
    <row r="55" spans="1:19" ht="14.25" x14ac:dyDescent="0.2">
      <c r="A55" s="328"/>
      <c r="B55" s="857" t="s">
        <v>1876</v>
      </c>
      <c r="C55" s="857"/>
      <c r="D55" s="857"/>
      <c r="E55" s="857"/>
      <c r="F55" s="857"/>
      <c r="G55" s="857"/>
      <c r="H55" s="857"/>
      <c r="I55" s="857"/>
      <c r="J55" s="857"/>
      <c r="K55" s="857"/>
      <c r="L55" s="857"/>
      <c r="M55" s="857"/>
      <c r="N55" s="857"/>
      <c r="O55" s="857"/>
      <c r="P55" s="857"/>
      <c r="Q55" s="857"/>
      <c r="S55" s="279"/>
    </row>
    <row r="56" spans="1:19" ht="48" customHeight="1" x14ac:dyDescent="0.2">
      <c r="A56" s="328"/>
      <c r="B56" s="875" t="s">
        <v>2751</v>
      </c>
      <c r="C56" s="876"/>
      <c r="D56" s="876"/>
      <c r="E56" s="876"/>
      <c r="F56" s="876"/>
      <c r="G56" s="876"/>
      <c r="H56" s="876"/>
      <c r="I56" s="876"/>
      <c r="J56" s="876"/>
      <c r="K56" s="876"/>
      <c r="L56" s="876"/>
      <c r="M56" s="876"/>
      <c r="N56" s="876"/>
      <c r="O56" s="876"/>
      <c r="P56" s="876"/>
      <c r="Q56" s="876"/>
      <c r="S56" s="279"/>
    </row>
    <row r="57" spans="1:19" s="31" customFormat="1" ht="112.5" customHeight="1" x14ac:dyDescent="0.2">
      <c r="A57" s="328"/>
      <c r="B57" s="863" t="s">
        <v>2931</v>
      </c>
      <c r="C57" s="864"/>
      <c r="D57" s="864"/>
      <c r="E57" s="864"/>
      <c r="F57" s="864"/>
      <c r="G57" s="864"/>
      <c r="H57" s="864"/>
      <c r="I57" s="864"/>
      <c r="J57" s="864"/>
      <c r="K57" s="864"/>
      <c r="L57" s="864"/>
      <c r="M57" s="864"/>
      <c r="N57" s="864"/>
      <c r="O57" s="864"/>
      <c r="P57" s="864"/>
      <c r="Q57" s="865"/>
      <c r="R57" s="597"/>
      <c r="S57" s="284"/>
    </row>
    <row r="58" spans="1:19" s="31" customFormat="1" ht="150" customHeight="1" x14ac:dyDescent="0.2">
      <c r="A58" s="328"/>
      <c r="B58" s="866" t="s">
        <v>2932</v>
      </c>
      <c r="C58" s="867"/>
      <c r="D58" s="867"/>
      <c r="E58" s="867"/>
      <c r="F58" s="867"/>
      <c r="G58" s="867"/>
      <c r="H58" s="867"/>
      <c r="I58" s="867"/>
      <c r="J58" s="867"/>
      <c r="K58" s="867"/>
      <c r="L58" s="867"/>
      <c r="M58" s="867"/>
      <c r="N58" s="867"/>
      <c r="O58" s="867"/>
      <c r="P58" s="867"/>
      <c r="Q58" s="868"/>
      <c r="R58" s="597"/>
      <c r="S58" s="284"/>
    </row>
    <row r="59" spans="1:19" s="31" customFormat="1" ht="112.5" customHeight="1" x14ac:dyDescent="0.2">
      <c r="A59" s="328"/>
      <c r="B59" s="869"/>
      <c r="C59" s="870"/>
      <c r="D59" s="870"/>
      <c r="E59" s="870"/>
      <c r="F59" s="870"/>
      <c r="G59" s="870"/>
      <c r="H59" s="870"/>
      <c r="I59" s="870"/>
      <c r="J59" s="870"/>
      <c r="K59" s="870"/>
      <c r="L59" s="870"/>
      <c r="M59" s="870"/>
      <c r="N59" s="870"/>
      <c r="O59" s="870"/>
      <c r="P59" s="870"/>
      <c r="Q59" s="871"/>
      <c r="R59" s="597"/>
      <c r="S59" s="284"/>
    </row>
    <row r="60" spans="1:19" ht="15" customHeight="1" x14ac:dyDescent="0.2">
      <c r="A60" s="328"/>
      <c r="B60" s="852" t="s">
        <v>2296</v>
      </c>
      <c r="C60" s="852"/>
      <c r="D60" s="852"/>
      <c r="E60" s="852"/>
      <c r="F60" s="852"/>
      <c r="G60" s="852"/>
      <c r="H60" s="852"/>
      <c r="I60" s="817" t="s">
        <v>2549</v>
      </c>
      <c r="J60" s="817"/>
      <c r="K60" s="817" t="s">
        <v>1997</v>
      </c>
      <c r="L60" s="817"/>
      <c r="M60" s="817"/>
      <c r="N60" s="817"/>
      <c r="O60" s="563" t="s">
        <v>351</v>
      </c>
      <c r="P60" s="819" t="s">
        <v>1120</v>
      </c>
      <c r="Q60" s="819"/>
      <c r="S60" s="279"/>
    </row>
    <row r="61" spans="1:19" ht="15" customHeight="1" x14ac:dyDescent="0.2">
      <c r="A61" s="328"/>
      <c r="B61" s="812" t="s">
        <v>2879</v>
      </c>
      <c r="C61" s="812"/>
      <c r="D61" s="812"/>
      <c r="E61" s="812"/>
      <c r="F61" s="812"/>
      <c r="G61" s="812"/>
      <c r="H61" s="812"/>
      <c r="I61" s="814" t="s">
        <v>2916</v>
      </c>
      <c r="J61" s="814"/>
      <c r="K61" s="814" t="s">
        <v>570</v>
      </c>
      <c r="L61" s="814"/>
      <c r="M61" s="814"/>
      <c r="N61" s="814"/>
      <c r="O61" s="236">
        <v>0.8</v>
      </c>
      <c r="P61" s="815">
        <v>61317.21</v>
      </c>
      <c r="Q61" s="815"/>
      <c r="S61" s="279"/>
    </row>
    <row r="62" spans="1:19" ht="15" customHeight="1" x14ac:dyDescent="0.2">
      <c r="A62" s="328"/>
      <c r="B62" s="812" t="s">
        <v>2880</v>
      </c>
      <c r="C62" s="812"/>
      <c r="D62" s="812"/>
      <c r="E62" s="812"/>
      <c r="F62" s="812"/>
      <c r="G62" s="812"/>
      <c r="H62" s="812"/>
      <c r="I62" s="814"/>
      <c r="J62" s="814"/>
      <c r="K62" s="814" t="s">
        <v>570</v>
      </c>
      <c r="L62" s="814"/>
      <c r="M62" s="814"/>
      <c r="N62" s="814"/>
      <c r="O62" s="236">
        <v>0.5</v>
      </c>
      <c r="P62" s="815">
        <v>25786.63</v>
      </c>
      <c r="Q62" s="815"/>
      <c r="S62" s="279"/>
    </row>
    <row r="63" spans="1:19" ht="15" customHeight="1" x14ac:dyDescent="0.2">
      <c r="A63" s="328"/>
      <c r="B63" s="812" t="s">
        <v>2881</v>
      </c>
      <c r="C63" s="812"/>
      <c r="D63" s="812"/>
      <c r="E63" s="812"/>
      <c r="F63" s="812"/>
      <c r="G63" s="812"/>
      <c r="H63" s="812"/>
      <c r="I63" s="814" t="s">
        <v>2917</v>
      </c>
      <c r="J63" s="814"/>
      <c r="K63" s="814" t="s">
        <v>1978</v>
      </c>
      <c r="L63" s="814"/>
      <c r="M63" s="814"/>
      <c r="N63" s="814"/>
      <c r="O63" s="236">
        <v>0.6</v>
      </c>
      <c r="P63" s="815">
        <v>32935.65</v>
      </c>
      <c r="Q63" s="815"/>
      <c r="S63" s="279"/>
    </row>
    <row r="64" spans="1:19" ht="15" customHeight="1" x14ac:dyDescent="0.2">
      <c r="A64" s="328"/>
      <c r="B64" s="812" t="s">
        <v>2922</v>
      </c>
      <c r="C64" s="812"/>
      <c r="D64" s="812"/>
      <c r="E64" s="812"/>
      <c r="F64" s="812"/>
      <c r="G64" s="812"/>
      <c r="H64" s="812"/>
      <c r="I64" s="814" t="s">
        <v>2918</v>
      </c>
      <c r="J64" s="814"/>
      <c r="K64" s="814" t="s">
        <v>1976</v>
      </c>
      <c r="L64" s="814"/>
      <c r="M64" s="814"/>
      <c r="N64" s="814"/>
      <c r="O64" s="236">
        <v>2</v>
      </c>
      <c r="P64" s="815">
        <v>78044.800000000003</v>
      </c>
      <c r="Q64" s="815"/>
      <c r="S64" s="279"/>
    </row>
    <row r="65" spans="1:19" ht="15" customHeight="1" x14ac:dyDescent="0.2">
      <c r="A65" s="328"/>
      <c r="B65" s="812" t="s">
        <v>2923</v>
      </c>
      <c r="C65" s="812"/>
      <c r="D65" s="812"/>
      <c r="E65" s="812"/>
      <c r="F65" s="812"/>
      <c r="G65" s="812"/>
      <c r="H65" s="812"/>
      <c r="I65" s="814" t="s">
        <v>2918</v>
      </c>
      <c r="J65" s="814"/>
      <c r="K65" s="814" t="s">
        <v>1976</v>
      </c>
      <c r="L65" s="814"/>
      <c r="M65" s="814"/>
      <c r="N65" s="814"/>
      <c r="O65" s="236">
        <v>1.5</v>
      </c>
      <c r="P65" s="815">
        <v>28449.81</v>
      </c>
      <c r="Q65" s="815"/>
      <c r="S65" s="279"/>
    </row>
    <row r="66" spans="1:19" ht="15" customHeight="1" x14ac:dyDescent="0.2">
      <c r="A66" s="328"/>
      <c r="B66" s="812" t="s">
        <v>2924</v>
      </c>
      <c r="C66" s="812"/>
      <c r="D66" s="812"/>
      <c r="E66" s="812"/>
      <c r="F66" s="812"/>
      <c r="G66" s="812"/>
      <c r="H66" s="812"/>
      <c r="I66" s="814" t="s">
        <v>2919</v>
      </c>
      <c r="J66" s="814"/>
      <c r="K66" s="814"/>
      <c r="L66" s="814"/>
      <c r="M66" s="814"/>
      <c r="N66" s="814"/>
      <c r="O66" s="236">
        <v>6.3</v>
      </c>
      <c r="P66" s="815">
        <v>472666.88</v>
      </c>
      <c r="Q66" s="815"/>
      <c r="S66" s="279"/>
    </row>
    <row r="67" spans="1:19" ht="15" customHeight="1" x14ac:dyDescent="0.2">
      <c r="A67" s="328"/>
      <c r="B67" s="812" t="s">
        <v>2883</v>
      </c>
      <c r="C67" s="812"/>
      <c r="D67" s="812"/>
      <c r="E67" s="812"/>
      <c r="F67" s="812"/>
      <c r="G67" s="812"/>
      <c r="H67" s="812"/>
      <c r="I67" s="814" t="s">
        <v>2920</v>
      </c>
      <c r="J67" s="814"/>
      <c r="K67" s="814"/>
      <c r="L67" s="814"/>
      <c r="M67" s="814"/>
      <c r="N67" s="814"/>
      <c r="O67" s="236"/>
      <c r="P67" s="815">
        <v>12500</v>
      </c>
      <c r="Q67" s="815"/>
      <c r="S67" s="279"/>
    </row>
    <row r="68" spans="1:19" ht="15" customHeight="1" x14ac:dyDescent="0.2">
      <c r="A68" s="328"/>
      <c r="B68" s="812" t="s">
        <v>2884</v>
      </c>
      <c r="C68" s="812"/>
      <c r="D68" s="812"/>
      <c r="E68" s="812"/>
      <c r="F68" s="812"/>
      <c r="G68" s="812"/>
      <c r="H68" s="812"/>
      <c r="I68" s="814" t="s">
        <v>2921</v>
      </c>
      <c r="J68" s="814"/>
      <c r="K68" s="814" t="s">
        <v>1978</v>
      </c>
      <c r="L68" s="814"/>
      <c r="M68" s="814"/>
      <c r="N68" s="814"/>
      <c r="O68" s="236"/>
      <c r="P68" s="815">
        <v>1000</v>
      </c>
      <c r="Q68" s="815"/>
      <c r="S68" s="279"/>
    </row>
    <row r="69" spans="1:19" ht="15" customHeight="1" x14ac:dyDescent="0.2">
      <c r="A69" s="328"/>
      <c r="B69" s="812" t="s">
        <v>2885</v>
      </c>
      <c r="C69" s="812"/>
      <c r="D69" s="812"/>
      <c r="E69" s="812"/>
      <c r="F69" s="812"/>
      <c r="G69" s="812"/>
      <c r="H69" s="812"/>
      <c r="I69" s="814">
        <v>5</v>
      </c>
      <c r="J69" s="814"/>
      <c r="K69" s="814"/>
      <c r="L69" s="814"/>
      <c r="M69" s="814"/>
      <c r="N69" s="814"/>
      <c r="O69" s="236">
        <v>2</v>
      </c>
      <c r="P69" s="815">
        <v>111915.62</v>
      </c>
      <c r="Q69" s="815"/>
      <c r="S69" s="279"/>
    </row>
    <row r="70" spans="1:19" ht="15" customHeight="1" x14ac:dyDescent="0.2">
      <c r="A70" s="328"/>
      <c r="B70" s="812" t="s">
        <v>2886</v>
      </c>
      <c r="C70" s="812"/>
      <c r="D70" s="812"/>
      <c r="E70" s="812"/>
      <c r="F70" s="812"/>
      <c r="G70" s="812"/>
      <c r="H70" s="812"/>
      <c r="I70" s="814"/>
      <c r="J70" s="814"/>
      <c r="K70" s="814" t="s">
        <v>1977</v>
      </c>
      <c r="L70" s="814"/>
      <c r="M70" s="814"/>
      <c r="N70" s="814"/>
      <c r="O70" s="236"/>
      <c r="P70" s="815">
        <v>29727.56</v>
      </c>
      <c r="Q70" s="815"/>
      <c r="S70" s="279"/>
    </row>
    <row r="71" spans="1:19" ht="15" customHeight="1" x14ac:dyDescent="0.2">
      <c r="A71" s="328"/>
      <c r="B71" s="812" t="s">
        <v>2887</v>
      </c>
      <c r="C71" s="812"/>
      <c r="D71" s="812"/>
      <c r="E71" s="812"/>
      <c r="F71" s="812"/>
      <c r="G71" s="812"/>
      <c r="H71" s="812"/>
      <c r="I71" s="814" t="s">
        <v>2919</v>
      </c>
      <c r="J71" s="814"/>
      <c r="K71" s="814" t="s">
        <v>1978</v>
      </c>
      <c r="L71" s="814"/>
      <c r="M71" s="814"/>
      <c r="N71" s="814"/>
      <c r="O71" s="236">
        <v>1</v>
      </c>
      <c r="P71" s="815">
        <v>59840.73</v>
      </c>
      <c r="Q71" s="815"/>
      <c r="S71" s="279"/>
    </row>
    <row r="72" spans="1:19" ht="15" customHeight="1" x14ac:dyDescent="0.2">
      <c r="A72" s="328"/>
      <c r="B72" s="812" t="s">
        <v>2925</v>
      </c>
      <c r="C72" s="812"/>
      <c r="D72" s="812"/>
      <c r="E72" s="812"/>
      <c r="F72" s="812"/>
      <c r="G72" s="812"/>
      <c r="H72" s="812"/>
      <c r="I72" s="814">
        <v>6</v>
      </c>
      <c r="J72" s="814"/>
      <c r="K72" s="814"/>
      <c r="L72" s="814"/>
      <c r="M72" s="814"/>
      <c r="N72" s="814"/>
      <c r="O72" s="236">
        <v>1</v>
      </c>
      <c r="P72" s="815">
        <v>81040.56</v>
      </c>
      <c r="Q72" s="815"/>
      <c r="S72" s="279"/>
    </row>
    <row r="73" spans="1:19" ht="15" customHeight="1" x14ac:dyDescent="0.2">
      <c r="A73" s="328"/>
      <c r="B73" s="812" t="s">
        <v>2888</v>
      </c>
      <c r="C73" s="812"/>
      <c r="D73" s="812"/>
      <c r="E73" s="812"/>
      <c r="F73" s="812"/>
      <c r="G73" s="812"/>
      <c r="H73" s="812"/>
      <c r="I73" s="814" t="s">
        <v>2928</v>
      </c>
      <c r="J73" s="814"/>
      <c r="K73" s="814"/>
      <c r="L73" s="814"/>
      <c r="M73" s="814"/>
      <c r="N73" s="814"/>
      <c r="O73" s="236"/>
      <c r="P73" s="815">
        <v>20500</v>
      </c>
      <c r="Q73" s="815"/>
      <c r="S73" s="279"/>
    </row>
    <row r="74" spans="1:19" ht="15" customHeight="1" x14ac:dyDescent="0.2">
      <c r="A74" s="328"/>
      <c r="B74" s="812" t="s">
        <v>2926</v>
      </c>
      <c r="C74" s="812"/>
      <c r="D74" s="812"/>
      <c r="E74" s="812"/>
      <c r="F74" s="812"/>
      <c r="G74" s="812"/>
      <c r="H74" s="812"/>
      <c r="I74" s="814" t="s">
        <v>2929</v>
      </c>
      <c r="J74" s="814"/>
      <c r="K74" s="814"/>
      <c r="L74" s="814"/>
      <c r="M74" s="814"/>
      <c r="N74" s="814"/>
      <c r="O74" s="236">
        <v>0.4</v>
      </c>
      <c r="P74" s="815">
        <v>31169.45</v>
      </c>
      <c r="Q74" s="815"/>
      <c r="S74" s="279"/>
    </row>
    <row r="75" spans="1:19" ht="15" customHeight="1" x14ac:dyDescent="0.2">
      <c r="A75" s="328"/>
      <c r="B75" s="812" t="s">
        <v>2927</v>
      </c>
      <c r="C75" s="812"/>
      <c r="D75" s="812"/>
      <c r="E75" s="812"/>
      <c r="F75" s="812"/>
      <c r="G75" s="812"/>
      <c r="H75" s="812"/>
      <c r="I75" s="814" t="s">
        <v>2930</v>
      </c>
      <c r="J75" s="814"/>
      <c r="K75" s="814"/>
      <c r="L75" s="814"/>
      <c r="M75" s="814"/>
      <c r="N75" s="814"/>
      <c r="O75" s="236">
        <v>1</v>
      </c>
      <c r="P75" s="815">
        <v>63798.32</v>
      </c>
      <c r="Q75" s="815"/>
      <c r="S75" s="279"/>
    </row>
    <row r="76" spans="1:19" ht="15" customHeight="1" x14ac:dyDescent="0.2">
      <c r="A76" s="328"/>
      <c r="B76" s="812"/>
      <c r="C76" s="812"/>
      <c r="D76" s="812"/>
      <c r="E76" s="812"/>
      <c r="F76" s="812"/>
      <c r="G76" s="812"/>
      <c r="H76" s="812"/>
      <c r="I76" s="814"/>
      <c r="J76" s="814"/>
      <c r="K76" s="814"/>
      <c r="L76" s="814"/>
      <c r="M76" s="814"/>
      <c r="N76" s="814"/>
      <c r="O76" s="236"/>
      <c r="P76" s="815"/>
      <c r="Q76" s="815"/>
      <c r="S76" s="279"/>
    </row>
    <row r="77" spans="1:19" ht="15" customHeight="1" x14ac:dyDescent="0.2">
      <c r="A77" s="328"/>
      <c r="B77" s="812"/>
      <c r="C77" s="812"/>
      <c r="D77" s="812"/>
      <c r="E77" s="812"/>
      <c r="F77" s="812"/>
      <c r="G77" s="812"/>
      <c r="H77" s="812"/>
      <c r="I77" s="814"/>
      <c r="J77" s="814"/>
      <c r="K77" s="814"/>
      <c r="L77" s="814"/>
      <c r="M77" s="814"/>
      <c r="N77" s="814"/>
      <c r="O77" s="236"/>
      <c r="P77" s="815"/>
      <c r="Q77" s="815"/>
      <c r="S77" s="279"/>
    </row>
    <row r="78" spans="1:19" ht="15" customHeight="1" x14ac:dyDescent="0.2">
      <c r="A78" s="328"/>
      <c r="B78" s="812"/>
      <c r="C78" s="812"/>
      <c r="D78" s="812"/>
      <c r="E78" s="812"/>
      <c r="F78" s="812"/>
      <c r="G78" s="812"/>
      <c r="H78" s="812"/>
      <c r="I78" s="814"/>
      <c r="J78" s="814"/>
      <c r="K78" s="814"/>
      <c r="L78" s="814"/>
      <c r="M78" s="814"/>
      <c r="N78" s="814"/>
      <c r="O78" s="236"/>
      <c r="P78" s="815"/>
      <c r="Q78" s="815"/>
      <c r="S78" s="279"/>
    </row>
    <row r="79" spans="1:19" ht="15" customHeight="1" x14ac:dyDescent="0.2">
      <c r="A79" s="328"/>
      <c r="B79" s="812"/>
      <c r="C79" s="812"/>
      <c r="D79" s="812"/>
      <c r="E79" s="812"/>
      <c r="F79" s="812"/>
      <c r="G79" s="812"/>
      <c r="H79" s="812"/>
      <c r="I79" s="814"/>
      <c r="J79" s="814"/>
      <c r="K79" s="814"/>
      <c r="L79" s="814"/>
      <c r="M79" s="814"/>
      <c r="N79" s="814"/>
      <c r="O79" s="236"/>
      <c r="P79" s="815"/>
      <c r="Q79" s="815"/>
      <c r="S79" s="279"/>
    </row>
    <row r="80" spans="1:19" ht="15" customHeight="1" x14ac:dyDescent="0.2">
      <c r="A80" s="328"/>
      <c r="B80" s="812"/>
      <c r="C80" s="812"/>
      <c r="D80" s="812"/>
      <c r="E80" s="812"/>
      <c r="F80" s="812"/>
      <c r="G80" s="812"/>
      <c r="H80" s="812"/>
      <c r="I80" s="814"/>
      <c r="J80" s="814"/>
      <c r="K80" s="814"/>
      <c r="L80" s="814"/>
      <c r="M80" s="814"/>
      <c r="N80" s="814"/>
      <c r="O80" s="236"/>
      <c r="P80" s="815"/>
      <c r="Q80" s="815"/>
      <c r="S80" s="279"/>
    </row>
    <row r="81" spans="1:19" ht="15" customHeight="1" x14ac:dyDescent="0.2">
      <c r="A81" s="328"/>
      <c r="B81" s="812"/>
      <c r="C81" s="812"/>
      <c r="D81" s="812"/>
      <c r="E81" s="812"/>
      <c r="F81" s="812"/>
      <c r="G81" s="812"/>
      <c r="H81" s="812"/>
      <c r="I81" s="814"/>
      <c r="J81" s="814"/>
      <c r="K81" s="814"/>
      <c r="L81" s="814"/>
      <c r="M81" s="814"/>
      <c r="N81" s="814"/>
      <c r="O81" s="236"/>
      <c r="P81" s="815"/>
      <c r="Q81" s="815"/>
      <c r="S81" s="279"/>
    </row>
    <row r="82" spans="1:19" ht="15" customHeight="1" x14ac:dyDescent="0.2">
      <c r="A82" s="328"/>
      <c r="B82" s="812"/>
      <c r="C82" s="812"/>
      <c r="D82" s="812"/>
      <c r="E82" s="812"/>
      <c r="F82" s="812"/>
      <c r="G82" s="812"/>
      <c r="H82" s="812"/>
      <c r="I82" s="814"/>
      <c r="J82" s="814"/>
      <c r="K82" s="814"/>
      <c r="L82" s="814"/>
      <c r="M82" s="814"/>
      <c r="N82" s="814"/>
      <c r="O82" s="236"/>
      <c r="P82" s="815"/>
      <c r="Q82" s="815"/>
      <c r="S82" s="279"/>
    </row>
    <row r="83" spans="1:19" ht="15" customHeight="1" x14ac:dyDescent="0.2">
      <c r="A83" s="328"/>
      <c r="B83" s="812"/>
      <c r="C83" s="812"/>
      <c r="D83" s="812"/>
      <c r="E83" s="812"/>
      <c r="F83" s="812"/>
      <c r="G83" s="812"/>
      <c r="H83" s="812"/>
      <c r="I83" s="814"/>
      <c r="J83" s="814"/>
      <c r="K83" s="814"/>
      <c r="L83" s="814"/>
      <c r="M83" s="814"/>
      <c r="N83" s="814"/>
      <c r="O83" s="236"/>
      <c r="P83" s="815"/>
      <c r="Q83" s="815"/>
      <c r="S83" s="279"/>
    </row>
    <row r="84" spans="1:19" ht="15" customHeight="1" x14ac:dyDescent="0.2">
      <c r="A84" s="328"/>
      <c r="B84" s="812"/>
      <c r="C84" s="812"/>
      <c r="D84" s="812"/>
      <c r="E84" s="812"/>
      <c r="F84" s="812"/>
      <c r="G84" s="812"/>
      <c r="H84" s="812"/>
      <c r="I84" s="814"/>
      <c r="J84" s="814"/>
      <c r="K84" s="814"/>
      <c r="L84" s="814"/>
      <c r="M84" s="814"/>
      <c r="N84" s="814"/>
      <c r="O84" s="236"/>
      <c r="P84" s="815"/>
      <c r="Q84" s="815"/>
      <c r="S84" s="279"/>
    </row>
    <row r="85" spans="1:19" ht="15" customHeight="1" x14ac:dyDescent="0.2">
      <c r="A85" s="328"/>
      <c r="B85" s="812"/>
      <c r="C85" s="812"/>
      <c r="D85" s="812"/>
      <c r="E85" s="812"/>
      <c r="F85" s="812"/>
      <c r="G85" s="812"/>
      <c r="H85" s="812"/>
      <c r="I85" s="814"/>
      <c r="J85" s="814"/>
      <c r="K85" s="814"/>
      <c r="L85" s="814"/>
      <c r="M85" s="814"/>
      <c r="N85" s="814"/>
      <c r="O85" s="236"/>
      <c r="P85" s="815"/>
      <c r="Q85" s="815"/>
      <c r="S85" s="279"/>
    </row>
    <row r="86" spans="1:19" ht="15" customHeight="1" x14ac:dyDescent="0.2">
      <c r="A86" s="328"/>
      <c r="B86" s="812"/>
      <c r="C86" s="812"/>
      <c r="D86" s="812"/>
      <c r="E86" s="812"/>
      <c r="F86" s="812"/>
      <c r="G86" s="812"/>
      <c r="H86" s="812"/>
      <c r="I86" s="814"/>
      <c r="J86" s="814"/>
      <c r="K86" s="814"/>
      <c r="L86" s="814"/>
      <c r="M86" s="814"/>
      <c r="N86" s="814"/>
      <c r="O86" s="236"/>
      <c r="P86" s="815"/>
      <c r="Q86" s="815"/>
      <c r="S86" s="279"/>
    </row>
    <row r="87" spans="1:19" ht="15" customHeight="1" x14ac:dyDescent="0.2">
      <c r="A87" s="328"/>
      <c r="B87" s="561"/>
      <c r="C87" s="561"/>
      <c r="D87" s="561"/>
      <c r="E87" s="561"/>
      <c r="F87" s="561" t="s">
        <v>1122</v>
      </c>
      <c r="G87" s="413"/>
      <c r="H87" s="413"/>
      <c r="I87" s="413"/>
      <c r="J87" s="413"/>
      <c r="K87" s="860" t="s">
        <v>1121</v>
      </c>
      <c r="L87" s="860"/>
      <c r="M87" s="860"/>
      <c r="N87" s="885"/>
      <c r="O87" s="570">
        <f>SUM(O61:O86)</f>
        <v>17.099999999999998</v>
      </c>
      <c r="P87" s="861">
        <f>SUM(P61:Q86)</f>
        <v>1110693.22</v>
      </c>
      <c r="Q87" s="862"/>
      <c r="S87" s="279"/>
    </row>
    <row r="88" spans="1:19" ht="15" x14ac:dyDescent="0.25">
      <c r="A88" s="328"/>
      <c r="B88" s="338"/>
      <c r="C88" s="338"/>
      <c r="D88" s="338"/>
      <c r="E88" s="413"/>
      <c r="F88" s="413"/>
      <c r="G88" s="413"/>
      <c r="H88" s="413"/>
      <c r="I88" s="413"/>
      <c r="J88" s="413"/>
      <c r="K88" s="413"/>
      <c r="L88" s="413"/>
      <c r="M88" s="413"/>
      <c r="N88" s="413"/>
      <c r="O88" s="413"/>
      <c r="P88" s="413"/>
      <c r="Q88" s="413"/>
      <c r="S88" s="279"/>
    </row>
    <row r="89" spans="1:19" x14ac:dyDescent="0.2">
      <c r="A89" s="328"/>
      <c r="B89" s="818" t="s">
        <v>655</v>
      </c>
      <c r="C89" s="818"/>
      <c r="D89" s="818"/>
      <c r="E89" s="818"/>
      <c r="F89" s="818"/>
      <c r="G89" s="818"/>
      <c r="H89" s="818"/>
      <c r="I89" s="818"/>
      <c r="J89" s="818"/>
      <c r="K89" s="818"/>
      <c r="L89" s="818"/>
      <c r="M89" s="818"/>
      <c r="N89" s="818"/>
      <c r="O89" s="818"/>
      <c r="P89" s="818"/>
      <c r="Q89" s="818"/>
      <c r="S89" s="279"/>
    </row>
    <row r="90" spans="1:19" ht="12.75" customHeight="1" x14ac:dyDescent="0.2">
      <c r="A90" s="328"/>
      <c r="B90" s="321" t="str">
        <f>'Main Page'!$G$9</f>
        <v>2026-2027</v>
      </c>
      <c r="C90" s="322"/>
      <c r="D90" s="322" t="s">
        <v>671</v>
      </c>
      <c r="E90" s="322" t="str">
        <f>'Main Page'!$F$13</f>
        <v>Albemarle County Public Schools</v>
      </c>
      <c r="F90" s="322"/>
      <c r="G90" s="346"/>
      <c r="H90" s="346"/>
      <c r="I90" s="322" t="s">
        <v>670</v>
      </c>
      <c r="J90" s="324">
        <f>'Main Page'!$F$14</f>
        <v>2</v>
      </c>
      <c r="K90" s="874" t="str">
        <f>'Main Page'!$B$6</f>
        <v xml:space="preserve">  Title I, Part A, Improving Basic Programs</v>
      </c>
      <c r="L90" s="874"/>
      <c r="M90" s="874"/>
      <c r="N90" s="874"/>
      <c r="O90" s="874"/>
      <c r="P90" s="874"/>
      <c r="Q90" s="874"/>
      <c r="S90" s="279"/>
    </row>
    <row r="91" spans="1:19" ht="20.25" customHeight="1" x14ac:dyDescent="0.2">
      <c r="A91" s="328"/>
      <c r="B91" s="857" t="s">
        <v>1118</v>
      </c>
      <c r="C91" s="857"/>
      <c r="D91" s="857"/>
      <c r="E91" s="857"/>
      <c r="F91" s="857"/>
      <c r="G91" s="857"/>
      <c r="H91" s="857"/>
      <c r="I91" s="857"/>
      <c r="J91" s="857"/>
      <c r="K91" s="857"/>
      <c r="L91" s="857"/>
      <c r="M91" s="857"/>
      <c r="N91" s="857"/>
      <c r="O91" s="857"/>
      <c r="P91" s="857"/>
      <c r="Q91" s="857"/>
      <c r="S91" s="279"/>
    </row>
    <row r="92" spans="1:19" x14ac:dyDescent="0.2">
      <c r="A92" s="328"/>
      <c r="B92" s="886" t="s">
        <v>654</v>
      </c>
      <c r="C92" s="887"/>
      <c r="D92" s="887"/>
      <c r="E92" s="887"/>
      <c r="F92" s="887"/>
      <c r="G92" s="887"/>
      <c r="H92" s="887"/>
      <c r="I92" s="887"/>
      <c r="J92" s="887"/>
      <c r="K92" s="887"/>
      <c r="L92" s="887"/>
      <c r="M92" s="887"/>
      <c r="N92" s="887"/>
      <c r="O92" s="887"/>
      <c r="P92" s="887"/>
      <c r="Q92" s="887"/>
      <c r="S92" s="279"/>
    </row>
    <row r="93" spans="1:19" s="31" customFormat="1" ht="112.5" customHeight="1" x14ac:dyDescent="0.2">
      <c r="A93" s="328"/>
      <c r="B93" s="863" t="s">
        <v>2818</v>
      </c>
      <c r="C93" s="864"/>
      <c r="D93" s="864"/>
      <c r="E93" s="864"/>
      <c r="F93" s="864"/>
      <c r="G93" s="864"/>
      <c r="H93" s="864"/>
      <c r="I93" s="864"/>
      <c r="J93" s="864"/>
      <c r="K93" s="864"/>
      <c r="L93" s="864"/>
      <c r="M93" s="864"/>
      <c r="N93" s="864"/>
      <c r="O93" s="864"/>
      <c r="P93" s="864"/>
      <c r="Q93" s="865"/>
      <c r="R93" s="597"/>
      <c r="S93" s="284"/>
    </row>
    <row r="94" spans="1:19" s="31" customFormat="1" ht="150" customHeight="1" x14ac:dyDescent="0.2">
      <c r="A94" s="328"/>
      <c r="B94" s="866"/>
      <c r="C94" s="867"/>
      <c r="D94" s="867"/>
      <c r="E94" s="867"/>
      <c r="F94" s="867"/>
      <c r="G94" s="867"/>
      <c r="H94" s="867"/>
      <c r="I94" s="867"/>
      <c r="J94" s="867"/>
      <c r="K94" s="867"/>
      <c r="L94" s="867"/>
      <c r="M94" s="867"/>
      <c r="N94" s="867"/>
      <c r="O94" s="867"/>
      <c r="P94" s="867"/>
      <c r="Q94" s="868"/>
      <c r="R94" s="597"/>
      <c r="S94" s="284"/>
    </row>
    <row r="95" spans="1:19" s="31" customFormat="1" ht="112.5" customHeight="1" x14ac:dyDescent="0.2">
      <c r="A95" s="328"/>
      <c r="B95" s="869"/>
      <c r="C95" s="870"/>
      <c r="D95" s="870"/>
      <c r="E95" s="870"/>
      <c r="F95" s="870"/>
      <c r="G95" s="870"/>
      <c r="H95" s="870"/>
      <c r="I95" s="870"/>
      <c r="J95" s="870"/>
      <c r="K95" s="870"/>
      <c r="L95" s="870"/>
      <c r="M95" s="870"/>
      <c r="N95" s="870"/>
      <c r="O95" s="870"/>
      <c r="P95" s="870"/>
      <c r="Q95" s="871"/>
      <c r="R95" s="597"/>
      <c r="S95" s="284"/>
    </row>
    <row r="96" spans="1:19" ht="15" customHeight="1" x14ac:dyDescent="0.2">
      <c r="A96" s="328"/>
      <c r="B96" s="816" t="s">
        <v>1119</v>
      </c>
      <c r="C96" s="816"/>
      <c r="D96" s="816"/>
      <c r="E96" s="816"/>
      <c r="F96" s="816"/>
      <c r="G96" s="816"/>
      <c r="H96" s="816"/>
      <c r="I96" s="816"/>
      <c r="J96" s="817" t="s">
        <v>2549</v>
      </c>
      <c r="K96" s="817"/>
      <c r="L96" s="817"/>
      <c r="M96" s="816" t="s">
        <v>1997</v>
      </c>
      <c r="N96" s="816"/>
      <c r="O96" s="816"/>
      <c r="P96" s="819" t="s">
        <v>1120</v>
      </c>
      <c r="Q96" s="819"/>
      <c r="S96" s="279"/>
    </row>
    <row r="97" spans="1:19" ht="15" customHeight="1" x14ac:dyDescent="0.2">
      <c r="A97" s="328"/>
      <c r="B97" s="812" t="s">
        <v>2889</v>
      </c>
      <c r="C97" s="812"/>
      <c r="D97" s="812"/>
      <c r="E97" s="812"/>
      <c r="F97" s="812"/>
      <c r="G97" s="812"/>
      <c r="H97" s="812"/>
      <c r="I97" s="812"/>
      <c r="J97" s="813" t="s">
        <v>2934</v>
      </c>
      <c r="K97" s="813"/>
      <c r="L97" s="813"/>
      <c r="M97" s="814" t="s">
        <v>570</v>
      </c>
      <c r="N97" s="814"/>
      <c r="O97" s="814"/>
      <c r="P97" s="815">
        <v>34116.949999999997</v>
      </c>
      <c r="Q97" s="815"/>
      <c r="S97" s="279"/>
    </row>
    <row r="98" spans="1:19" ht="15" customHeight="1" x14ac:dyDescent="0.2">
      <c r="A98" s="328"/>
      <c r="B98" s="812" t="s">
        <v>2890</v>
      </c>
      <c r="C98" s="812"/>
      <c r="D98" s="812"/>
      <c r="E98" s="812"/>
      <c r="F98" s="812"/>
      <c r="G98" s="812"/>
      <c r="H98" s="812"/>
      <c r="I98" s="812"/>
      <c r="J98" s="813" t="s">
        <v>2929</v>
      </c>
      <c r="K98" s="813"/>
      <c r="L98" s="813"/>
      <c r="M98" s="814" t="s">
        <v>1978</v>
      </c>
      <c r="N98" s="814"/>
      <c r="O98" s="814"/>
      <c r="P98" s="815">
        <v>36100.43</v>
      </c>
      <c r="Q98" s="815"/>
      <c r="S98" s="279"/>
    </row>
    <row r="99" spans="1:19" ht="15" customHeight="1" x14ac:dyDescent="0.2">
      <c r="A99" s="328"/>
      <c r="B99" s="812" t="s">
        <v>2891</v>
      </c>
      <c r="C99" s="812"/>
      <c r="D99" s="812"/>
      <c r="E99" s="812"/>
      <c r="F99" s="812"/>
      <c r="G99" s="812"/>
      <c r="H99" s="812"/>
      <c r="I99" s="812"/>
      <c r="J99" s="813">
        <v>3</v>
      </c>
      <c r="K99" s="813"/>
      <c r="L99" s="813"/>
      <c r="M99" s="814" t="s">
        <v>1976</v>
      </c>
      <c r="N99" s="814"/>
      <c r="O99" s="814"/>
      <c r="P99" s="815">
        <v>87597.61</v>
      </c>
      <c r="Q99" s="815"/>
      <c r="S99" s="279"/>
    </row>
    <row r="100" spans="1:19" ht="15" customHeight="1" x14ac:dyDescent="0.2">
      <c r="A100" s="328"/>
      <c r="B100" s="812" t="s">
        <v>2933</v>
      </c>
      <c r="C100" s="812"/>
      <c r="D100" s="812"/>
      <c r="E100" s="812"/>
      <c r="F100" s="812"/>
      <c r="G100" s="812"/>
      <c r="H100" s="812"/>
      <c r="I100" s="812"/>
      <c r="J100" s="813" t="s">
        <v>2916</v>
      </c>
      <c r="K100" s="813"/>
      <c r="L100" s="813"/>
      <c r="M100" s="814"/>
      <c r="N100" s="814"/>
      <c r="O100" s="814"/>
      <c r="P100" s="815">
        <v>389155.87</v>
      </c>
      <c r="Q100" s="815"/>
      <c r="S100" s="279"/>
    </row>
    <row r="101" spans="1:19" ht="15" customHeight="1" x14ac:dyDescent="0.2">
      <c r="A101" s="328"/>
      <c r="B101" s="812" t="s">
        <v>2892</v>
      </c>
      <c r="C101" s="812"/>
      <c r="D101" s="812"/>
      <c r="E101" s="812"/>
      <c r="F101" s="812"/>
      <c r="G101" s="812"/>
      <c r="H101" s="812"/>
      <c r="I101" s="812"/>
      <c r="J101" s="813"/>
      <c r="K101" s="813"/>
      <c r="L101" s="813"/>
      <c r="M101" s="814" t="s">
        <v>1977</v>
      </c>
      <c r="N101" s="814"/>
      <c r="O101" s="814"/>
      <c r="P101" s="815">
        <v>2274.16</v>
      </c>
      <c r="Q101" s="815"/>
      <c r="S101" s="279"/>
    </row>
    <row r="102" spans="1:19" ht="15" customHeight="1" x14ac:dyDescent="0.2">
      <c r="A102" s="328"/>
      <c r="B102" s="812" t="s">
        <v>2893</v>
      </c>
      <c r="C102" s="812"/>
      <c r="D102" s="812"/>
      <c r="E102" s="812"/>
      <c r="F102" s="812"/>
      <c r="G102" s="812"/>
      <c r="H102" s="812"/>
      <c r="I102" s="812"/>
      <c r="J102" s="813">
        <v>1</v>
      </c>
      <c r="K102" s="813"/>
      <c r="L102" s="813"/>
      <c r="M102" s="814"/>
      <c r="N102" s="814"/>
      <c r="O102" s="814"/>
      <c r="P102" s="815">
        <v>1568.25</v>
      </c>
      <c r="Q102" s="815"/>
      <c r="S102" s="279"/>
    </row>
    <row r="103" spans="1:19" ht="15" customHeight="1" x14ac:dyDescent="0.2">
      <c r="A103" s="328"/>
      <c r="B103" s="812"/>
      <c r="C103" s="812"/>
      <c r="D103" s="812"/>
      <c r="E103" s="812"/>
      <c r="F103" s="812"/>
      <c r="G103" s="812"/>
      <c r="H103" s="812"/>
      <c r="I103" s="812"/>
      <c r="J103" s="813"/>
      <c r="K103" s="813"/>
      <c r="L103" s="813"/>
      <c r="M103" s="814"/>
      <c r="N103" s="814"/>
      <c r="O103" s="814"/>
      <c r="P103" s="815"/>
      <c r="Q103" s="815"/>
      <c r="S103" s="279"/>
    </row>
    <row r="104" spans="1:19" ht="15" customHeight="1" x14ac:dyDescent="0.2">
      <c r="A104" s="328"/>
      <c r="B104" s="812"/>
      <c r="C104" s="812"/>
      <c r="D104" s="812"/>
      <c r="E104" s="812"/>
      <c r="F104" s="812"/>
      <c r="G104" s="812"/>
      <c r="H104" s="812"/>
      <c r="I104" s="812"/>
      <c r="J104" s="813"/>
      <c r="K104" s="813"/>
      <c r="L104" s="813"/>
      <c r="M104" s="814"/>
      <c r="N104" s="814"/>
      <c r="O104" s="814"/>
      <c r="P104" s="815"/>
      <c r="Q104" s="815"/>
      <c r="S104" s="279"/>
    </row>
    <row r="105" spans="1:19" ht="15" customHeight="1" x14ac:dyDescent="0.2">
      <c r="A105" s="328"/>
      <c r="B105" s="812"/>
      <c r="C105" s="812"/>
      <c r="D105" s="812"/>
      <c r="E105" s="812"/>
      <c r="F105" s="812"/>
      <c r="G105" s="812"/>
      <c r="H105" s="812"/>
      <c r="I105" s="812"/>
      <c r="J105" s="813"/>
      <c r="K105" s="813"/>
      <c r="L105" s="813"/>
      <c r="M105" s="814"/>
      <c r="N105" s="814"/>
      <c r="O105" s="814"/>
      <c r="P105" s="815"/>
      <c r="Q105" s="815"/>
      <c r="S105" s="279"/>
    </row>
    <row r="106" spans="1:19" ht="15" customHeight="1" x14ac:dyDescent="0.2">
      <c r="A106" s="328"/>
      <c r="B106" s="812"/>
      <c r="C106" s="812"/>
      <c r="D106" s="812"/>
      <c r="E106" s="812"/>
      <c r="F106" s="812"/>
      <c r="G106" s="812"/>
      <c r="H106" s="812"/>
      <c r="I106" s="812"/>
      <c r="J106" s="813"/>
      <c r="K106" s="813"/>
      <c r="L106" s="813"/>
      <c r="M106" s="814"/>
      <c r="N106" s="814"/>
      <c r="O106" s="814"/>
      <c r="P106" s="815"/>
      <c r="Q106" s="815"/>
      <c r="S106" s="279"/>
    </row>
    <row r="107" spans="1:19" ht="15" customHeight="1" x14ac:dyDescent="0.2">
      <c r="A107" s="328"/>
      <c r="B107" s="812"/>
      <c r="C107" s="812"/>
      <c r="D107" s="812"/>
      <c r="E107" s="812"/>
      <c r="F107" s="812"/>
      <c r="G107" s="812"/>
      <c r="H107" s="812"/>
      <c r="I107" s="812"/>
      <c r="J107" s="813"/>
      <c r="K107" s="813"/>
      <c r="L107" s="813"/>
      <c r="M107" s="814"/>
      <c r="N107" s="814"/>
      <c r="O107" s="814"/>
      <c r="P107" s="815"/>
      <c r="Q107" s="815"/>
      <c r="S107" s="279"/>
    </row>
    <row r="108" spans="1:19" ht="15" customHeight="1" x14ac:dyDescent="0.2">
      <c r="A108" s="328"/>
      <c r="B108" s="812"/>
      <c r="C108" s="812"/>
      <c r="D108" s="812"/>
      <c r="E108" s="812"/>
      <c r="F108" s="812"/>
      <c r="G108" s="812"/>
      <c r="H108" s="812"/>
      <c r="I108" s="812"/>
      <c r="J108" s="813"/>
      <c r="K108" s="813"/>
      <c r="L108" s="813"/>
      <c r="M108" s="814"/>
      <c r="N108" s="814"/>
      <c r="O108" s="814"/>
      <c r="P108" s="815"/>
      <c r="Q108" s="815"/>
      <c r="S108" s="279"/>
    </row>
    <row r="109" spans="1:19" ht="15" customHeight="1" x14ac:dyDescent="0.2">
      <c r="A109" s="328"/>
      <c r="B109" s="812"/>
      <c r="C109" s="812"/>
      <c r="D109" s="812"/>
      <c r="E109" s="812"/>
      <c r="F109" s="812"/>
      <c r="G109" s="812"/>
      <c r="H109" s="812"/>
      <c r="I109" s="812"/>
      <c r="J109" s="813"/>
      <c r="K109" s="813"/>
      <c r="L109" s="813"/>
      <c r="M109" s="814"/>
      <c r="N109" s="814"/>
      <c r="O109" s="814"/>
      <c r="P109" s="815"/>
      <c r="Q109" s="815"/>
      <c r="S109" s="279"/>
    </row>
    <row r="110" spans="1:19" ht="15" customHeight="1" x14ac:dyDescent="0.2">
      <c r="A110" s="328"/>
      <c r="B110" s="812"/>
      <c r="C110" s="812"/>
      <c r="D110" s="812"/>
      <c r="E110" s="812"/>
      <c r="F110" s="812"/>
      <c r="G110" s="812"/>
      <c r="H110" s="812"/>
      <c r="I110" s="812"/>
      <c r="J110" s="813"/>
      <c r="K110" s="813"/>
      <c r="L110" s="813"/>
      <c r="M110" s="814"/>
      <c r="N110" s="814"/>
      <c r="O110" s="814"/>
      <c r="P110" s="815"/>
      <c r="Q110" s="815"/>
      <c r="S110" s="279"/>
    </row>
    <row r="111" spans="1:19" ht="15" customHeight="1" x14ac:dyDescent="0.2">
      <c r="A111" s="328"/>
      <c r="B111" s="812"/>
      <c r="C111" s="812"/>
      <c r="D111" s="812"/>
      <c r="E111" s="812"/>
      <c r="F111" s="812"/>
      <c r="G111" s="812"/>
      <c r="H111" s="812"/>
      <c r="I111" s="812"/>
      <c r="J111" s="813"/>
      <c r="K111" s="813"/>
      <c r="L111" s="813"/>
      <c r="M111" s="814"/>
      <c r="N111" s="814"/>
      <c r="O111" s="814"/>
      <c r="P111" s="815"/>
      <c r="Q111" s="815"/>
      <c r="S111" s="279"/>
    </row>
    <row r="112" spans="1:19" ht="15" customHeight="1" x14ac:dyDescent="0.2">
      <c r="A112" s="328"/>
      <c r="B112" s="812"/>
      <c r="C112" s="812"/>
      <c r="D112" s="812"/>
      <c r="E112" s="812"/>
      <c r="F112" s="812"/>
      <c r="G112" s="812"/>
      <c r="H112" s="812"/>
      <c r="I112" s="812"/>
      <c r="J112" s="813"/>
      <c r="K112" s="813"/>
      <c r="L112" s="813"/>
      <c r="M112" s="814"/>
      <c r="N112" s="814"/>
      <c r="O112" s="814"/>
      <c r="P112" s="815"/>
      <c r="Q112" s="815"/>
      <c r="S112" s="279"/>
    </row>
    <row r="113" spans="1:19" ht="15" customHeight="1" x14ac:dyDescent="0.2">
      <c r="A113" s="328"/>
      <c r="B113" s="812"/>
      <c r="C113" s="812"/>
      <c r="D113" s="812"/>
      <c r="E113" s="812"/>
      <c r="F113" s="812"/>
      <c r="G113" s="812"/>
      <c r="H113" s="812"/>
      <c r="I113" s="812"/>
      <c r="J113" s="813"/>
      <c r="K113" s="813"/>
      <c r="L113" s="813"/>
      <c r="M113" s="814"/>
      <c r="N113" s="814"/>
      <c r="O113" s="814"/>
      <c r="P113" s="815"/>
      <c r="Q113" s="815"/>
      <c r="S113" s="279"/>
    </row>
    <row r="114" spans="1:19" ht="15" customHeight="1" x14ac:dyDescent="0.2">
      <c r="A114" s="328"/>
      <c r="B114" s="812"/>
      <c r="C114" s="812"/>
      <c r="D114" s="812"/>
      <c r="E114" s="812"/>
      <c r="F114" s="812"/>
      <c r="G114" s="812"/>
      <c r="H114" s="812"/>
      <c r="I114" s="812"/>
      <c r="J114" s="813"/>
      <c r="K114" s="813"/>
      <c r="L114" s="813"/>
      <c r="M114" s="814"/>
      <c r="N114" s="814"/>
      <c r="O114" s="814"/>
      <c r="P114" s="815"/>
      <c r="Q114" s="815"/>
      <c r="S114" s="279"/>
    </row>
    <row r="115" spans="1:19" ht="15" customHeight="1" x14ac:dyDescent="0.2">
      <c r="A115" s="328"/>
      <c r="B115" s="812"/>
      <c r="C115" s="812"/>
      <c r="D115" s="812"/>
      <c r="E115" s="812"/>
      <c r="F115" s="812"/>
      <c r="G115" s="812"/>
      <c r="H115" s="812"/>
      <c r="I115" s="812"/>
      <c r="J115" s="813"/>
      <c r="K115" s="813"/>
      <c r="L115" s="813"/>
      <c r="M115" s="814"/>
      <c r="N115" s="814"/>
      <c r="O115" s="814"/>
      <c r="P115" s="815"/>
      <c r="Q115" s="815"/>
      <c r="S115" s="279"/>
    </row>
    <row r="116" spans="1:19" ht="15" customHeight="1" x14ac:dyDescent="0.2">
      <c r="A116" s="328"/>
      <c r="B116" s="812"/>
      <c r="C116" s="812"/>
      <c r="D116" s="812"/>
      <c r="E116" s="812"/>
      <c r="F116" s="812"/>
      <c r="G116" s="812"/>
      <c r="H116" s="812"/>
      <c r="I116" s="812"/>
      <c r="J116" s="813"/>
      <c r="K116" s="813"/>
      <c r="L116" s="813"/>
      <c r="M116" s="814"/>
      <c r="N116" s="814"/>
      <c r="O116" s="814"/>
      <c r="P116" s="815"/>
      <c r="Q116" s="815"/>
      <c r="S116" s="279"/>
    </row>
    <row r="117" spans="1:19" ht="15" customHeight="1" x14ac:dyDescent="0.2">
      <c r="A117" s="328"/>
      <c r="B117" s="812"/>
      <c r="C117" s="812"/>
      <c r="D117" s="812"/>
      <c r="E117" s="812"/>
      <c r="F117" s="812"/>
      <c r="G117" s="812"/>
      <c r="H117" s="812"/>
      <c r="I117" s="812"/>
      <c r="J117" s="813"/>
      <c r="K117" s="813"/>
      <c r="L117" s="813"/>
      <c r="M117" s="814"/>
      <c r="N117" s="814"/>
      <c r="O117" s="814"/>
      <c r="P117" s="815"/>
      <c r="Q117" s="815"/>
      <c r="S117" s="279"/>
    </row>
    <row r="118" spans="1:19" ht="15" customHeight="1" x14ac:dyDescent="0.2">
      <c r="A118" s="328"/>
      <c r="B118" s="812"/>
      <c r="C118" s="812"/>
      <c r="D118" s="812"/>
      <c r="E118" s="812"/>
      <c r="F118" s="812"/>
      <c r="G118" s="812"/>
      <c r="H118" s="812"/>
      <c r="I118" s="812"/>
      <c r="J118" s="813"/>
      <c r="K118" s="813"/>
      <c r="L118" s="813"/>
      <c r="M118" s="814"/>
      <c r="N118" s="814"/>
      <c r="O118" s="814"/>
      <c r="P118" s="815"/>
      <c r="Q118" s="815"/>
      <c r="S118" s="279"/>
    </row>
    <row r="119" spans="1:19" ht="15" customHeight="1" x14ac:dyDescent="0.2">
      <c r="A119" s="328"/>
      <c r="B119" s="812"/>
      <c r="C119" s="812"/>
      <c r="D119" s="812"/>
      <c r="E119" s="812"/>
      <c r="F119" s="812"/>
      <c r="G119" s="812"/>
      <c r="H119" s="812"/>
      <c r="I119" s="812"/>
      <c r="J119" s="813"/>
      <c r="K119" s="813"/>
      <c r="L119" s="813"/>
      <c r="M119" s="814"/>
      <c r="N119" s="814"/>
      <c r="O119" s="814"/>
      <c r="P119" s="815"/>
      <c r="Q119" s="815"/>
      <c r="S119" s="279"/>
    </row>
    <row r="120" spans="1:19" ht="15" customHeight="1" x14ac:dyDescent="0.2">
      <c r="A120" s="328"/>
      <c r="B120" s="812"/>
      <c r="C120" s="812"/>
      <c r="D120" s="812"/>
      <c r="E120" s="812"/>
      <c r="F120" s="812"/>
      <c r="G120" s="812"/>
      <c r="H120" s="812"/>
      <c r="I120" s="812"/>
      <c r="J120" s="813"/>
      <c r="K120" s="813"/>
      <c r="L120" s="813"/>
      <c r="M120" s="814"/>
      <c r="N120" s="814"/>
      <c r="O120" s="814"/>
      <c r="P120" s="815"/>
      <c r="Q120" s="815"/>
      <c r="S120" s="279"/>
    </row>
    <row r="121" spans="1:19" ht="15" customHeight="1" x14ac:dyDescent="0.2">
      <c r="A121" s="328"/>
      <c r="B121" s="812"/>
      <c r="C121" s="812"/>
      <c r="D121" s="812"/>
      <c r="E121" s="812"/>
      <c r="F121" s="812"/>
      <c r="G121" s="812"/>
      <c r="H121" s="812"/>
      <c r="I121" s="812"/>
      <c r="J121" s="813"/>
      <c r="K121" s="813"/>
      <c r="L121" s="813"/>
      <c r="M121" s="814"/>
      <c r="N121" s="814"/>
      <c r="O121" s="814"/>
      <c r="P121" s="815"/>
      <c r="Q121" s="815"/>
      <c r="S121" s="279"/>
    </row>
    <row r="122" spans="1:19" ht="15" customHeight="1" x14ac:dyDescent="0.2">
      <c r="A122" s="328"/>
      <c r="B122" s="812"/>
      <c r="C122" s="812"/>
      <c r="D122" s="812"/>
      <c r="E122" s="812"/>
      <c r="F122" s="812"/>
      <c r="G122" s="812"/>
      <c r="H122" s="812"/>
      <c r="I122" s="812"/>
      <c r="J122" s="813"/>
      <c r="K122" s="813"/>
      <c r="L122" s="813"/>
      <c r="M122" s="814"/>
      <c r="N122" s="814"/>
      <c r="O122" s="814"/>
      <c r="P122" s="815"/>
      <c r="Q122" s="815"/>
      <c r="S122" s="279"/>
    </row>
    <row r="123" spans="1:19" ht="15" customHeight="1" x14ac:dyDescent="0.2">
      <c r="A123" s="328"/>
      <c r="B123" s="812"/>
      <c r="C123" s="812"/>
      <c r="D123" s="812"/>
      <c r="E123" s="812"/>
      <c r="F123" s="812"/>
      <c r="G123" s="812"/>
      <c r="H123" s="812"/>
      <c r="I123" s="812"/>
      <c r="J123" s="813"/>
      <c r="K123" s="813"/>
      <c r="L123" s="813"/>
      <c r="M123" s="814"/>
      <c r="N123" s="814"/>
      <c r="O123" s="814"/>
      <c r="P123" s="815"/>
      <c r="Q123" s="815"/>
      <c r="S123" s="279"/>
    </row>
    <row r="124" spans="1:19" ht="15" customHeight="1" x14ac:dyDescent="0.2">
      <c r="A124" s="328"/>
      <c r="B124" s="812"/>
      <c r="C124" s="812"/>
      <c r="D124" s="812"/>
      <c r="E124" s="812"/>
      <c r="F124" s="812"/>
      <c r="G124" s="812"/>
      <c r="H124" s="812"/>
      <c r="I124" s="812"/>
      <c r="J124" s="813"/>
      <c r="K124" s="813"/>
      <c r="L124" s="813"/>
      <c r="M124" s="814"/>
      <c r="N124" s="814"/>
      <c r="O124" s="814"/>
      <c r="P124" s="815"/>
      <c r="Q124" s="815"/>
      <c r="S124" s="279"/>
    </row>
    <row r="125" spans="1:19" ht="15" customHeight="1" x14ac:dyDescent="0.2">
      <c r="A125" s="328"/>
      <c r="B125" s="812"/>
      <c r="C125" s="812"/>
      <c r="D125" s="812"/>
      <c r="E125" s="812"/>
      <c r="F125" s="812"/>
      <c r="G125" s="812"/>
      <c r="H125" s="812"/>
      <c r="I125" s="812"/>
      <c r="J125" s="813"/>
      <c r="K125" s="813"/>
      <c r="L125" s="813"/>
      <c r="M125" s="814"/>
      <c r="N125" s="814"/>
      <c r="O125" s="814"/>
      <c r="P125" s="815"/>
      <c r="Q125" s="815"/>
      <c r="S125" s="279"/>
    </row>
    <row r="126" spans="1:19" ht="15" customHeight="1" x14ac:dyDescent="0.2">
      <c r="A126" s="328"/>
      <c r="B126" s="812"/>
      <c r="C126" s="812"/>
      <c r="D126" s="812"/>
      <c r="E126" s="812"/>
      <c r="F126" s="812"/>
      <c r="G126" s="812"/>
      <c r="H126" s="812"/>
      <c r="I126" s="812"/>
      <c r="J126" s="813"/>
      <c r="K126" s="813"/>
      <c r="L126" s="813"/>
      <c r="M126" s="814"/>
      <c r="N126" s="814"/>
      <c r="O126" s="814"/>
      <c r="P126" s="815"/>
      <c r="Q126" s="815"/>
      <c r="S126" s="279"/>
    </row>
    <row r="127" spans="1:19" ht="15" customHeight="1" x14ac:dyDescent="0.2">
      <c r="A127" s="328"/>
      <c r="B127" s="812"/>
      <c r="C127" s="812"/>
      <c r="D127" s="812"/>
      <c r="E127" s="812"/>
      <c r="F127" s="812"/>
      <c r="G127" s="812"/>
      <c r="H127" s="812"/>
      <c r="I127" s="812"/>
      <c r="J127" s="813"/>
      <c r="K127" s="813"/>
      <c r="L127" s="813"/>
      <c r="M127" s="814"/>
      <c r="N127" s="814"/>
      <c r="O127" s="814"/>
      <c r="P127" s="815"/>
      <c r="Q127" s="815"/>
      <c r="S127" s="279"/>
    </row>
    <row r="128" spans="1:19" ht="15" customHeight="1" x14ac:dyDescent="0.2">
      <c r="A128" s="328"/>
      <c r="B128" s="812"/>
      <c r="C128" s="812"/>
      <c r="D128" s="812"/>
      <c r="E128" s="812"/>
      <c r="F128" s="812"/>
      <c r="G128" s="812"/>
      <c r="H128" s="812"/>
      <c r="I128" s="812"/>
      <c r="J128" s="813"/>
      <c r="K128" s="813"/>
      <c r="L128" s="813"/>
      <c r="M128" s="814"/>
      <c r="N128" s="814"/>
      <c r="O128" s="814"/>
      <c r="P128" s="815"/>
      <c r="Q128" s="815"/>
      <c r="S128" s="279"/>
    </row>
    <row r="129" spans="1:19" ht="15" customHeight="1" x14ac:dyDescent="0.2">
      <c r="A129" s="328"/>
      <c r="B129" s="812"/>
      <c r="C129" s="812"/>
      <c r="D129" s="812"/>
      <c r="E129" s="812"/>
      <c r="F129" s="812"/>
      <c r="G129" s="812"/>
      <c r="H129" s="812"/>
      <c r="I129" s="812"/>
      <c r="J129" s="813"/>
      <c r="K129" s="813"/>
      <c r="L129" s="813"/>
      <c r="M129" s="814"/>
      <c r="N129" s="814"/>
      <c r="O129" s="814"/>
      <c r="P129" s="815"/>
      <c r="Q129" s="815"/>
      <c r="S129" s="279"/>
    </row>
    <row r="130" spans="1:19" ht="15" customHeight="1" x14ac:dyDescent="0.2">
      <c r="A130" s="328"/>
      <c r="B130" s="812"/>
      <c r="C130" s="812"/>
      <c r="D130" s="812"/>
      <c r="E130" s="812"/>
      <c r="F130" s="812"/>
      <c r="G130" s="812"/>
      <c r="H130" s="812"/>
      <c r="I130" s="812"/>
      <c r="J130" s="813"/>
      <c r="K130" s="813"/>
      <c r="L130" s="813"/>
      <c r="M130" s="814"/>
      <c r="N130" s="814"/>
      <c r="O130" s="814"/>
      <c r="P130" s="815"/>
      <c r="Q130" s="815"/>
      <c r="S130" s="279"/>
    </row>
    <row r="131" spans="1:19" ht="15" customHeight="1" x14ac:dyDescent="0.2">
      <c r="A131" s="328"/>
      <c r="B131" s="561"/>
      <c r="C131" s="561"/>
      <c r="D131" s="561"/>
      <c r="E131" s="561"/>
      <c r="F131" s="561" t="s">
        <v>1122</v>
      </c>
      <c r="G131" s="413"/>
      <c r="H131" s="413"/>
      <c r="I131" s="413"/>
      <c r="J131" s="413"/>
      <c r="K131" s="413"/>
      <c r="L131" s="561"/>
      <c r="M131" s="860" t="s">
        <v>1121</v>
      </c>
      <c r="N131" s="860"/>
      <c r="O131" s="860"/>
      <c r="P131" s="861">
        <f>SUM(P97:Q130)</f>
        <v>550813.27</v>
      </c>
      <c r="Q131" s="862"/>
      <c r="S131" s="279"/>
    </row>
    <row r="132" spans="1:19" x14ac:dyDescent="0.2">
      <c r="A132" s="328"/>
      <c r="B132" s="818" t="s">
        <v>566</v>
      </c>
      <c r="C132" s="818"/>
      <c r="D132" s="818"/>
      <c r="E132" s="818"/>
      <c r="F132" s="818"/>
      <c r="G132" s="818"/>
      <c r="H132" s="818"/>
      <c r="I132" s="818"/>
      <c r="J132" s="818"/>
      <c r="K132" s="818"/>
      <c r="L132" s="818"/>
      <c r="M132" s="818"/>
      <c r="N132" s="818"/>
      <c r="O132" s="818"/>
      <c r="P132" s="818"/>
      <c r="Q132" s="818"/>
      <c r="S132" s="279"/>
    </row>
    <row r="133" spans="1:19" ht="12.75" customHeight="1" x14ac:dyDescent="0.2">
      <c r="A133" s="328"/>
      <c r="B133" s="321" t="str">
        <f>'Main Page'!$G$9</f>
        <v>2026-2027</v>
      </c>
      <c r="C133" s="322"/>
      <c r="D133" s="322" t="s">
        <v>671</v>
      </c>
      <c r="E133" s="322" t="str">
        <f>'Main Page'!$F$13</f>
        <v>Albemarle County Public Schools</v>
      </c>
      <c r="F133" s="322"/>
      <c r="G133" s="346"/>
      <c r="H133" s="346"/>
      <c r="I133" s="322" t="s">
        <v>670</v>
      </c>
      <c r="J133" s="324">
        <f>'Main Page'!$F$14</f>
        <v>2</v>
      </c>
      <c r="K133" s="874" t="str">
        <f>'Main Page'!$B$6</f>
        <v xml:space="preserve">  Title I, Part A, Improving Basic Programs</v>
      </c>
      <c r="L133" s="874"/>
      <c r="M133" s="874"/>
      <c r="N133" s="874"/>
      <c r="O133" s="874"/>
      <c r="P133" s="874"/>
      <c r="Q133" s="874"/>
      <c r="S133" s="279"/>
    </row>
    <row r="134" spans="1:19" ht="20.25" customHeight="1" x14ac:dyDescent="0.2">
      <c r="A134" s="328"/>
      <c r="B134" s="857" t="s">
        <v>2251</v>
      </c>
      <c r="C134" s="857"/>
      <c r="D134" s="857"/>
      <c r="E134" s="857"/>
      <c r="F134" s="857"/>
      <c r="G134" s="857"/>
      <c r="H134" s="857"/>
      <c r="I134" s="857"/>
      <c r="J134" s="857"/>
      <c r="K134" s="857"/>
      <c r="L134" s="857"/>
      <c r="M134" s="857"/>
      <c r="N134" s="857"/>
      <c r="O134" s="857"/>
      <c r="P134" s="857"/>
      <c r="Q134" s="857"/>
      <c r="S134" s="279"/>
    </row>
    <row r="135" spans="1:19" ht="42.75" customHeight="1" x14ac:dyDescent="0.2">
      <c r="A135" s="328"/>
      <c r="B135" s="858" t="s">
        <v>2252</v>
      </c>
      <c r="C135" s="859"/>
      <c r="D135" s="859"/>
      <c r="E135" s="859"/>
      <c r="F135" s="859"/>
      <c r="G135" s="859"/>
      <c r="H135" s="859"/>
      <c r="I135" s="859"/>
      <c r="J135" s="859"/>
      <c r="K135" s="859"/>
      <c r="L135" s="859"/>
      <c r="M135" s="859"/>
      <c r="N135" s="859"/>
      <c r="O135" s="859"/>
      <c r="P135" s="859"/>
      <c r="Q135" s="859"/>
      <c r="S135" s="279"/>
    </row>
    <row r="136" spans="1:19" s="31" customFormat="1" ht="112.5" customHeight="1" x14ac:dyDescent="0.2">
      <c r="A136" s="328"/>
      <c r="B136" s="863" t="s">
        <v>2894</v>
      </c>
      <c r="C136" s="864"/>
      <c r="D136" s="864"/>
      <c r="E136" s="864"/>
      <c r="F136" s="864"/>
      <c r="G136" s="864"/>
      <c r="H136" s="864"/>
      <c r="I136" s="864"/>
      <c r="J136" s="864"/>
      <c r="K136" s="864"/>
      <c r="L136" s="864"/>
      <c r="M136" s="864"/>
      <c r="N136" s="864"/>
      <c r="O136" s="864"/>
      <c r="P136" s="864"/>
      <c r="Q136" s="865"/>
      <c r="R136" s="597"/>
      <c r="S136" s="284"/>
    </row>
    <row r="137" spans="1:19" s="31" customFormat="1" ht="112.5" customHeight="1" x14ac:dyDescent="0.2">
      <c r="A137" s="328"/>
      <c r="B137" s="866" t="s">
        <v>2895</v>
      </c>
      <c r="C137" s="867"/>
      <c r="D137" s="867"/>
      <c r="E137" s="867"/>
      <c r="F137" s="867"/>
      <c r="G137" s="867"/>
      <c r="H137" s="867"/>
      <c r="I137" s="867"/>
      <c r="J137" s="867"/>
      <c r="K137" s="867"/>
      <c r="L137" s="867"/>
      <c r="M137" s="867"/>
      <c r="N137" s="867"/>
      <c r="O137" s="867"/>
      <c r="P137" s="867"/>
      <c r="Q137" s="868"/>
      <c r="R137" s="597"/>
      <c r="S137" s="284"/>
    </row>
    <row r="138" spans="1:19" s="31" customFormat="1" ht="112.5" customHeight="1" x14ac:dyDescent="0.2">
      <c r="A138" s="328"/>
      <c r="B138" s="869"/>
      <c r="C138" s="870"/>
      <c r="D138" s="870"/>
      <c r="E138" s="870"/>
      <c r="F138" s="870"/>
      <c r="G138" s="870"/>
      <c r="H138" s="870"/>
      <c r="I138" s="870"/>
      <c r="J138" s="870"/>
      <c r="K138" s="870"/>
      <c r="L138" s="870"/>
      <c r="M138" s="870"/>
      <c r="N138" s="870"/>
      <c r="O138" s="870"/>
      <c r="P138" s="870"/>
      <c r="Q138" s="871"/>
      <c r="R138" s="597"/>
      <c r="S138" s="284"/>
    </row>
    <row r="139" spans="1:19" ht="15" customHeight="1" x14ac:dyDescent="0.2">
      <c r="A139" s="328"/>
      <c r="B139" s="816" t="s">
        <v>1119</v>
      </c>
      <c r="C139" s="816"/>
      <c r="D139" s="816"/>
      <c r="E139" s="816"/>
      <c r="F139" s="816"/>
      <c r="G139" s="816"/>
      <c r="H139" s="816"/>
      <c r="I139" s="816"/>
      <c r="J139" s="817" t="s">
        <v>2549</v>
      </c>
      <c r="K139" s="817"/>
      <c r="L139" s="817"/>
      <c r="M139" s="816" t="s">
        <v>1997</v>
      </c>
      <c r="N139" s="816"/>
      <c r="O139" s="816"/>
      <c r="P139" s="819" t="s">
        <v>1120</v>
      </c>
      <c r="Q139" s="819"/>
      <c r="S139" s="279"/>
    </row>
    <row r="140" spans="1:19" ht="15" customHeight="1" x14ac:dyDescent="0.2">
      <c r="A140" s="328"/>
      <c r="B140" s="812" t="s">
        <v>2896</v>
      </c>
      <c r="C140" s="812"/>
      <c r="D140" s="812"/>
      <c r="E140" s="812"/>
      <c r="F140" s="812"/>
      <c r="G140" s="812"/>
      <c r="H140" s="812"/>
      <c r="I140" s="812"/>
      <c r="J140" s="813" t="s">
        <v>2935</v>
      </c>
      <c r="K140" s="813"/>
      <c r="L140" s="813"/>
      <c r="M140" s="814" t="s">
        <v>2191</v>
      </c>
      <c r="N140" s="814"/>
      <c r="O140" s="814"/>
      <c r="P140" s="815">
        <v>2300</v>
      </c>
      <c r="Q140" s="815"/>
      <c r="S140" s="279"/>
    </row>
    <row r="141" spans="1:19" ht="15" customHeight="1" x14ac:dyDescent="0.2">
      <c r="A141" s="328"/>
      <c r="B141" s="812" t="s">
        <v>2897</v>
      </c>
      <c r="C141" s="812"/>
      <c r="D141" s="812"/>
      <c r="E141" s="812"/>
      <c r="F141" s="812"/>
      <c r="G141" s="812"/>
      <c r="H141" s="812"/>
      <c r="I141" s="812"/>
      <c r="J141" s="813" t="s">
        <v>2935</v>
      </c>
      <c r="K141" s="813"/>
      <c r="L141" s="813"/>
      <c r="M141" s="814" t="s">
        <v>570</v>
      </c>
      <c r="N141" s="814"/>
      <c r="O141" s="814"/>
      <c r="P141" s="815">
        <v>2167</v>
      </c>
      <c r="Q141" s="815"/>
      <c r="S141" s="279"/>
    </row>
    <row r="142" spans="1:19" ht="15" customHeight="1" x14ac:dyDescent="0.2">
      <c r="A142" s="328"/>
      <c r="B142" s="812" t="s">
        <v>2898</v>
      </c>
      <c r="C142" s="812"/>
      <c r="D142" s="812"/>
      <c r="E142" s="812"/>
      <c r="F142" s="812"/>
      <c r="G142" s="812"/>
      <c r="H142" s="812"/>
      <c r="I142" s="812"/>
      <c r="J142" s="813" t="s">
        <v>2929</v>
      </c>
      <c r="K142" s="813"/>
      <c r="L142" s="813"/>
      <c r="M142" s="814"/>
      <c r="N142" s="814"/>
      <c r="O142" s="814"/>
      <c r="P142" s="815">
        <v>3000</v>
      </c>
      <c r="Q142" s="815"/>
      <c r="S142" s="279"/>
    </row>
    <row r="143" spans="1:19" ht="15" customHeight="1" x14ac:dyDescent="0.2">
      <c r="A143" s="328"/>
      <c r="B143" s="812" t="s">
        <v>2899</v>
      </c>
      <c r="C143" s="812"/>
      <c r="D143" s="812"/>
      <c r="E143" s="812"/>
      <c r="F143" s="812"/>
      <c r="G143" s="812"/>
      <c r="H143" s="812"/>
      <c r="I143" s="812"/>
      <c r="J143" s="813" t="s">
        <v>2929</v>
      </c>
      <c r="K143" s="813"/>
      <c r="L143" s="813"/>
      <c r="M143" s="814"/>
      <c r="N143" s="814"/>
      <c r="O143" s="814"/>
      <c r="P143" s="815">
        <v>2000</v>
      </c>
      <c r="Q143" s="815"/>
      <c r="S143" s="279"/>
    </row>
    <row r="144" spans="1:19" ht="15" customHeight="1" x14ac:dyDescent="0.2">
      <c r="A144" s="328"/>
      <c r="B144" s="812" t="s">
        <v>2900</v>
      </c>
      <c r="C144" s="812"/>
      <c r="D144" s="812"/>
      <c r="E144" s="812"/>
      <c r="F144" s="812"/>
      <c r="G144" s="812"/>
      <c r="H144" s="812"/>
      <c r="I144" s="812"/>
      <c r="J144" s="813" t="s">
        <v>2929</v>
      </c>
      <c r="K144" s="813"/>
      <c r="L144" s="813"/>
      <c r="M144" s="814"/>
      <c r="N144" s="814"/>
      <c r="O144" s="814"/>
      <c r="P144" s="815">
        <v>64600</v>
      </c>
      <c r="Q144" s="815"/>
      <c r="S144" s="279"/>
    </row>
    <row r="145" spans="1:19" ht="15" customHeight="1" x14ac:dyDescent="0.2">
      <c r="A145" s="328"/>
      <c r="B145" s="812" t="s">
        <v>2901</v>
      </c>
      <c r="C145" s="812"/>
      <c r="D145" s="812"/>
      <c r="E145" s="812"/>
      <c r="F145" s="812"/>
      <c r="G145" s="812"/>
      <c r="H145" s="812"/>
      <c r="I145" s="812"/>
      <c r="J145" s="813" t="s">
        <v>2929</v>
      </c>
      <c r="K145" s="813"/>
      <c r="L145" s="813"/>
      <c r="M145" s="814"/>
      <c r="N145" s="814"/>
      <c r="O145" s="814"/>
      <c r="P145" s="815">
        <v>250000</v>
      </c>
      <c r="Q145" s="815"/>
      <c r="S145" s="279"/>
    </row>
    <row r="146" spans="1:19" ht="15" customHeight="1" x14ac:dyDescent="0.2">
      <c r="A146" s="328"/>
      <c r="B146" s="812" t="s">
        <v>2902</v>
      </c>
      <c r="C146" s="812"/>
      <c r="D146" s="812"/>
      <c r="E146" s="812"/>
      <c r="F146" s="812"/>
      <c r="G146" s="812"/>
      <c r="H146" s="812"/>
      <c r="I146" s="812"/>
      <c r="J146" s="813" t="s">
        <v>2929</v>
      </c>
      <c r="K146" s="813"/>
      <c r="L146" s="813"/>
      <c r="M146" s="814"/>
      <c r="N146" s="814"/>
      <c r="O146" s="814"/>
      <c r="P146" s="815">
        <v>20000</v>
      </c>
      <c r="Q146" s="815"/>
      <c r="S146" s="279"/>
    </row>
    <row r="147" spans="1:19" ht="15" customHeight="1" x14ac:dyDescent="0.2">
      <c r="A147" s="328"/>
      <c r="B147" s="812"/>
      <c r="C147" s="812"/>
      <c r="D147" s="812"/>
      <c r="E147" s="812"/>
      <c r="F147" s="812"/>
      <c r="G147" s="812"/>
      <c r="H147" s="812"/>
      <c r="I147" s="812"/>
      <c r="J147" s="813"/>
      <c r="K147" s="813"/>
      <c r="L147" s="813"/>
      <c r="M147" s="814"/>
      <c r="N147" s="814"/>
      <c r="O147" s="814"/>
      <c r="P147" s="815"/>
      <c r="Q147" s="815"/>
      <c r="S147" s="279"/>
    </row>
    <row r="148" spans="1:19" ht="15" customHeight="1" x14ac:dyDescent="0.2">
      <c r="A148" s="328"/>
      <c r="B148" s="812"/>
      <c r="C148" s="812"/>
      <c r="D148" s="812"/>
      <c r="E148" s="812"/>
      <c r="F148" s="812"/>
      <c r="G148" s="812"/>
      <c r="H148" s="812"/>
      <c r="I148" s="812"/>
      <c r="J148" s="813"/>
      <c r="K148" s="813"/>
      <c r="L148" s="813"/>
      <c r="M148" s="814"/>
      <c r="N148" s="814"/>
      <c r="O148" s="814"/>
      <c r="P148" s="815"/>
      <c r="Q148" s="815"/>
      <c r="S148" s="279"/>
    </row>
    <row r="149" spans="1:19" ht="15" customHeight="1" x14ac:dyDescent="0.2">
      <c r="A149" s="328"/>
      <c r="B149" s="812"/>
      <c r="C149" s="812"/>
      <c r="D149" s="812"/>
      <c r="E149" s="812"/>
      <c r="F149" s="812"/>
      <c r="G149" s="812"/>
      <c r="H149" s="812"/>
      <c r="I149" s="812"/>
      <c r="J149" s="813"/>
      <c r="K149" s="813"/>
      <c r="L149" s="813"/>
      <c r="M149" s="814"/>
      <c r="N149" s="814"/>
      <c r="O149" s="814"/>
      <c r="P149" s="815"/>
      <c r="Q149" s="815"/>
      <c r="S149" s="279"/>
    </row>
    <row r="150" spans="1:19" ht="15" customHeight="1" x14ac:dyDescent="0.2">
      <c r="A150" s="328"/>
      <c r="B150" s="812"/>
      <c r="C150" s="812"/>
      <c r="D150" s="812"/>
      <c r="E150" s="812"/>
      <c r="F150" s="812"/>
      <c r="G150" s="812"/>
      <c r="H150" s="812"/>
      <c r="I150" s="812"/>
      <c r="J150" s="813"/>
      <c r="K150" s="813"/>
      <c r="L150" s="813"/>
      <c r="M150" s="814"/>
      <c r="N150" s="814"/>
      <c r="O150" s="814"/>
      <c r="P150" s="815"/>
      <c r="Q150" s="815"/>
      <c r="S150" s="279"/>
    </row>
    <row r="151" spans="1:19" ht="15" customHeight="1" x14ac:dyDescent="0.2">
      <c r="A151" s="328"/>
      <c r="B151" s="812"/>
      <c r="C151" s="812"/>
      <c r="D151" s="812"/>
      <c r="E151" s="812"/>
      <c r="F151" s="812"/>
      <c r="G151" s="812"/>
      <c r="H151" s="812"/>
      <c r="I151" s="812"/>
      <c r="J151" s="813"/>
      <c r="K151" s="813"/>
      <c r="L151" s="813"/>
      <c r="M151" s="814"/>
      <c r="N151" s="814"/>
      <c r="O151" s="814"/>
      <c r="P151" s="815"/>
      <c r="Q151" s="815"/>
      <c r="S151" s="279"/>
    </row>
    <row r="152" spans="1:19" ht="15" customHeight="1" x14ac:dyDescent="0.2">
      <c r="A152" s="328"/>
      <c r="B152" s="812"/>
      <c r="C152" s="812"/>
      <c r="D152" s="812"/>
      <c r="E152" s="812"/>
      <c r="F152" s="812"/>
      <c r="G152" s="812"/>
      <c r="H152" s="812"/>
      <c r="I152" s="812"/>
      <c r="J152" s="813"/>
      <c r="K152" s="813"/>
      <c r="L152" s="813"/>
      <c r="M152" s="814"/>
      <c r="N152" s="814"/>
      <c r="O152" s="814"/>
      <c r="P152" s="815"/>
      <c r="Q152" s="815"/>
      <c r="S152" s="279"/>
    </row>
    <row r="153" spans="1:19" ht="15" customHeight="1" x14ac:dyDescent="0.2">
      <c r="A153" s="328"/>
      <c r="B153" s="812"/>
      <c r="C153" s="812"/>
      <c r="D153" s="812"/>
      <c r="E153" s="812"/>
      <c r="F153" s="812"/>
      <c r="G153" s="812"/>
      <c r="H153" s="812"/>
      <c r="I153" s="812"/>
      <c r="J153" s="813"/>
      <c r="K153" s="813"/>
      <c r="L153" s="813"/>
      <c r="M153" s="814"/>
      <c r="N153" s="814"/>
      <c r="O153" s="814"/>
      <c r="P153" s="815"/>
      <c r="Q153" s="815"/>
      <c r="S153" s="279"/>
    </row>
    <row r="154" spans="1:19" ht="15" customHeight="1" x14ac:dyDescent="0.2">
      <c r="A154" s="328"/>
      <c r="B154" s="812"/>
      <c r="C154" s="812"/>
      <c r="D154" s="812"/>
      <c r="E154" s="812"/>
      <c r="F154" s="812"/>
      <c r="G154" s="812"/>
      <c r="H154" s="812"/>
      <c r="I154" s="812"/>
      <c r="J154" s="813"/>
      <c r="K154" s="813"/>
      <c r="L154" s="813"/>
      <c r="M154" s="814"/>
      <c r="N154" s="814"/>
      <c r="O154" s="814"/>
      <c r="P154" s="815"/>
      <c r="Q154" s="815"/>
      <c r="S154" s="279"/>
    </row>
    <row r="155" spans="1:19" ht="15" customHeight="1" x14ac:dyDescent="0.2">
      <c r="A155" s="328"/>
      <c r="B155" s="812"/>
      <c r="C155" s="812"/>
      <c r="D155" s="812"/>
      <c r="E155" s="812"/>
      <c r="F155" s="812"/>
      <c r="G155" s="812"/>
      <c r="H155" s="812"/>
      <c r="I155" s="812"/>
      <c r="J155" s="813"/>
      <c r="K155" s="813"/>
      <c r="L155" s="813"/>
      <c r="M155" s="814"/>
      <c r="N155" s="814"/>
      <c r="O155" s="814"/>
      <c r="P155" s="815"/>
      <c r="Q155" s="815"/>
      <c r="S155" s="279"/>
    </row>
    <row r="156" spans="1:19" ht="15" customHeight="1" x14ac:dyDescent="0.2">
      <c r="A156" s="328"/>
      <c r="B156" s="812"/>
      <c r="C156" s="812"/>
      <c r="D156" s="812"/>
      <c r="E156" s="812"/>
      <c r="F156" s="812"/>
      <c r="G156" s="812"/>
      <c r="H156" s="812"/>
      <c r="I156" s="812"/>
      <c r="J156" s="813"/>
      <c r="K156" s="813"/>
      <c r="L156" s="813"/>
      <c r="M156" s="814"/>
      <c r="N156" s="814"/>
      <c r="O156" s="814"/>
      <c r="P156" s="815"/>
      <c r="Q156" s="815"/>
      <c r="S156" s="279"/>
    </row>
    <row r="157" spans="1:19" ht="15" customHeight="1" x14ac:dyDescent="0.2">
      <c r="A157" s="328"/>
      <c r="B157" s="812"/>
      <c r="C157" s="812"/>
      <c r="D157" s="812"/>
      <c r="E157" s="812"/>
      <c r="F157" s="812"/>
      <c r="G157" s="812"/>
      <c r="H157" s="812"/>
      <c r="I157" s="812"/>
      <c r="J157" s="813"/>
      <c r="K157" s="813"/>
      <c r="L157" s="813"/>
      <c r="M157" s="814"/>
      <c r="N157" s="814"/>
      <c r="O157" s="814"/>
      <c r="P157" s="815"/>
      <c r="Q157" s="815"/>
      <c r="S157" s="279"/>
    </row>
    <row r="158" spans="1:19" ht="15" customHeight="1" x14ac:dyDescent="0.2">
      <c r="A158" s="328"/>
      <c r="B158" s="812"/>
      <c r="C158" s="812"/>
      <c r="D158" s="812"/>
      <c r="E158" s="812"/>
      <c r="F158" s="812"/>
      <c r="G158" s="812"/>
      <c r="H158" s="812"/>
      <c r="I158" s="812"/>
      <c r="J158" s="813"/>
      <c r="K158" s="813"/>
      <c r="L158" s="813"/>
      <c r="M158" s="814"/>
      <c r="N158" s="814"/>
      <c r="O158" s="814"/>
      <c r="P158" s="815"/>
      <c r="Q158" s="815"/>
      <c r="S158" s="279"/>
    </row>
    <row r="159" spans="1:19" ht="15" customHeight="1" x14ac:dyDescent="0.2">
      <c r="A159" s="328"/>
      <c r="B159" s="812"/>
      <c r="C159" s="812"/>
      <c r="D159" s="812"/>
      <c r="E159" s="812"/>
      <c r="F159" s="812"/>
      <c r="G159" s="812"/>
      <c r="H159" s="812"/>
      <c r="I159" s="812"/>
      <c r="J159" s="813"/>
      <c r="K159" s="813"/>
      <c r="L159" s="813"/>
      <c r="M159" s="814"/>
      <c r="N159" s="814"/>
      <c r="O159" s="814"/>
      <c r="P159" s="815"/>
      <c r="Q159" s="815"/>
      <c r="S159" s="279"/>
    </row>
    <row r="160" spans="1:19" ht="15" customHeight="1" x14ac:dyDescent="0.2">
      <c r="A160" s="328"/>
      <c r="B160" s="812"/>
      <c r="C160" s="812"/>
      <c r="D160" s="812"/>
      <c r="E160" s="812"/>
      <c r="F160" s="812"/>
      <c r="G160" s="812"/>
      <c r="H160" s="812"/>
      <c r="I160" s="812"/>
      <c r="J160" s="813"/>
      <c r="K160" s="813"/>
      <c r="L160" s="813"/>
      <c r="M160" s="814"/>
      <c r="N160" s="814"/>
      <c r="O160" s="814"/>
      <c r="P160" s="815"/>
      <c r="Q160" s="815"/>
      <c r="S160" s="279"/>
    </row>
    <row r="161" spans="1:19" ht="15" customHeight="1" x14ac:dyDescent="0.2">
      <c r="A161" s="328"/>
      <c r="B161" s="812"/>
      <c r="C161" s="812"/>
      <c r="D161" s="812"/>
      <c r="E161" s="812"/>
      <c r="F161" s="812"/>
      <c r="G161" s="812"/>
      <c r="H161" s="812"/>
      <c r="I161" s="812"/>
      <c r="J161" s="813"/>
      <c r="K161" s="813"/>
      <c r="L161" s="813"/>
      <c r="M161" s="814"/>
      <c r="N161" s="814"/>
      <c r="O161" s="814"/>
      <c r="P161" s="815"/>
      <c r="Q161" s="815"/>
      <c r="S161" s="279"/>
    </row>
    <row r="162" spans="1:19" ht="15" customHeight="1" x14ac:dyDescent="0.2">
      <c r="A162" s="328"/>
      <c r="B162" s="812"/>
      <c r="C162" s="812"/>
      <c r="D162" s="812"/>
      <c r="E162" s="812"/>
      <c r="F162" s="812"/>
      <c r="G162" s="812"/>
      <c r="H162" s="812"/>
      <c r="I162" s="812"/>
      <c r="J162" s="813"/>
      <c r="K162" s="813"/>
      <c r="L162" s="813"/>
      <c r="M162" s="814"/>
      <c r="N162" s="814"/>
      <c r="O162" s="814"/>
      <c r="P162" s="815"/>
      <c r="Q162" s="815"/>
      <c r="S162" s="279"/>
    </row>
    <row r="163" spans="1:19" ht="15" customHeight="1" x14ac:dyDescent="0.2">
      <c r="A163" s="328"/>
      <c r="B163" s="812"/>
      <c r="C163" s="812"/>
      <c r="D163" s="812"/>
      <c r="E163" s="812"/>
      <c r="F163" s="812"/>
      <c r="G163" s="812"/>
      <c r="H163" s="812"/>
      <c r="I163" s="812"/>
      <c r="J163" s="813"/>
      <c r="K163" s="813"/>
      <c r="L163" s="813"/>
      <c r="M163" s="814"/>
      <c r="N163" s="814"/>
      <c r="O163" s="814"/>
      <c r="P163" s="815"/>
      <c r="Q163" s="815"/>
      <c r="S163" s="279"/>
    </row>
    <row r="164" spans="1:19" ht="15" customHeight="1" x14ac:dyDescent="0.2">
      <c r="A164" s="328"/>
      <c r="B164" s="812"/>
      <c r="C164" s="812"/>
      <c r="D164" s="812"/>
      <c r="E164" s="812"/>
      <c r="F164" s="812"/>
      <c r="G164" s="812"/>
      <c r="H164" s="812"/>
      <c r="I164" s="812"/>
      <c r="J164" s="813"/>
      <c r="K164" s="813"/>
      <c r="L164" s="813"/>
      <c r="M164" s="814"/>
      <c r="N164" s="814"/>
      <c r="O164" s="814"/>
      <c r="P164" s="815"/>
      <c r="Q164" s="815"/>
      <c r="S164" s="279"/>
    </row>
    <row r="165" spans="1:19" ht="15" customHeight="1" x14ac:dyDescent="0.2">
      <c r="A165" s="328"/>
      <c r="B165" s="812"/>
      <c r="C165" s="812"/>
      <c r="D165" s="812"/>
      <c r="E165" s="812"/>
      <c r="F165" s="812"/>
      <c r="G165" s="812"/>
      <c r="H165" s="812"/>
      <c r="I165" s="812"/>
      <c r="J165" s="813"/>
      <c r="K165" s="813"/>
      <c r="L165" s="813"/>
      <c r="M165" s="814"/>
      <c r="N165" s="814"/>
      <c r="O165" s="814"/>
      <c r="P165" s="815"/>
      <c r="Q165" s="815"/>
      <c r="S165" s="279"/>
    </row>
    <row r="166" spans="1:19" ht="15" customHeight="1" x14ac:dyDescent="0.2">
      <c r="A166" s="328"/>
      <c r="B166" s="812"/>
      <c r="C166" s="812"/>
      <c r="D166" s="812"/>
      <c r="E166" s="812"/>
      <c r="F166" s="812"/>
      <c r="G166" s="812"/>
      <c r="H166" s="812"/>
      <c r="I166" s="812"/>
      <c r="J166" s="813"/>
      <c r="K166" s="813"/>
      <c r="L166" s="813"/>
      <c r="M166" s="814"/>
      <c r="N166" s="814"/>
      <c r="O166" s="814"/>
      <c r="P166" s="815"/>
      <c r="Q166" s="815"/>
      <c r="S166" s="279"/>
    </row>
    <row r="167" spans="1:19" ht="15" customHeight="1" x14ac:dyDescent="0.2">
      <c r="A167" s="328"/>
      <c r="B167" s="812"/>
      <c r="C167" s="812"/>
      <c r="D167" s="812"/>
      <c r="E167" s="812"/>
      <c r="F167" s="812"/>
      <c r="G167" s="812"/>
      <c r="H167" s="812"/>
      <c r="I167" s="812"/>
      <c r="J167" s="813"/>
      <c r="K167" s="813"/>
      <c r="L167" s="813"/>
      <c r="M167" s="814"/>
      <c r="N167" s="814"/>
      <c r="O167" s="814"/>
      <c r="P167" s="815"/>
      <c r="Q167" s="815"/>
      <c r="S167" s="279"/>
    </row>
    <row r="168" spans="1:19" ht="15" customHeight="1" x14ac:dyDescent="0.2">
      <c r="A168" s="328"/>
      <c r="B168" s="812"/>
      <c r="C168" s="812"/>
      <c r="D168" s="812"/>
      <c r="E168" s="812"/>
      <c r="F168" s="812"/>
      <c r="G168" s="812"/>
      <c r="H168" s="812"/>
      <c r="I168" s="812"/>
      <c r="J168" s="813"/>
      <c r="K168" s="813"/>
      <c r="L168" s="813"/>
      <c r="M168" s="814"/>
      <c r="N168" s="814"/>
      <c r="O168" s="814"/>
      <c r="P168" s="815"/>
      <c r="Q168" s="815"/>
      <c r="S168" s="279"/>
    </row>
    <row r="169" spans="1:19" ht="15" customHeight="1" x14ac:dyDescent="0.2">
      <c r="A169" s="328"/>
      <c r="B169" s="561"/>
      <c r="C169" s="561"/>
      <c r="D169" s="561"/>
      <c r="E169" s="561"/>
      <c r="F169" s="561" t="s">
        <v>1122</v>
      </c>
      <c r="G169" s="413"/>
      <c r="H169" s="413"/>
      <c r="I169" s="413"/>
      <c r="J169" s="413"/>
      <c r="K169" s="413"/>
      <c r="L169" s="561"/>
      <c r="M169" s="860" t="s">
        <v>1121</v>
      </c>
      <c r="N169" s="860"/>
      <c r="O169" s="860"/>
      <c r="P169" s="861">
        <f>SUM(P140:Q168)</f>
        <v>344067</v>
      </c>
      <c r="Q169" s="862"/>
      <c r="S169" s="279"/>
    </row>
    <row r="170" spans="1:19" ht="7.5" customHeight="1" x14ac:dyDescent="0.2">
      <c r="A170" s="328"/>
      <c r="B170" s="565"/>
      <c r="C170" s="565"/>
      <c r="D170" s="565"/>
      <c r="E170" s="413"/>
      <c r="F170" s="413"/>
      <c r="G170" s="413"/>
      <c r="H170" s="413"/>
      <c r="I170" s="413"/>
      <c r="J170" s="413"/>
      <c r="K170" s="413"/>
      <c r="L170" s="413"/>
      <c r="M170" s="413"/>
      <c r="N170" s="413"/>
      <c r="O170" s="413"/>
      <c r="P170" s="413"/>
      <c r="Q170" s="413"/>
      <c r="S170" s="279"/>
    </row>
    <row r="171" spans="1:19" x14ac:dyDescent="0.2">
      <c r="A171" s="328"/>
      <c r="B171" s="818" t="s">
        <v>567</v>
      </c>
      <c r="C171" s="818"/>
      <c r="D171" s="818"/>
      <c r="E171" s="818"/>
      <c r="F171" s="818"/>
      <c r="G171" s="818"/>
      <c r="H171" s="818"/>
      <c r="I171" s="818"/>
      <c r="J171" s="818"/>
      <c r="K171" s="818"/>
      <c r="L171" s="818"/>
      <c r="M171" s="818"/>
      <c r="N171" s="818"/>
      <c r="O171" s="818"/>
      <c r="P171" s="818"/>
      <c r="Q171" s="818"/>
      <c r="S171" s="279"/>
    </row>
    <row r="172" spans="1:19" ht="12.75" customHeight="1" x14ac:dyDescent="0.2">
      <c r="A172" s="328"/>
      <c r="B172" s="321" t="str">
        <f>'Main Page'!$G$9</f>
        <v>2026-2027</v>
      </c>
      <c r="C172" s="322"/>
      <c r="D172" s="322" t="s">
        <v>671</v>
      </c>
      <c r="E172" s="322" t="str">
        <f>'Main Page'!$F$13</f>
        <v>Albemarle County Public Schools</v>
      </c>
      <c r="F172" s="322"/>
      <c r="G172" s="346"/>
      <c r="H172" s="346"/>
      <c r="I172" s="322" t="s">
        <v>670</v>
      </c>
      <c r="J172" s="324">
        <f>'Main Page'!$F$14</f>
        <v>2</v>
      </c>
      <c r="K172" s="874" t="str">
        <f>'Main Page'!$B$6</f>
        <v xml:space="preserve">  Title I, Part A, Improving Basic Programs</v>
      </c>
      <c r="L172" s="874"/>
      <c r="M172" s="874"/>
      <c r="N172" s="874"/>
      <c r="O172" s="874"/>
      <c r="P172" s="874"/>
      <c r="Q172" s="874"/>
      <c r="S172" s="279"/>
    </row>
    <row r="173" spans="1:19" ht="20.25" customHeight="1" x14ac:dyDescent="0.2">
      <c r="A173" s="328"/>
      <c r="B173" s="857" t="s">
        <v>1360</v>
      </c>
      <c r="C173" s="857"/>
      <c r="D173" s="857"/>
      <c r="E173" s="857"/>
      <c r="F173" s="857"/>
      <c r="G173" s="857"/>
      <c r="H173" s="857"/>
      <c r="I173" s="857"/>
      <c r="J173" s="857"/>
      <c r="K173" s="857"/>
      <c r="L173" s="857"/>
      <c r="M173" s="857"/>
      <c r="N173" s="857"/>
      <c r="O173" s="857"/>
      <c r="P173" s="857"/>
      <c r="Q173" s="857"/>
      <c r="S173" s="279"/>
    </row>
    <row r="174" spans="1:19" ht="15" customHeight="1" x14ac:dyDescent="0.2">
      <c r="A174" s="328"/>
      <c r="B174" s="858" t="s">
        <v>2088</v>
      </c>
      <c r="C174" s="859"/>
      <c r="D174" s="859"/>
      <c r="E174" s="859"/>
      <c r="F174" s="859"/>
      <c r="G174" s="859"/>
      <c r="H174" s="859"/>
      <c r="I174" s="859"/>
      <c r="J174" s="859"/>
      <c r="K174" s="859"/>
      <c r="L174" s="859"/>
      <c r="M174" s="859"/>
      <c r="N174" s="859"/>
      <c r="O174" s="859"/>
      <c r="P174" s="859"/>
      <c r="Q174" s="859"/>
      <c r="S174" s="279"/>
    </row>
    <row r="175" spans="1:19" s="31" customFormat="1" ht="112.5" customHeight="1" x14ac:dyDescent="0.2">
      <c r="A175" s="328"/>
      <c r="B175" s="863"/>
      <c r="C175" s="864"/>
      <c r="D175" s="864"/>
      <c r="E175" s="864"/>
      <c r="F175" s="864"/>
      <c r="G175" s="864"/>
      <c r="H175" s="864"/>
      <c r="I175" s="864"/>
      <c r="J175" s="864"/>
      <c r="K175" s="864"/>
      <c r="L175" s="864"/>
      <c r="M175" s="864"/>
      <c r="N175" s="864"/>
      <c r="O175" s="864"/>
      <c r="P175" s="864"/>
      <c r="Q175" s="865"/>
      <c r="R175" s="597"/>
      <c r="S175" s="284"/>
    </row>
    <row r="176" spans="1:19" s="31" customFormat="1" ht="150" customHeight="1" x14ac:dyDescent="0.2">
      <c r="A176" s="328"/>
      <c r="B176" s="866"/>
      <c r="C176" s="867"/>
      <c r="D176" s="867"/>
      <c r="E176" s="867"/>
      <c r="F176" s="867"/>
      <c r="G176" s="867"/>
      <c r="H176" s="867"/>
      <c r="I176" s="867"/>
      <c r="J176" s="867"/>
      <c r="K176" s="867"/>
      <c r="L176" s="867"/>
      <c r="M176" s="867"/>
      <c r="N176" s="867"/>
      <c r="O176" s="867"/>
      <c r="P176" s="867"/>
      <c r="Q176" s="868"/>
      <c r="R176" s="597"/>
      <c r="S176" s="284"/>
    </row>
    <row r="177" spans="1:19" s="31" customFormat="1" ht="112.5" customHeight="1" x14ac:dyDescent="0.2">
      <c r="A177" s="328"/>
      <c r="B177" s="869"/>
      <c r="C177" s="870"/>
      <c r="D177" s="870"/>
      <c r="E177" s="870"/>
      <c r="F177" s="870"/>
      <c r="G177" s="870"/>
      <c r="H177" s="870"/>
      <c r="I177" s="870"/>
      <c r="J177" s="870"/>
      <c r="K177" s="870"/>
      <c r="L177" s="870"/>
      <c r="M177" s="870"/>
      <c r="N177" s="870"/>
      <c r="O177" s="870"/>
      <c r="P177" s="870"/>
      <c r="Q177" s="871"/>
      <c r="R177" s="597"/>
      <c r="S177" s="284"/>
    </row>
    <row r="178" spans="1:19" ht="15" customHeight="1" x14ac:dyDescent="0.2">
      <c r="A178" s="328"/>
      <c r="B178" s="816" t="s">
        <v>1119</v>
      </c>
      <c r="C178" s="816"/>
      <c r="D178" s="816"/>
      <c r="E178" s="816"/>
      <c r="F178" s="816"/>
      <c r="G178" s="816"/>
      <c r="H178" s="816"/>
      <c r="I178" s="816"/>
      <c r="J178" s="817" t="s">
        <v>2549</v>
      </c>
      <c r="K178" s="817"/>
      <c r="L178" s="817"/>
      <c r="M178" s="816" t="s">
        <v>1997</v>
      </c>
      <c r="N178" s="816"/>
      <c r="O178" s="816"/>
      <c r="P178" s="819" t="s">
        <v>1120</v>
      </c>
      <c r="Q178" s="819"/>
      <c r="S178" s="279"/>
    </row>
    <row r="179" spans="1:19" ht="15" customHeight="1" x14ac:dyDescent="0.2">
      <c r="A179" s="328"/>
      <c r="B179" s="812"/>
      <c r="C179" s="812"/>
      <c r="D179" s="812"/>
      <c r="E179" s="812"/>
      <c r="F179" s="812"/>
      <c r="G179" s="812"/>
      <c r="H179" s="812"/>
      <c r="I179" s="812"/>
      <c r="J179" s="813"/>
      <c r="K179" s="813"/>
      <c r="L179" s="813"/>
      <c r="M179" s="814"/>
      <c r="N179" s="814"/>
      <c r="O179" s="814"/>
      <c r="P179" s="815"/>
      <c r="Q179" s="815"/>
      <c r="S179" s="279"/>
    </row>
    <row r="180" spans="1:19" ht="15" customHeight="1" x14ac:dyDescent="0.2">
      <c r="A180" s="328"/>
      <c r="B180" s="812"/>
      <c r="C180" s="812"/>
      <c r="D180" s="812"/>
      <c r="E180" s="812"/>
      <c r="F180" s="812"/>
      <c r="G180" s="812"/>
      <c r="H180" s="812"/>
      <c r="I180" s="812"/>
      <c r="J180" s="813"/>
      <c r="K180" s="813"/>
      <c r="L180" s="813"/>
      <c r="M180" s="814"/>
      <c r="N180" s="814"/>
      <c r="O180" s="814"/>
      <c r="P180" s="815"/>
      <c r="Q180" s="815"/>
      <c r="S180" s="279"/>
    </row>
    <row r="181" spans="1:19" ht="15" customHeight="1" x14ac:dyDescent="0.2">
      <c r="A181" s="328"/>
      <c r="B181" s="812"/>
      <c r="C181" s="812"/>
      <c r="D181" s="812"/>
      <c r="E181" s="812"/>
      <c r="F181" s="812"/>
      <c r="G181" s="812"/>
      <c r="H181" s="812"/>
      <c r="I181" s="812"/>
      <c r="J181" s="813"/>
      <c r="K181" s="813"/>
      <c r="L181" s="813"/>
      <c r="M181" s="814"/>
      <c r="N181" s="814"/>
      <c r="O181" s="814"/>
      <c r="P181" s="815"/>
      <c r="Q181" s="815"/>
      <c r="S181" s="279"/>
    </row>
    <row r="182" spans="1:19" ht="15" customHeight="1" x14ac:dyDescent="0.2">
      <c r="A182" s="328"/>
      <c r="B182" s="812"/>
      <c r="C182" s="812"/>
      <c r="D182" s="812"/>
      <c r="E182" s="812"/>
      <c r="F182" s="812"/>
      <c r="G182" s="812"/>
      <c r="H182" s="812"/>
      <c r="I182" s="812"/>
      <c r="J182" s="813"/>
      <c r="K182" s="813"/>
      <c r="L182" s="813"/>
      <c r="M182" s="814"/>
      <c r="N182" s="814"/>
      <c r="O182" s="814"/>
      <c r="P182" s="815"/>
      <c r="Q182" s="815"/>
      <c r="S182" s="279"/>
    </row>
    <row r="183" spans="1:19" ht="15" customHeight="1" x14ac:dyDescent="0.2">
      <c r="A183" s="328"/>
      <c r="B183" s="812"/>
      <c r="C183" s="812"/>
      <c r="D183" s="812"/>
      <c r="E183" s="812"/>
      <c r="F183" s="812"/>
      <c r="G183" s="812"/>
      <c r="H183" s="812"/>
      <c r="I183" s="812"/>
      <c r="J183" s="813"/>
      <c r="K183" s="813"/>
      <c r="L183" s="813"/>
      <c r="M183" s="814"/>
      <c r="N183" s="814"/>
      <c r="O183" s="814"/>
      <c r="P183" s="815"/>
      <c r="Q183" s="815"/>
      <c r="S183" s="279"/>
    </row>
    <row r="184" spans="1:19" ht="15" customHeight="1" x14ac:dyDescent="0.2">
      <c r="A184" s="328"/>
      <c r="B184" s="812"/>
      <c r="C184" s="812"/>
      <c r="D184" s="812"/>
      <c r="E184" s="812"/>
      <c r="F184" s="812"/>
      <c r="G184" s="812"/>
      <c r="H184" s="812"/>
      <c r="I184" s="812"/>
      <c r="J184" s="813"/>
      <c r="K184" s="813"/>
      <c r="L184" s="813"/>
      <c r="M184" s="814"/>
      <c r="N184" s="814"/>
      <c r="O184" s="814"/>
      <c r="P184" s="815"/>
      <c r="Q184" s="815"/>
      <c r="S184" s="279"/>
    </row>
    <row r="185" spans="1:19" ht="15" customHeight="1" x14ac:dyDescent="0.2">
      <c r="A185" s="328"/>
      <c r="B185" s="812"/>
      <c r="C185" s="812"/>
      <c r="D185" s="812"/>
      <c r="E185" s="812"/>
      <c r="F185" s="812"/>
      <c r="G185" s="812"/>
      <c r="H185" s="812"/>
      <c r="I185" s="812"/>
      <c r="J185" s="813"/>
      <c r="K185" s="813"/>
      <c r="L185" s="813"/>
      <c r="M185" s="814"/>
      <c r="N185" s="814"/>
      <c r="O185" s="814"/>
      <c r="P185" s="815"/>
      <c r="Q185" s="815"/>
      <c r="S185" s="279"/>
    </row>
    <row r="186" spans="1:19" ht="15" customHeight="1" x14ac:dyDescent="0.2">
      <c r="A186" s="328"/>
      <c r="B186" s="812"/>
      <c r="C186" s="812"/>
      <c r="D186" s="812"/>
      <c r="E186" s="812"/>
      <c r="F186" s="812"/>
      <c r="G186" s="812"/>
      <c r="H186" s="812"/>
      <c r="I186" s="812"/>
      <c r="J186" s="813"/>
      <c r="K186" s="813"/>
      <c r="L186" s="813"/>
      <c r="M186" s="814"/>
      <c r="N186" s="814"/>
      <c r="O186" s="814"/>
      <c r="P186" s="815"/>
      <c r="Q186" s="815"/>
      <c r="S186" s="279"/>
    </row>
    <row r="187" spans="1:19" ht="15" customHeight="1" x14ac:dyDescent="0.2">
      <c r="A187" s="328"/>
      <c r="B187" s="812"/>
      <c r="C187" s="812"/>
      <c r="D187" s="812"/>
      <c r="E187" s="812"/>
      <c r="F187" s="812"/>
      <c r="G187" s="812"/>
      <c r="H187" s="812"/>
      <c r="I187" s="812"/>
      <c r="J187" s="813"/>
      <c r="K187" s="813"/>
      <c r="L187" s="813"/>
      <c r="M187" s="814"/>
      <c r="N187" s="814"/>
      <c r="O187" s="814"/>
      <c r="P187" s="815"/>
      <c r="Q187" s="815"/>
      <c r="S187" s="279"/>
    </row>
    <row r="188" spans="1:19" ht="15" customHeight="1" x14ac:dyDescent="0.2">
      <c r="A188" s="328"/>
      <c r="B188" s="812"/>
      <c r="C188" s="812"/>
      <c r="D188" s="812"/>
      <c r="E188" s="812"/>
      <c r="F188" s="812"/>
      <c r="G188" s="812"/>
      <c r="H188" s="812"/>
      <c r="I188" s="812"/>
      <c r="J188" s="813"/>
      <c r="K188" s="813"/>
      <c r="L188" s="813"/>
      <c r="M188" s="814"/>
      <c r="N188" s="814"/>
      <c r="O188" s="814"/>
      <c r="P188" s="815"/>
      <c r="Q188" s="815"/>
      <c r="S188" s="279"/>
    </row>
    <row r="189" spans="1:19" ht="15" customHeight="1" x14ac:dyDescent="0.2">
      <c r="A189" s="328"/>
      <c r="B189" s="812"/>
      <c r="C189" s="812"/>
      <c r="D189" s="812"/>
      <c r="E189" s="812"/>
      <c r="F189" s="812"/>
      <c r="G189" s="812"/>
      <c r="H189" s="812"/>
      <c r="I189" s="812"/>
      <c r="J189" s="813"/>
      <c r="K189" s="813"/>
      <c r="L189" s="813"/>
      <c r="M189" s="814"/>
      <c r="N189" s="814"/>
      <c r="O189" s="814"/>
      <c r="P189" s="815"/>
      <c r="Q189" s="815"/>
      <c r="S189" s="279"/>
    </row>
    <row r="190" spans="1:19" ht="15" customHeight="1" x14ac:dyDescent="0.2">
      <c r="A190" s="328"/>
      <c r="B190" s="812"/>
      <c r="C190" s="812"/>
      <c r="D190" s="812"/>
      <c r="E190" s="812"/>
      <c r="F190" s="812"/>
      <c r="G190" s="812"/>
      <c r="H190" s="812"/>
      <c r="I190" s="812"/>
      <c r="J190" s="813"/>
      <c r="K190" s="813"/>
      <c r="L190" s="813"/>
      <c r="M190" s="814"/>
      <c r="N190" s="814"/>
      <c r="O190" s="814"/>
      <c r="P190" s="815"/>
      <c r="Q190" s="815"/>
      <c r="S190" s="279"/>
    </row>
    <row r="191" spans="1:19" ht="15" customHeight="1" x14ac:dyDescent="0.2">
      <c r="A191" s="328"/>
      <c r="B191" s="812"/>
      <c r="C191" s="812"/>
      <c r="D191" s="812"/>
      <c r="E191" s="812"/>
      <c r="F191" s="812"/>
      <c r="G191" s="812"/>
      <c r="H191" s="812"/>
      <c r="I191" s="812"/>
      <c r="J191" s="813"/>
      <c r="K191" s="813"/>
      <c r="L191" s="813"/>
      <c r="M191" s="814"/>
      <c r="N191" s="814"/>
      <c r="O191" s="814"/>
      <c r="P191" s="815"/>
      <c r="Q191" s="815"/>
      <c r="S191" s="279"/>
    </row>
    <row r="192" spans="1:19" ht="15" customHeight="1" x14ac:dyDescent="0.2">
      <c r="A192" s="328"/>
      <c r="B192" s="812"/>
      <c r="C192" s="812"/>
      <c r="D192" s="812"/>
      <c r="E192" s="812"/>
      <c r="F192" s="812"/>
      <c r="G192" s="812"/>
      <c r="H192" s="812"/>
      <c r="I192" s="812"/>
      <c r="J192" s="813"/>
      <c r="K192" s="813"/>
      <c r="L192" s="813"/>
      <c r="M192" s="814"/>
      <c r="N192" s="814"/>
      <c r="O192" s="814"/>
      <c r="P192" s="815"/>
      <c r="Q192" s="815"/>
      <c r="S192" s="279"/>
    </row>
    <row r="193" spans="1:19" ht="15" customHeight="1" x14ac:dyDescent="0.2">
      <c r="A193" s="328"/>
      <c r="B193" s="812"/>
      <c r="C193" s="812"/>
      <c r="D193" s="812"/>
      <c r="E193" s="812"/>
      <c r="F193" s="812"/>
      <c r="G193" s="812"/>
      <c r="H193" s="812"/>
      <c r="I193" s="812"/>
      <c r="J193" s="813"/>
      <c r="K193" s="813"/>
      <c r="L193" s="813"/>
      <c r="M193" s="814"/>
      <c r="N193" s="814"/>
      <c r="O193" s="814"/>
      <c r="P193" s="815"/>
      <c r="Q193" s="815"/>
      <c r="S193" s="279"/>
    </row>
    <row r="194" spans="1:19" ht="15" customHeight="1" x14ac:dyDescent="0.2">
      <c r="A194" s="328"/>
      <c r="B194" s="812"/>
      <c r="C194" s="812"/>
      <c r="D194" s="812"/>
      <c r="E194" s="812"/>
      <c r="F194" s="812"/>
      <c r="G194" s="812"/>
      <c r="H194" s="812"/>
      <c r="I194" s="812"/>
      <c r="J194" s="813"/>
      <c r="K194" s="813"/>
      <c r="L194" s="813"/>
      <c r="M194" s="814"/>
      <c r="N194" s="814"/>
      <c r="O194" s="814"/>
      <c r="P194" s="815"/>
      <c r="Q194" s="815"/>
      <c r="S194" s="279"/>
    </row>
    <row r="195" spans="1:19" ht="15" customHeight="1" x14ac:dyDescent="0.2">
      <c r="A195" s="328"/>
      <c r="B195" s="812"/>
      <c r="C195" s="812"/>
      <c r="D195" s="812"/>
      <c r="E195" s="812"/>
      <c r="F195" s="812"/>
      <c r="G195" s="812"/>
      <c r="H195" s="812"/>
      <c r="I195" s="812"/>
      <c r="J195" s="813"/>
      <c r="K195" s="813"/>
      <c r="L195" s="813"/>
      <c r="M195" s="814"/>
      <c r="N195" s="814"/>
      <c r="O195" s="814"/>
      <c r="P195" s="815"/>
      <c r="Q195" s="815"/>
      <c r="S195" s="279"/>
    </row>
    <row r="196" spans="1:19" ht="15" customHeight="1" x14ac:dyDescent="0.2">
      <c r="A196" s="328"/>
      <c r="B196" s="812"/>
      <c r="C196" s="812"/>
      <c r="D196" s="812"/>
      <c r="E196" s="812"/>
      <c r="F196" s="812"/>
      <c r="G196" s="812"/>
      <c r="H196" s="812"/>
      <c r="I196" s="812"/>
      <c r="J196" s="813"/>
      <c r="K196" s="813"/>
      <c r="L196" s="813"/>
      <c r="M196" s="814"/>
      <c r="N196" s="814"/>
      <c r="O196" s="814"/>
      <c r="P196" s="815"/>
      <c r="Q196" s="815"/>
      <c r="S196" s="279"/>
    </row>
    <row r="197" spans="1:19" ht="15" customHeight="1" x14ac:dyDescent="0.2">
      <c r="A197" s="328"/>
      <c r="B197" s="812"/>
      <c r="C197" s="812"/>
      <c r="D197" s="812"/>
      <c r="E197" s="812"/>
      <c r="F197" s="812"/>
      <c r="G197" s="812"/>
      <c r="H197" s="812"/>
      <c r="I197" s="812"/>
      <c r="J197" s="813"/>
      <c r="K197" s="813"/>
      <c r="L197" s="813"/>
      <c r="M197" s="814"/>
      <c r="N197" s="814"/>
      <c r="O197" s="814"/>
      <c r="P197" s="815"/>
      <c r="Q197" s="815"/>
      <c r="S197" s="279"/>
    </row>
    <row r="198" spans="1:19" ht="15" customHeight="1" x14ac:dyDescent="0.2">
      <c r="A198" s="328"/>
      <c r="B198" s="812"/>
      <c r="C198" s="812"/>
      <c r="D198" s="812"/>
      <c r="E198" s="812"/>
      <c r="F198" s="812"/>
      <c r="G198" s="812"/>
      <c r="H198" s="812"/>
      <c r="I198" s="812"/>
      <c r="J198" s="813"/>
      <c r="K198" s="813"/>
      <c r="L198" s="813"/>
      <c r="M198" s="814"/>
      <c r="N198" s="814"/>
      <c r="O198" s="814"/>
      <c r="P198" s="815"/>
      <c r="Q198" s="815"/>
      <c r="S198" s="279"/>
    </row>
    <row r="199" spans="1:19" ht="15" customHeight="1" x14ac:dyDescent="0.2">
      <c r="A199" s="328"/>
      <c r="B199" s="812"/>
      <c r="C199" s="812"/>
      <c r="D199" s="812"/>
      <c r="E199" s="812"/>
      <c r="F199" s="812"/>
      <c r="G199" s="812"/>
      <c r="H199" s="812"/>
      <c r="I199" s="812"/>
      <c r="J199" s="813"/>
      <c r="K199" s="813"/>
      <c r="L199" s="813"/>
      <c r="M199" s="814"/>
      <c r="N199" s="814"/>
      <c r="O199" s="814"/>
      <c r="P199" s="815"/>
      <c r="Q199" s="815"/>
      <c r="S199" s="279"/>
    </row>
    <row r="200" spans="1:19" ht="15" customHeight="1" x14ac:dyDescent="0.2">
      <c r="A200" s="328"/>
      <c r="B200" s="812"/>
      <c r="C200" s="812"/>
      <c r="D200" s="812"/>
      <c r="E200" s="812"/>
      <c r="F200" s="812"/>
      <c r="G200" s="812"/>
      <c r="H200" s="812"/>
      <c r="I200" s="812"/>
      <c r="J200" s="813"/>
      <c r="K200" s="813"/>
      <c r="L200" s="813"/>
      <c r="M200" s="814"/>
      <c r="N200" s="814"/>
      <c r="O200" s="814"/>
      <c r="P200" s="815"/>
      <c r="Q200" s="815"/>
      <c r="S200" s="279"/>
    </row>
    <row r="201" spans="1:19" ht="15" customHeight="1" x14ac:dyDescent="0.2">
      <c r="A201" s="328"/>
      <c r="B201" s="812"/>
      <c r="C201" s="812"/>
      <c r="D201" s="812"/>
      <c r="E201" s="812"/>
      <c r="F201" s="812"/>
      <c r="G201" s="812"/>
      <c r="H201" s="812"/>
      <c r="I201" s="812"/>
      <c r="J201" s="813"/>
      <c r="K201" s="813"/>
      <c r="L201" s="813"/>
      <c r="M201" s="814"/>
      <c r="N201" s="814"/>
      <c r="O201" s="814"/>
      <c r="P201" s="815"/>
      <c r="Q201" s="815"/>
      <c r="S201" s="279"/>
    </row>
    <row r="202" spans="1:19" ht="15" customHeight="1" x14ac:dyDescent="0.2">
      <c r="A202" s="328"/>
      <c r="B202" s="812"/>
      <c r="C202" s="812"/>
      <c r="D202" s="812"/>
      <c r="E202" s="812"/>
      <c r="F202" s="812"/>
      <c r="G202" s="812"/>
      <c r="H202" s="812"/>
      <c r="I202" s="812"/>
      <c r="J202" s="813"/>
      <c r="K202" s="813"/>
      <c r="L202" s="813"/>
      <c r="M202" s="814"/>
      <c r="N202" s="814"/>
      <c r="O202" s="814"/>
      <c r="P202" s="815"/>
      <c r="Q202" s="815"/>
      <c r="S202" s="279"/>
    </row>
    <row r="203" spans="1:19" ht="15" customHeight="1" x14ac:dyDescent="0.2">
      <c r="A203" s="328"/>
      <c r="B203" s="812"/>
      <c r="C203" s="812"/>
      <c r="D203" s="812"/>
      <c r="E203" s="812"/>
      <c r="F203" s="812"/>
      <c r="G203" s="812"/>
      <c r="H203" s="812"/>
      <c r="I203" s="812"/>
      <c r="J203" s="813"/>
      <c r="K203" s="813"/>
      <c r="L203" s="813"/>
      <c r="M203" s="814"/>
      <c r="N203" s="814"/>
      <c r="O203" s="814"/>
      <c r="P203" s="815"/>
      <c r="Q203" s="815"/>
      <c r="S203" s="279"/>
    </row>
    <row r="204" spans="1:19" ht="15" customHeight="1" x14ac:dyDescent="0.2">
      <c r="A204" s="328"/>
      <c r="B204" s="812"/>
      <c r="C204" s="812"/>
      <c r="D204" s="812"/>
      <c r="E204" s="812"/>
      <c r="F204" s="812"/>
      <c r="G204" s="812"/>
      <c r="H204" s="812"/>
      <c r="I204" s="812"/>
      <c r="J204" s="813"/>
      <c r="K204" s="813"/>
      <c r="L204" s="813"/>
      <c r="M204" s="814"/>
      <c r="N204" s="814"/>
      <c r="O204" s="814"/>
      <c r="P204" s="815"/>
      <c r="Q204" s="815"/>
      <c r="S204" s="279"/>
    </row>
    <row r="205" spans="1:19" ht="15" customHeight="1" x14ac:dyDescent="0.2">
      <c r="A205" s="328"/>
      <c r="B205" s="812"/>
      <c r="C205" s="812"/>
      <c r="D205" s="812"/>
      <c r="E205" s="812"/>
      <c r="F205" s="812"/>
      <c r="G205" s="812"/>
      <c r="H205" s="812"/>
      <c r="I205" s="812"/>
      <c r="J205" s="813"/>
      <c r="K205" s="813"/>
      <c r="L205" s="813"/>
      <c r="M205" s="814"/>
      <c r="N205" s="814"/>
      <c r="O205" s="814"/>
      <c r="P205" s="815"/>
      <c r="Q205" s="815"/>
      <c r="S205" s="279"/>
    </row>
    <row r="206" spans="1:19" ht="15" customHeight="1" x14ac:dyDescent="0.2">
      <c r="A206" s="328"/>
      <c r="B206" s="812"/>
      <c r="C206" s="812"/>
      <c r="D206" s="812"/>
      <c r="E206" s="812"/>
      <c r="F206" s="812"/>
      <c r="G206" s="812"/>
      <c r="H206" s="812"/>
      <c r="I206" s="812"/>
      <c r="J206" s="813"/>
      <c r="K206" s="813"/>
      <c r="L206" s="813"/>
      <c r="M206" s="814"/>
      <c r="N206" s="814"/>
      <c r="O206" s="814"/>
      <c r="P206" s="815"/>
      <c r="Q206" s="815"/>
      <c r="S206" s="279"/>
    </row>
    <row r="207" spans="1:19" ht="15" customHeight="1" x14ac:dyDescent="0.2">
      <c r="A207" s="328"/>
      <c r="B207" s="812"/>
      <c r="C207" s="812"/>
      <c r="D207" s="812"/>
      <c r="E207" s="812"/>
      <c r="F207" s="812"/>
      <c r="G207" s="812"/>
      <c r="H207" s="812"/>
      <c r="I207" s="812"/>
      <c r="J207" s="813"/>
      <c r="K207" s="813"/>
      <c r="L207" s="813"/>
      <c r="M207" s="814"/>
      <c r="N207" s="814"/>
      <c r="O207" s="814"/>
      <c r="P207" s="815"/>
      <c r="Q207" s="815"/>
      <c r="S207" s="279"/>
    </row>
    <row r="208" spans="1:19" ht="15" customHeight="1" x14ac:dyDescent="0.2">
      <c r="A208" s="328"/>
      <c r="B208" s="561"/>
      <c r="C208" s="561"/>
      <c r="D208" s="561"/>
      <c r="E208" s="561"/>
      <c r="F208" s="561" t="s">
        <v>1122</v>
      </c>
      <c r="G208" s="413"/>
      <c r="H208" s="413"/>
      <c r="I208" s="413"/>
      <c r="J208" s="413"/>
      <c r="K208" s="564"/>
      <c r="L208" s="561"/>
      <c r="M208" s="860" t="s">
        <v>1121</v>
      </c>
      <c r="N208" s="860"/>
      <c r="O208" s="860"/>
      <c r="P208" s="861">
        <f>SUM(P179:Q207)</f>
        <v>0</v>
      </c>
      <c r="Q208" s="862"/>
      <c r="S208" s="279"/>
    </row>
    <row r="209" spans="1:19" x14ac:dyDescent="0.2">
      <c r="A209" s="328"/>
      <c r="B209" s="818" t="s">
        <v>568</v>
      </c>
      <c r="C209" s="818"/>
      <c r="D209" s="818"/>
      <c r="E209" s="818"/>
      <c r="F209" s="818"/>
      <c r="G209" s="818"/>
      <c r="H209" s="818"/>
      <c r="I209" s="818"/>
      <c r="J209" s="818"/>
      <c r="K209" s="818"/>
      <c r="L209" s="818"/>
      <c r="M209" s="818"/>
      <c r="N209" s="818"/>
      <c r="O209" s="818"/>
      <c r="P209" s="818"/>
      <c r="Q209" s="818"/>
      <c r="S209" s="279"/>
    </row>
    <row r="210" spans="1:19" ht="12.75" customHeight="1" x14ac:dyDescent="0.2">
      <c r="A210" s="328"/>
      <c r="B210" s="321" t="str">
        <f>'Main Page'!$G$9</f>
        <v>2026-2027</v>
      </c>
      <c r="C210" s="322"/>
      <c r="D210" s="322" t="s">
        <v>671</v>
      </c>
      <c r="E210" s="322" t="str">
        <f>'Main Page'!$F$13</f>
        <v>Albemarle County Public Schools</v>
      </c>
      <c r="F210" s="322"/>
      <c r="G210" s="346"/>
      <c r="H210" s="346"/>
      <c r="I210" s="322" t="s">
        <v>670</v>
      </c>
      <c r="J210" s="324">
        <f>'Main Page'!$F$14</f>
        <v>2</v>
      </c>
      <c r="K210" s="874" t="str">
        <f>'Main Page'!$B$6</f>
        <v xml:space="preserve">  Title I, Part A, Improving Basic Programs</v>
      </c>
      <c r="L210" s="874"/>
      <c r="M210" s="874"/>
      <c r="N210" s="874"/>
      <c r="O210" s="874"/>
      <c r="P210" s="874"/>
      <c r="Q210" s="874"/>
      <c r="S210" s="279"/>
    </row>
    <row r="211" spans="1:19" ht="20.25" customHeight="1" x14ac:dyDescent="0.2">
      <c r="A211" s="328"/>
      <c r="B211" s="857" t="s">
        <v>2253</v>
      </c>
      <c r="C211" s="857"/>
      <c r="D211" s="857"/>
      <c r="E211" s="857"/>
      <c r="F211" s="857"/>
      <c r="G211" s="857"/>
      <c r="H211" s="857"/>
      <c r="I211" s="857"/>
      <c r="J211" s="857"/>
      <c r="K211" s="857"/>
      <c r="L211" s="857"/>
      <c r="M211" s="857"/>
      <c r="N211" s="857"/>
      <c r="O211" s="857"/>
      <c r="P211" s="857"/>
      <c r="Q211" s="857"/>
      <c r="S211" s="279"/>
    </row>
    <row r="212" spans="1:19" ht="30.75" customHeight="1" x14ac:dyDescent="0.2">
      <c r="A212" s="328"/>
      <c r="B212" s="872" t="s">
        <v>2304</v>
      </c>
      <c r="C212" s="873"/>
      <c r="D212" s="873"/>
      <c r="E212" s="873"/>
      <c r="F212" s="873"/>
      <c r="G212" s="873"/>
      <c r="H212" s="873"/>
      <c r="I212" s="873"/>
      <c r="J212" s="873"/>
      <c r="K212" s="873"/>
      <c r="L212" s="873"/>
      <c r="M212" s="873"/>
      <c r="N212" s="873"/>
      <c r="O212" s="873"/>
      <c r="P212" s="873"/>
      <c r="Q212" s="873"/>
      <c r="S212" s="279"/>
    </row>
    <row r="213" spans="1:19" s="31" customFormat="1" ht="112.5" customHeight="1" x14ac:dyDescent="0.2">
      <c r="A213" s="328"/>
      <c r="B213" s="863"/>
      <c r="C213" s="864"/>
      <c r="D213" s="864"/>
      <c r="E213" s="864"/>
      <c r="F213" s="864"/>
      <c r="G213" s="864"/>
      <c r="H213" s="864"/>
      <c r="I213" s="864"/>
      <c r="J213" s="864"/>
      <c r="K213" s="864"/>
      <c r="L213" s="864"/>
      <c r="M213" s="864"/>
      <c r="N213" s="864"/>
      <c r="O213" s="864"/>
      <c r="P213" s="864"/>
      <c r="Q213" s="865"/>
      <c r="R213" s="597"/>
      <c r="S213" s="284"/>
    </row>
    <row r="214" spans="1:19" s="31" customFormat="1" ht="150" customHeight="1" x14ac:dyDescent="0.2">
      <c r="A214" s="328"/>
      <c r="B214" s="866"/>
      <c r="C214" s="867"/>
      <c r="D214" s="867"/>
      <c r="E214" s="867"/>
      <c r="F214" s="867"/>
      <c r="G214" s="867"/>
      <c r="H214" s="867"/>
      <c r="I214" s="867"/>
      <c r="J214" s="867"/>
      <c r="K214" s="867"/>
      <c r="L214" s="867"/>
      <c r="M214" s="867"/>
      <c r="N214" s="867"/>
      <c r="O214" s="867"/>
      <c r="P214" s="867"/>
      <c r="Q214" s="868"/>
      <c r="R214" s="597"/>
      <c r="S214" s="284"/>
    </row>
    <row r="215" spans="1:19" s="31" customFormat="1" ht="112.5" customHeight="1" x14ac:dyDescent="0.2">
      <c r="A215" s="328"/>
      <c r="B215" s="869"/>
      <c r="C215" s="870"/>
      <c r="D215" s="870"/>
      <c r="E215" s="870"/>
      <c r="F215" s="870"/>
      <c r="G215" s="870"/>
      <c r="H215" s="870"/>
      <c r="I215" s="870"/>
      <c r="J215" s="870"/>
      <c r="K215" s="870"/>
      <c r="L215" s="870"/>
      <c r="M215" s="870"/>
      <c r="N215" s="870"/>
      <c r="O215" s="870"/>
      <c r="P215" s="870"/>
      <c r="Q215" s="871"/>
      <c r="R215" s="597"/>
      <c r="S215" s="284"/>
    </row>
    <row r="216" spans="1:19" ht="15" customHeight="1" x14ac:dyDescent="0.2">
      <c r="A216" s="328"/>
      <c r="B216" s="816" t="s">
        <v>1119</v>
      </c>
      <c r="C216" s="816"/>
      <c r="D216" s="816"/>
      <c r="E216" s="816"/>
      <c r="F216" s="816"/>
      <c r="G216" s="816"/>
      <c r="H216" s="816"/>
      <c r="I216" s="816"/>
      <c r="J216" s="817" t="s">
        <v>2549</v>
      </c>
      <c r="K216" s="817"/>
      <c r="L216" s="817"/>
      <c r="M216" s="816" t="s">
        <v>1997</v>
      </c>
      <c r="N216" s="816"/>
      <c r="O216" s="816"/>
      <c r="P216" s="819" t="s">
        <v>1120</v>
      </c>
      <c r="Q216" s="819"/>
      <c r="S216" s="279"/>
    </row>
    <row r="217" spans="1:19" ht="15" customHeight="1" x14ac:dyDescent="0.2">
      <c r="A217" s="328"/>
      <c r="B217" s="812"/>
      <c r="C217" s="812"/>
      <c r="D217" s="812"/>
      <c r="E217" s="812"/>
      <c r="F217" s="812"/>
      <c r="G217" s="812"/>
      <c r="H217" s="812"/>
      <c r="I217" s="812"/>
      <c r="J217" s="813"/>
      <c r="K217" s="813"/>
      <c r="L217" s="813"/>
      <c r="M217" s="814"/>
      <c r="N217" s="814"/>
      <c r="O217" s="814"/>
      <c r="P217" s="815"/>
      <c r="Q217" s="815"/>
      <c r="S217" s="279"/>
    </row>
    <row r="218" spans="1:19" ht="15" customHeight="1" x14ac:dyDescent="0.2">
      <c r="A218" s="328"/>
      <c r="B218" s="812"/>
      <c r="C218" s="812"/>
      <c r="D218" s="812"/>
      <c r="E218" s="812"/>
      <c r="F218" s="812"/>
      <c r="G218" s="812"/>
      <c r="H218" s="812"/>
      <c r="I218" s="812"/>
      <c r="J218" s="813"/>
      <c r="K218" s="813"/>
      <c r="L218" s="813"/>
      <c r="M218" s="814"/>
      <c r="N218" s="814"/>
      <c r="O218" s="814"/>
      <c r="P218" s="815"/>
      <c r="Q218" s="815"/>
      <c r="S218" s="279"/>
    </row>
    <row r="219" spans="1:19" ht="15" customHeight="1" x14ac:dyDescent="0.2">
      <c r="A219" s="328"/>
      <c r="B219" s="812"/>
      <c r="C219" s="812"/>
      <c r="D219" s="812"/>
      <c r="E219" s="812"/>
      <c r="F219" s="812"/>
      <c r="G219" s="812"/>
      <c r="H219" s="812"/>
      <c r="I219" s="812"/>
      <c r="J219" s="813"/>
      <c r="K219" s="813"/>
      <c r="L219" s="813"/>
      <c r="M219" s="814"/>
      <c r="N219" s="814"/>
      <c r="O219" s="814"/>
      <c r="P219" s="815"/>
      <c r="Q219" s="815"/>
      <c r="S219" s="279"/>
    </row>
    <row r="220" spans="1:19" ht="15" customHeight="1" x14ac:dyDescent="0.2">
      <c r="A220" s="328"/>
      <c r="B220" s="812"/>
      <c r="C220" s="812"/>
      <c r="D220" s="812"/>
      <c r="E220" s="812"/>
      <c r="F220" s="812"/>
      <c r="G220" s="812"/>
      <c r="H220" s="812"/>
      <c r="I220" s="812"/>
      <c r="J220" s="813"/>
      <c r="K220" s="813"/>
      <c r="L220" s="813"/>
      <c r="M220" s="814"/>
      <c r="N220" s="814"/>
      <c r="O220" s="814"/>
      <c r="P220" s="815"/>
      <c r="Q220" s="815"/>
      <c r="S220" s="279"/>
    </row>
    <row r="221" spans="1:19" ht="15" customHeight="1" x14ac:dyDescent="0.2">
      <c r="A221" s="328"/>
      <c r="B221" s="812"/>
      <c r="C221" s="812"/>
      <c r="D221" s="812"/>
      <c r="E221" s="812"/>
      <c r="F221" s="812"/>
      <c r="G221" s="812"/>
      <c r="H221" s="812"/>
      <c r="I221" s="812"/>
      <c r="J221" s="813"/>
      <c r="K221" s="813"/>
      <c r="L221" s="813"/>
      <c r="M221" s="814"/>
      <c r="N221" s="814"/>
      <c r="O221" s="814"/>
      <c r="P221" s="815"/>
      <c r="Q221" s="815"/>
      <c r="S221" s="279"/>
    </row>
    <row r="222" spans="1:19" ht="15" customHeight="1" x14ac:dyDescent="0.2">
      <c r="A222" s="328"/>
      <c r="B222" s="812"/>
      <c r="C222" s="812"/>
      <c r="D222" s="812"/>
      <c r="E222" s="812"/>
      <c r="F222" s="812"/>
      <c r="G222" s="812"/>
      <c r="H222" s="812"/>
      <c r="I222" s="812"/>
      <c r="J222" s="813"/>
      <c r="K222" s="813"/>
      <c r="L222" s="813"/>
      <c r="M222" s="814"/>
      <c r="N222" s="814"/>
      <c r="O222" s="814"/>
      <c r="P222" s="815"/>
      <c r="Q222" s="815"/>
      <c r="S222" s="279"/>
    </row>
    <row r="223" spans="1:19" ht="15" customHeight="1" x14ac:dyDescent="0.2">
      <c r="A223" s="328"/>
      <c r="B223" s="812"/>
      <c r="C223" s="812"/>
      <c r="D223" s="812"/>
      <c r="E223" s="812"/>
      <c r="F223" s="812"/>
      <c r="G223" s="812"/>
      <c r="H223" s="812"/>
      <c r="I223" s="812"/>
      <c r="J223" s="813"/>
      <c r="K223" s="813"/>
      <c r="L223" s="813"/>
      <c r="M223" s="814"/>
      <c r="N223" s="814"/>
      <c r="O223" s="814"/>
      <c r="P223" s="815"/>
      <c r="Q223" s="815"/>
      <c r="S223" s="279"/>
    </row>
    <row r="224" spans="1:19" ht="15" customHeight="1" x14ac:dyDescent="0.2">
      <c r="A224" s="328"/>
      <c r="B224" s="812"/>
      <c r="C224" s="812"/>
      <c r="D224" s="812"/>
      <c r="E224" s="812"/>
      <c r="F224" s="812"/>
      <c r="G224" s="812"/>
      <c r="H224" s="812"/>
      <c r="I224" s="812"/>
      <c r="J224" s="813"/>
      <c r="K224" s="813"/>
      <c r="L224" s="813"/>
      <c r="M224" s="814"/>
      <c r="N224" s="814"/>
      <c r="O224" s="814"/>
      <c r="P224" s="815"/>
      <c r="Q224" s="815"/>
      <c r="S224" s="279"/>
    </row>
    <row r="225" spans="1:19" ht="15" customHeight="1" x14ac:dyDescent="0.2">
      <c r="A225" s="328"/>
      <c r="B225" s="812"/>
      <c r="C225" s="812"/>
      <c r="D225" s="812"/>
      <c r="E225" s="812"/>
      <c r="F225" s="812"/>
      <c r="G225" s="812"/>
      <c r="H225" s="812"/>
      <c r="I225" s="812"/>
      <c r="J225" s="813"/>
      <c r="K225" s="813"/>
      <c r="L225" s="813"/>
      <c r="M225" s="814"/>
      <c r="N225" s="814"/>
      <c r="O225" s="814"/>
      <c r="P225" s="815"/>
      <c r="Q225" s="815"/>
      <c r="S225" s="279"/>
    </row>
    <row r="226" spans="1:19" ht="15" customHeight="1" x14ac:dyDescent="0.2">
      <c r="A226" s="328"/>
      <c r="B226" s="812"/>
      <c r="C226" s="812"/>
      <c r="D226" s="812"/>
      <c r="E226" s="812"/>
      <c r="F226" s="812"/>
      <c r="G226" s="812"/>
      <c r="H226" s="812"/>
      <c r="I226" s="812"/>
      <c r="J226" s="813"/>
      <c r="K226" s="813"/>
      <c r="L226" s="813"/>
      <c r="M226" s="814"/>
      <c r="N226" s="814"/>
      <c r="O226" s="814"/>
      <c r="P226" s="815"/>
      <c r="Q226" s="815"/>
      <c r="S226" s="279"/>
    </row>
    <row r="227" spans="1:19" ht="15" customHeight="1" x14ac:dyDescent="0.2">
      <c r="A227" s="328"/>
      <c r="B227" s="812"/>
      <c r="C227" s="812"/>
      <c r="D227" s="812"/>
      <c r="E227" s="812"/>
      <c r="F227" s="812"/>
      <c r="G227" s="812"/>
      <c r="H227" s="812"/>
      <c r="I227" s="812"/>
      <c r="J227" s="813"/>
      <c r="K227" s="813"/>
      <c r="L227" s="813"/>
      <c r="M227" s="814"/>
      <c r="N227" s="814"/>
      <c r="O227" s="814"/>
      <c r="P227" s="815"/>
      <c r="Q227" s="815"/>
      <c r="S227" s="279"/>
    </row>
    <row r="228" spans="1:19" ht="15" customHeight="1" x14ac:dyDescent="0.2">
      <c r="A228" s="328"/>
      <c r="B228" s="812"/>
      <c r="C228" s="812"/>
      <c r="D228" s="812"/>
      <c r="E228" s="812"/>
      <c r="F228" s="812"/>
      <c r="G228" s="812"/>
      <c r="H228" s="812"/>
      <c r="I228" s="812"/>
      <c r="J228" s="813"/>
      <c r="K228" s="813"/>
      <c r="L228" s="813"/>
      <c r="M228" s="814"/>
      <c r="N228" s="814"/>
      <c r="O228" s="814"/>
      <c r="P228" s="815"/>
      <c r="Q228" s="815"/>
      <c r="S228" s="279"/>
    </row>
    <row r="229" spans="1:19" ht="15" customHeight="1" x14ac:dyDescent="0.2">
      <c r="A229" s="328"/>
      <c r="B229" s="812"/>
      <c r="C229" s="812"/>
      <c r="D229" s="812"/>
      <c r="E229" s="812"/>
      <c r="F229" s="812"/>
      <c r="G229" s="812"/>
      <c r="H229" s="812"/>
      <c r="I229" s="812"/>
      <c r="J229" s="813"/>
      <c r="K229" s="813"/>
      <c r="L229" s="813"/>
      <c r="M229" s="814"/>
      <c r="N229" s="814"/>
      <c r="O229" s="814"/>
      <c r="P229" s="815"/>
      <c r="Q229" s="815"/>
      <c r="S229" s="279"/>
    </row>
    <row r="230" spans="1:19" ht="15" customHeight="1" x14ac:dyDescent="0.2">
      <c r="A230" s="328"/>
      <c r="B230" s="812"/>
      <c r="C230" s="812"/>
      <c r="D230" s="812"/>
      <c r="E230" s="812"/>
      <c r="F230" s="812"/>
      <c r="G230" s="812"/>
      <c r="H230" s="812"/>
      <c r="I230" s="812"/>
      <c r="J230" s="813"/>
      <c r="K230" s="813"/>
      <c r="L230" s="813"/>
      <c r="M230" s="814"/>
      <c r="N230" s="814"/>
      <c r="O230" s="814"/>
      <c r="P230" s="815"/>
      <c r="Q230" s="815"/>
      <c r="S230" s="279"/>
    </row>
    <row r="231" spans="1:19" ht="15" customHeight="1" x14ac:dyDescent="0.2">
      <c r="A231" s="328"/>
      <c r="B231" s="812"/>
      <c r="C231" s="812"/>
      <c r="D231" s="812"/>
      <c r="E231" s="812"/>
      <c r="F231" s="812"/>
      <c r="G231" s="812"/>
      <c r="H231" s="812"/>
      <c r="I231" s="812"/>
      <c r="J231" s="813"/>
      <c r="K231" s="813"/>
      <c r="L231" s="813"/>
      <c r="M231" s="814"/>
      <c r="N231" s="814"/>
      <c r="O231" s="814"/>
      <c r="P231" s="815"/>
      <c r="Q231" s="815"/>
      <c r="S231" s="279"/>
    </row>
    <row r="232" spans="1:19" ht="15" customHeight="1" x14ac:dyDescent="0.2">
      <c r="A232" s="328"/>
      <c r="B232" s="812"/>
      <c r="C232" s="812"/>
      <c r="D232" s="812"/>
      <c r="E232" s="812"/>
      <c r="F232" s="812"/>
      <c r="G232" s="812"/>
      <c r="H232" s="812"/>
      <c r="I232" s="812"/>
      <c r="J232" s="813"/>
      <c r="K232" s="813"/>
      <c r="L232" s="813"/>
      <c r="M232" s="814"/>
      <c r="N232" s="814"/>
      <c r="O232" s="814"/>
      <c r="P232" s="815"/>
      <c r="Q232" s="815"/>
      <c r="S232" s="279"/>
    </row>
    <row r="233" spans="1:19" ht="15" customHeight="1" x14ac:dyDescent="0.2">
      <c r="A233" s="328"/>
      <c r="B233" s="812"/>
      <c r="C233" s="812"/>
      <c r="D233" s="812"/>
      <c r="E233" s="812"/>
      <c r="F233" s="812"/>
      <c r="G233" s="812"/>
      <c r="H233" s="812"/>
      <c r="I233" s="812"/>
      <c r="J233" s="813"/>
      <c r="K233" s="813"/>
      <c r="L233" s="813"/>
      <c r="M233" s="814"/>
      <c r="N233" s="814"/>
      <c r="O233" s="814"/>
      <c r="P233" s="815"/>
      <c r="Q233" s="815"/>
      <c r="S233" s="279"/>
    </row>
    <row r="234" spans="1:19" ht="15" customHeight="1" x14ac:dyDescent="0.2">
      <c r="A234" s="328"/>
      <c r="B234" s="812"/>
      <c r="C234" s="812"/>
      <c r="D234" s="812"/>
      <c r="E234" s="812"/>
      <c r="F234" s="812"/>
      <c r="G234" s="812"/>
      <c r="H234" s="812"/>
      <c r="I234" s="812"/>
      <c r="J234" s="813"/>
      <c r="K234" s="813"/>
      <c r="L234" s="813"/>
      <c r="M234" s="814"/>
      <c r="N234" s="814"/>
      <c r="O234" s="814"/>
      <c r="P234" s="815"/>
      <c r="Q234" s="815"/>
      <c r="S234" s="279"/>
    </row>
    <row r="235" spans="1:19" ht="15" customHeight="1" x14ac:dyDescent="0.2">
      <c r="A235" s="328"/>
      <c r="B235" s="812"/>
      <c r="C235" s="812"/>
      <c r="D235" s="812"/>
      <c r="E235" s="812"/>
      <c r="F235" s="812"/>
      <c r="G235" s="812"/>
      <c r="H235" s="812"/>
      <c r="I235" s="812"/>
      <c r="J235" s="813"/>
      <c r="K235" s="813"/>
      <c r="L235" s="813"/>
      <c r="M235" s="814"/>
      <c r="N235" s="814"/>
      <c r="O235" s="814"/>
      <c r="P235" s="815"/>
      <c r="Q235" s="815"/>
      <c r="S235" s="279"/>
    </row>
    <row r="236" spans="1:19" ht="15" customHeight="1" x14ac:dyDescent="0.2">
      <c r="A236" s="328"/>
      <c r="B236" s="812"/>
      <c r="C236" s="812"/>
      <c r="D236" s="812"/>
      <c r="E236" s="812"/>
      <c r="F236" s="812"/>
      <c r="G236" s="812"/>
      <c r="H236" s="812"/>
      <c r="I236" s="812"/>
      <c r="J236" s="813"/>
      <c r="K236" s="813"/>
      <c r="L236" s="813"/>
      <c r="M236" s="814"/>
      <c r="N236" s="814"/>
      <c r="O236" s="814"/>
      <c r="P236" s="815"/>
      <c r="Q236" s="815"/>
      <c r="S236" s="279"/>
    </row>
    <row r="237" spans="1:19" ht="15" customHeight="1" x14ac:dyDescent="0.2">
      <c r="A237" s="328"/>
      <c r="B237" s="812"/>
      <c r="C237" s="812"/>
      <c r="D237" s="812"/>
      <c r="E237" s="812"/>
      <c r="F237" s="812"/>
      <c r="G237" s="812"/>
      <c r="H237" s="812"/>
      <c r="I237" s="812"/>
      <c r="J237" s="813"/>
      <c r="K237" s="813"/>
      <c r="L237" s="813"/>
      <c r="M237" s="814"/>
      <c r="N237" s="814"/>
      <c r="O237" s="814"/>
      <c r="P237" s="815"/>
      <c r="Q237" s="815"/>
      <c r="S237" s="279"/>
    </row>
    <row r="238" spans="1:19" ht="15" customHeight="1" x14ac:dyDescent="0.2">
      <c r="A238" s="328"/>
      <c r="B238" s="812"/>
      <c r="C238" s="812"/>
      <c r="D238" s="812"/>
      <c r="E238" s="812"/>
      <c r="F238" s="812"/>
      <c r="G238" s="812"/>
      <c r="H238" s="812"/>
      <c r="I238" s="812"/>
      <c r="J238" s="813"/>
      <c r="K238" s="813"/>
      <c r="L238" s="813"/>
      <c r="M238" s="814"/>
      <c r="N238" s="814"/>
      <c r="O238" s="814"/>
      <c r="P238" s="815"/>
      <c r="Q238" s="815"/>
      <c r="S238" s="279"/>
    </row>
    <row r="239" spans="1:19" ht="15" customHeight="1" x14ac:dyDescent="0.2">
      <c r="A239" s="328"/>
      <c r="B239" s="812"/>
      <c r="C239" s="812"/>
      <c r="D239" s="812"/>
      <c r="E239" s="812"/>
      <c r="F239" s="812"/>
      <c r="G239" s="812"/>
      <c r="H239" s="812"/>
      <c r="I239" s="812"/>
      <c r="J239" s="813"/>
      <c r="K239" s="813"/>
      <c r="L239" s="813"/>
      <c r="M239" s="814"/>
      <c r="N239" s="814"/>
      <c r="O239" s="814"/>
      <c r="P239" s="815"/>
      <c r="Q239" s="815"/>
      <c r="S239" s="279"/>
    </row>
    <row r="240" spans="1:19" ht="15" customHeight="1" x14ac:dyDescent="0.2">
      <c r="A240" s="328"/>
      <c r="B240" s="812"/>
      <c r="C240" s="812"/>
      <c r="D240" s="812"/>
      <c r="E240" s="812"/>
      <c r="F240" s="812"/>
      <c r="G240" s="812"/>
      <c r="H240" s="812"/>
      <c r="I240" s="812"/>
      <c r="J240" s="813"/>
      <c r="K240" s="813"/>
      <c r="L240" s="813"/>
      <c r="M240" s="814"/>
      <c r="N240" s="814"/>
      <c r="O240" s="814"/>
      <c r="P240" s="815"/>
      <c r="Q240" s="815"/>
      <c r="S240" s="279"/>
    </row>
    <row r="241" spans="1:19" ht="15" customHeight="1" x14ac:dyDescent="0.2">
      <c r="A241" s="328"/>
      <c r="B241" s="812"/>
      <c r="C241" s="812"/>
      <c r="D241" s="812"/>
      <c r="E241" s="812"/>
      <c r="F241" s="812"/>
      <c r="G241" s="812"/>
      <c r="H241" s="812"/>
      <c r="I241" s="812"/>
      <c r="J241" s="813"/>
      <c r="K241" s="813"/>
      <c r="L241" s="813"/>
      <c r="M241" s="814"/>
      <c r="N241" s="814"/>
      <c r="O241" s="814"/>
      <c r="P241" s="815"/>
      <c r="Q241" s="815"/>
      <c r="S241" s="279"/>
    </row>
    <row r="242" spans="1:19" ht="15" customHeight="1" x14ac:dyDescent="0.2">
      <c r="A242" s="328"/>
      <c r="B242" s="812"/>
      <c r="C242" s="812"/>
      <c r="D242" s="812"/>
      <c r="E242" s="812"/>
      <c r="F242" s="812"/>
      <c r="G242" s="812"/>
      <c r="H242" s="812"/>
      <c r="I242" s="812"/>
      <c r="J242" s="813"/>
      <c r="K242" s="813"/>
      <c r="L242" s="813"/>
      <c r="M242" s="814"/>
      <c r="N242" s="814"/>
      <c r="O242" s="814"/>
      <c r="P242" s="815"/>
      <c r="Q242" s="815"/>
      <c r="S242" s="279"/>
    </row>
    <row r="243" spans="1:19" ht="15" customHeight="1" x14ac:dyDescent="0.2">
      <c r="A243" s="328"/>
      <c r="B243" s="812"/>
      <c r="C243" s="812"/>
      <c r="D243" s="812"/>
      <c r="E243" s="812"/>
      <c r="F243" s="812"/>
      <c r="G243" s="812"/>
      <c r="H243" s="812"/>
      <c r="I243" s="812"/>
      <c r="J243" s="813"/>
      <c r="K243" s="813"/>
      <c r="L243" s="813"/>
      <c r="M243" s="814"/>
      <c r="N243" s="814"/>
      <c r="O243" s="814"/>
      <c r="P243" s="815"/>
      <c r="Q243" s="815"/>
      <c r="S243" s="279"/>
    </row>
    <row r="244" spans="1:19" ht="15" customHeight="1" x14ac:dyDescent="0.2">
      <c r="A244" s="328"/>
      <c r="B244" s="561"/>
      <c r="C244" s="561"/>
      <c r="D244" s="561"/>
      <c r="E244" s="561"/>
      <c r="F244" s="561" t="s">
        <v>1122</v>
      </c>
      <c r="G244" s="413"/>
      <c r="H244" s="413"/>
      <c r="I244" s="413"/>
      <c r="J244" s="413"/>
      <c r="K244" s="413"/>
      <c r="L244" s="561"/>
      <c r="M244" s="860" t="s">
        <v>1121</v>
      </c>
      <c r="N244" s="860"/>
      <c r="O244" s="860"/>
      <c r="P244" s="861">
        <f>SUM(P217:Q243)</f>
        <v>0</v>
      </c>
      <c r="Q244" s="862"/>
      <c r="S244" s="279"/>
    </row>
    <row r="245" spans="1:19" x14ac:dyDescent="0.2">
      <c r="A245" s="328"/>
      <c r="B245" s="818" t="s">
        <v>569</v>
      </c>
      <c r="C245" s="818"/>
      <c r="D245" s="818"/>
      <c r="E245" s="818"/>
      <c r="F245" s="818"/>
      <c r="G245" s="818"/>
      <c r="H245" s="818"/>
      <c r="I245" s="818"/>
      <c r="J245" s="818"/>
      <c r="K245" s="818"/>
      <c r="L245" s="818"/>
      <c r="M245" s="818"/>
      <c r="N245" s="818"/>
      <c r="O245" s="818"/>
      <c r="P245" s="818"/>
      <c r="Q245" s="818"/>
      <c r="S245" s="279"/>
    </row>
    <row r="246" spans="1:19" ht="12.75" customHeight="1" x14ac:dyDescent="0.2">
      <c r="A246" s="328"/>
      <c r="B246" s="321" t="str">
        <f>'Main Page'!$G$9</f>
        <v>2026-2027</v>
      </c>
      <c r="C246" s="322"/>
      <c r="D246" s="322" t="s">
        <v>671</v>
      </c>
      <c r="E246" s="322" t="str">
        <f>'Main Page'!$F$13</f>
        <v>Albemarle County Public Schools</v>
      </c>
      <c r="F246" s="322"/>
      <c r="G246" s="346"/>
      <c r="H246" s="346"/>
      <c r="I246" s="322" t="s">
        <v>670</v>
      </c>
      <c r="J246" s="324">
        <f>'Main Page'!$F$14</f>
        <v>2</v>
      </c>
      <c r="K246" s="874" t="str">
        <f>'Main Page'!$B$6</f>
        <v xml:space="preserve">  Title I, Part A, Improving Basic Programs</v>
      </c>
      <c r="L246" s="874"/>
      <c r="M246" s="874"/>
      <c r="N246" s="874"/>
      <c r="O246" s="874"/>
      <c r="P246" s="874"/>
      <c r="Q246" s="874"/>
      <c r="S246" s="279"/>
    </row>
    <row r="247" spans="1:19" ht="19.5" customHeight="1" x14ac:dyDescent="0.2">
      <c r="A247" s="328"/>
      <c r="B247" s="857" t="s">
        <v>2254</v>
      </c>
      <c r="C247" s="857"/>
      <c r="D247" s="857"/>
      <c r="E247" s="857"/>
      <c r="F247" s="857"/>
      <c r="G247" s="857"/>
      <c r="H247" s="857"/>
      <c r="I247" s="857"/>
      <c r="J247" s="857"/>
      <c r="K247" s="857"/>
      <c r="L247" s="857"/>
      <c r="M247" s="857"/>
      <c r="N247" s="857"/>
      <c r="O247" s="857"/>
      <c r="P247" s="857"/>
      <c r="Q247" s="857"/>
      <c r="S247" s="279"/>
    </row>
    <row r="248" spans="1:19" ht="36.75" customHeight="1" x14ac:dyDescent="0.2">
      <c r="A248" s="328"/>
      <c r="B248" s="858" t="s">
        <v>2748</v>
      </c>
      <c r="C248" s="859"/>
      <c r="D248" s="859"/>
      <c r="E248" s="859"/>
      <c r="F248" s="859"/>
      <c r="G248" s="859"/>
      <c r="H248" s="859"/>
      <c r="I248" s="859"/>
      <c r="J248" s="859"/>
      <c r="K248" s="859"/>
      <c r="L248" s="859"/>
      <c r="M248" s="859"/>
      <c r="N248" s="859"/>
      <c r="O248" s="859"/>
      <c r="P248" s="859"/>
      <c r="Q248" s="859"/>
      <c r="S248" s="279"/>
    </row>
    <row r="249" spans="1:19" s="31" customFormat="1" ht="112.5" customHeight="1" x14ac:dyDescent="0.2">
      <c r="A249" s="328"/>
      <c r="B249" s="863" t="s">
        <v>2903</v>
      </c>
      <c r="C249" s="864"/>
      <c r="D249" s="864"/>
      <c r="E249" s="864"/>
      <c r="F249" s="864"/>
      <c r="G249" s="864"/>
      <c r="H249" s="864"/>
      <c r="I249" s="864"/>
      <c r="J249" s="864"/>
      <c r="K249" s="864"/>
      <c r="L249" s="864"/>
      <c r="M249" s="864"/>
      <c r="N249" s="864"/>
      <c r="O249" s="864"/>
      <c r="P249" s="864"/>
      <c r="Q249" s="865"/>
      <c r="R249" s="597"/>
      <c r="S249" s="284"/>
    </row>
    <row r="250" spans="1:19" s="31" customFormat="1" ht="150" customHeight="1" x14ac:dyDescent="0.2">
      <c r="A250" s="328"/>
      <c r="B250" s="866"/>
      <c r="C250" s="867"/>
      <c r="D250" s="867"/>
      <c r="E250" s="867"/>
      <c r="F250" s="867"/>
      <c r="G250" s="867"/>
      <c r="H250" s="867"/>
      <c r="I250" s="867"/>
      <c r="J250" s="867"/>
      <c r="K250" s="867"/>
      <c r="L250" s="867"/>
      <c r="M250" s="867"/>
      <c r="N250" s="867"/>
      <c r="O250" s="867"/>
      <c r="P250" s="867"/>
      <c r="Q250" s="868"/>
      <c r="R250" s="597"/>
      <c r="S250" s="284"/>
    </row>
    <row r="251" spans="1:19" s="31" customFormat="1" ht="112.5" customHeight="1" x14ac:dyDescent="0.2">
      <c r="A251" s="328"/>
      <c r="B251" s="869"/>
      <c r="C251" s="870"/>
      <c r="D251" s="870"/>
      <c r="E251" s="870"/>
      <c r="F251" s="870"/>
      <c r="G251" s="870"/>
      <c r="H251" s="870"/>
      <c r="I251" s="870"/>
      <c r="J251" s="870"/>
      <c r="K251" s="870"/>
      <c r="L251" s="870"/>
      <c r="M251" s="870"/>
      <c r="N251" s="870"/>
      <c r="O251" s="870"/>
      <c r="P251" s="870"/>
      <c r="Q251" s="871"/>
      <c r="R251" s="597"/>
      <c r="S251" s="284"/>
    </row>
    <row r="252" spans="1:19" ht="15" customHeight="1" x14ac:dyDescent="0.2">
      <c r="A252" s="328"/>
      <c r="B252" s="852" t="s">
        <v>1119</v>
      </c>
      <c r="C252" s="852"/>
      <c r="D252" s="852"/>
      <c r="E252" s="852"/>
      <c r="F252" s="852"/>
      <c r="G252" s="852"/>
      <c r="H252" s="852"/>
      <c r="I252" s="817" t="s">
        <v>2549</v>
      </c>
      <c r="J252" s="817"/>
      <c r="K252" s="817" t="s">
        <v>1997</v>
      </c>
      <c r="L252" s="817"/>
      <c r="M252" s="817"/>
      <c r="N252" s="817"/>
      <c r="O252" s="563" t="s">
        <v>398</v>
      </c>
      <c r="P252" s="819" t="s">
        <v>1120</v>
      </c>
      <c r="Q252" s="819"/>
      <c r="S252" s="279"/>
    </row>
    <row r="253" spans="1:19" ht="15" customHeight="1" x14ac:dyDescent="0.2">
      <c r="A253" s="328"/>
      <c r="B253" s="812" t="s">
        <v>2882</v>
      </c>
      <c r="C253" s="812"/>
      <c r="D253" s="812"/>
      <c r="E253" s="812"/>
      <c r="F253" s="812"/>
      <c r="G253" s="812"/>
      <c r="H253" s="812"/>
      <c r="I253" s="814"/>
      <c r="J253" s="814"/>
      <c r="K253" s="814" t="s">
        <v>1977</v>
      </c>
      <c r="L253" s="814"/>
      <c r="M253" s="814"/>
      <c r="N253" s="814"/>
      <c r="O253" s="239"/>
      <c r="P253" s="815">
        <v>323.25</v>
      </c>
      <c r="Q253" s="815"/>
      <c r="S253" s="279"/>
    </row>
    <row r="254" spans="1:19" ht="15" customHeight="1" x14ac:dyDescent="0.2">
      <c r="A254" s="328"/>
      <c r="B254" s="812" t="s">
        <v>2904</v>
      </c>
      <c r="C254" s="812"/>
      <c r="D254" s="812"/>
      <c r="E254" s="812"/>
      <c r="F254" s="812"/>
      <c r="G254" s="812"/>
      <c r="H254" s="812"/>
      <c r="I254" s="814" t="s">
        <v>2935</v>
      </c>
      <c r="J254" s="814"/>
      <c r="K254" s="814" t="s">
        <v>2191</v>
      </c>
      <c r="L254" s="814"/>
      <c r="M254" s="814"/>
      <c r="N254" s="814"/>
      <c r="O254" s="239"/>
      <c r="P254" s="815">
        <v>19370.009999999998</v>
      </c>
      <c r="Q254" s="815"/>
      <c r="S254" s="279"/>
    </row>
    <row r="255" spans="1:19" ht="15" customHeight="1" x14ac:dyDescent="0.2">
      <c r="A255" s="328"/>
      <c r="B255" s="812"/>
      <c r="C255" s="812"/>
      <c r="D255" s="812"/>
      <c r="E255" s="812"/>
      <c r="F255" s="812"/>
      <c r="G255" s="812"/>
      <c r="H255" s="812"/>
      <c r="I255" s="814"/>
      <c r="J255" s="814"/>
      <c r="K255" s="814"/>
      <c r="L255" s="814"/>
      <c r="M255" s="814"/>
      <c r="N255" s="814"/>
      <c r="O255" s="239"/>
      <c r="P255" s="815"/>
      <c r="Q255" s="815"/>
      <c r="S255" s="279"/>
    </row>
    <row r="256" spans="1:19" ht="15" customHeight="1" x14ac:dyDescent="0.2">
      <c r="A256" s="328"/>
      <c r="B256" s="812"/>
      <c r="C256" s="812"/>
      <c r="D256" s="812"/>
      <c r="E256" s="812"/>
      <c r="F256" s="812"/>
      <c r="G256" s="812"/>
      <c r="H256" s="812"/>
      <c r="I256" s="814"/>
      <c r="J256" s="814"/>
      <c r="K256" s="814"/>
      <c r="L256" s="814"/>
      <c r="M256" s="814"/>
      <c r="N256" s="814"/>
      <c r="O256" s="239"/>
      <c r="P256" s="815"/>
      <c r="Q256" s="815"/>
      <c r="S256" s="279"/>
    </row>
    <row r="257" spans="1:19" ht="15" customHeight="1" x14ac:dyDescent="0.2">
      <c r="A257" s="328"/>
      <c r="B257" s="812"/>
      <c r="C257" s="812"/>
      <c r="D257" s="812"/>
      <c r="E257" s="812"/>
      <c r="F257" s="812"/>
      <c r="G257" s="812"/>
      <c r="H257" s="812"/>
      <c r="I257" s="814"/>
      <c r="J257" s="814"/>
      <c r="K257" s="814"/>
      <c r="L257" s="814"/>
      <c r="M257" s="814"/>
      <c r="N257" s="814"/>
      <c r="O257" s="239"/>
      <c r="P257" s="815"/>
      <c r="Q257" s="815"/>
      <c r="S257" s="279"/>
    </row>
    <row r="258" spans="1:19" ht="15" customHeight="1" x14ac:dyDescent="0.2">
      <c r="A258" s="328"/>
      <c r="B258" s="812"/>
      <c r="C258" s="812"/>
      <c r="D258" s="812"/>
      <c r="E258" s="812"/>
      <c r="F258" s="812"/>
      <c r="G258" s="812"/>
      <c r="H258" s="812"/>
      <c r="I258" s="814"/>
      <c r="J258" s="814"/>
      <c r="K258" s="814"/>
      <c r="L258" s="814"/>
      <c r="M258" s="814"/>
      <c r="N258" s="814"/>
      <c r="O258" s="239"/>
      <c r="P258" s="815"/>
      <c r="Q258" s="815"/>
      <c r="S258" s="279"/>
    </row>
    <row r="259" spans="1:19" ht="15" customHeight="1" x14ac:dyDescent="0.2">
      <c r="A259" s="328"/>
      <c r="B259" s="812"/>
      <c r="C259" s="812"/>
      <c r="D259" s="812"/>
      <c r="E259" s="812"/>
      <c r="F259" s="812"/>
      <c r="G259" s="812"/>
      <c r="H259" s="812"/>
      <c r="I259" s="814"/>
      <c r="J259" s="814"/>
      <c r="K259" s="814"/>
      <c r="L259" s="814"/>
      <c r="M259" s="814"/>
      <c r="N259" s="814"/>
      <c r="O259" s="239"/>
      <c r="P259" s="815"/>
      <c r="Q259" s="815"/>
      <c r="S259" s="279"/>
    </row>
    <row r="260" spans="1:19" ht="15" customHeight="1" x14ac:dyDescent="0.2">
      <c r="A260" s="328"/>
      <c r="B260" s="812"/>
      <c r="C260" s="812"/>
      <c r="D260" s="812"/>
      <c r="E260" s="812"/>
      <c r="F260" s="812"/>
      <c r="G260" s="812"/>
      <c r="H260" s="812"/>
      <c r="I260" s="814"/>
      <c r="J260" s="814"/>
      <c r="K260" s="814"/>
      <c r="L260" s="814"/>
      <c r="M260" s="814"/>
      <c r="N260" s="814"/>
      <c r="O260" s="239"/>
      <c r="P260" s="815"/>
      <c r="Q260" s="815"/>
      <c r="S260" s="279"/>
    </row>
    <row r="261" spans="1:19" ht="15" customHeight="1" x14ac:dyDescent="0.2">
      <c r="A261" s="328"/>
      <c r="B261" s="812"/>
      <c r="C261" s="812"/>
      <c r="D261" s="812"/>
      <c r="E261" s="812"/>
      <c r="F261" s="812"/>
      <c r="G261" s="812"/>
      <c r="H261" s="812"/>
      <c r="I261" s="814"/>
      <c r="J261" s="814"/>
      <c r="K261" s="814"/>
      <c r="L261" s="814"/>
      <c r="M261" s="814"/>
      <c r="N261" s="814"/>
      <c r="O261" s="239"/>
      <c r="P261" s="815"/>
      <c r="Q261" s="815"/>
      <c r="S261" s="279"/>
    </row>
    <row r="262" spans="1:19" ht="15" customHeight="1" x14ac:dyDescent="0.2">
      <c r="A262" s="328"/>
      <c r="B262" s="812"/>
      <c r="C262" s="812"/>
      <c r="D262" s="812"/>
      <c r="E262" s="812"/>
      <c r="F262" s="812"/>
      <c r="G262" s="812"/>
      <c r="H262" s="812"/>
      <c r="I262" s="814"/>
      <c r="J262" s="814"/>
      <c r="K262" s="814"/>
      <c r="L262" s="814"/>
      <c r="M262" s="814"/>
      <c r="N262" s="814"/>
      <c r="O262" s="239"/>
      <c r="P262" s="815"/>
      <c r="Q262" s="815"/>
      <c r="S262" s="279"/>
    </row>
    <row r="263" spans="1:19" ht="15" customHeight="1" x14ac:dyDescent="0.2">
      <c r="A263" s="328"/>
      <c r="B263" s="812"/>
      <c r="C263" s="812"/>
      <c r="D263" s="812"/>
      <c r="E263" s="812"/>
      <c r="F263" s="812"/>
      <c r="G263" s="812"/>
      <c r="H263" s="812"/>
      <c r="I263" s="814"/>
      <c r="J263" s="814"/>
      <c r="K263" s="814"/>
      <c r="L263" s="814"/>
      <c r="M263" s="814"/>
      <c r="N263" s="814"/>
      <c r="O263" s="239"/>
      <c r="P263" s="815"/>
      <c r="Q263" s="815"/>
      <c r="S263" s="279"/>
    </row>
    <row r="264" spans="1:19" ht="15" customHeight="1" x14ac:dyDescent="0.2">
      <c r="A264" s="328"/>
      <c r="B264" s="812"/>
      <c r="C264" s="812"/>
      <c r="D264" s="812"/>
      <c r="E264" s="812"/>
      <c r="F264" s="812"/>
      <c r="G264" s="812"/>
      <c r="H264" s="812"/>
      <c r="I264" s="814"/>
      <c r="J264" s="814"/>
      <c r="K264" s="814"/>
      <c r="L264" s="814"/>
      <c r="M264" s="814"/>
      <c r="N264" s="814"/>
      <c r="O264" s="239"/>
      <c r="P264" s="815"/>
      <c r="Q264" s="815"/>
      <c r="S264" s="279"/>
    </row>
    <row r="265" spans="1:19" ht="15" customHeight="1" x14ac:dyDescent="0.2">
      <c r="A265" s="328"/>
      <c r="B265" s="812"/>
      <c r="C265" s="812"/>
      <c r="D265" s="812"/>
      <c r="E265" s="812"/>
      <c r="F265" s="812"/>
      <c r="G265" s="812"/>
      <c r="H265" s="812"/>
      <c r="I265" s="814"/>
      <c r="J265" s="814"/>
      <c r="K265" s="814"/>
      <c r="L265" s="814"/>
      <c r="M265" s="814"/>
      <c r="N265" s="814"/>
      <c r="O265" s="239"/>
      <c r="P265" s="815"/>
      <c r="Q265" s="815"/>
      <c r="S265" s="279"/>
    </row>
    <row r="266" spans="1:19" ht="15" customHeight="1" x14ac:dyDescent="0.2">
      <c r="A266" s="328"/>
      <c r="B266" s="812"/>
      <c r="C266" s="812"/>
      <c r="D266" s="812"/>
      <c r="E266" s="812"/>
      <c r="F266" s="812"/>
      <c r="G266" s="812"/>
      <c r="H266" s="812"/>
      <c r="I266" s="814"/>
      <c r="J266" s="814"/>
      <c r="K266" s="814"/>
      <c r="L266" s="814"/>
      <c r="M266" s="814"/>
      <c r="N266" s="814"/>
      <c r="O266" s="239"/>
      <c r="P266" s="815"/>
      <c r="Q266" s="815"/>
      <c r="S266" s="279"/>
    </row>
    <row r="267" spans="1:19" ht="15" customHeight="1" x14ac:dyDescent="0.2">
      <c r="A267" s="328"/>
      <c r="B267" s="812"/>
      <c r="C267" s="812"/>
      <c r="D267" s="812"/>
      <c r="E267" s="812"/>
      <c r="F267" s="812"/>
      <c r="G267" s="812"/>
      <c r="H267" s="812"/>
      <c r="I267" s="814"/>
      <c r="J267" s="814"/>
      <c r="K267" s="814"/>
      <c r="L267" s="814"/>
      <c r="M267" s="814"/>
      <c r="N267" s="814"/>
      <c r="O267" s="239"/>
      <c r="P267" s="815"/>
      <c r="Q267" s="815"/>
      <c r="S267" s="279"/>
    </row>
    <row r="268" spans="1:19" ht="15" customHeight="1" x14ac:dyDescent="0.2">
      <c r="A268" s="328"/>
      <c r="B268" s="812"/>
      <c r="C268" s="812"/>
      <c r="D268" s="812"/>
      <c r="E268" s="812"/>
      <c r="F268" s="812"/>
      <c r="G268" s="812"/>
      <c r="H268" s="812"/>
      <c r="I268" s="814"/>
      <c r="J268" s="814"/>
      <c r="K268" s="814"/>
      <c r="L268" s="814"/>
      <c r="M268" s="814"/>
      <c r="N268" s="814"/>
      <c r="O268" s="239"/>
      <c r="P268" s="815"/>
      <c r="Q268" s="815"/>
      <c r="S268" s="279"/>
    </row>
    <row r="269" spans="1:19" ht="15" customHeight="1" x14ac:dyDescent="0.2">
      <c r="A269" s="328"/>
      <c r="B269" s="812"/>
      <c r="C269" s="812"/>
      <c r="D269" s="812"/>
      <c r="E269" s="812"/>
      <c r="F269" s="812"/>
      <c r="G269" s="812"/>
      <c r="H269" s="812"/>
      <c r="I269" s="814"/>
      <c r="J269" s="814"/>
      <c r="K269" s="814"/>
      <c r="L269" s="814"/>
      <c r="M269" s="814"/>
      <c r="N269" s="814"/>
      <c r="O269" s="239"/>
      <c r="P269" s="815"/>
      <c r="Q269" s="815"/>
      <c r="S269" s="279"/>
    </row>
    <row r="270" spans="1:19" ht="15" customHeight="1" x14ac:dyDescent="0.2">
      <c r="A270" s="328"/>
      <c r="B270" s="812"/>
      <c r="C270" s="812"/>
      <c r="D270" s="812"/>
      <c r="E270" s="812"/>
      <c r="F270" s="812"/>
      <c r="G270" s="812"/>
      <c r="H270" s="812"/>
      <c r="I270" s="814"/>
      <c r="J270" s="814"/>
      <c r="K270" s="814"/>
      <c r="L270" s="814"/>
      <c r="M270" s="814"/>
      <c r="N270" s="814"/>
      <c r="O270" s="239"/>
      <c r="P270" s="815"/>
      <c r="Q270" s="815"/>
      <c r="S270" s="279"/>
    </row>
    <row r="271" spans="1:19" ht="15" customHeight="1" x14ac:dyDescent="0.2">
      <c r="A271" s="328"/>
      <c r="B271" s="812"/>
      <c r="C271" s="812"/>
      <c r="D271" s="812"/>
      <c r="E271" s="812"/>
      <c r="F271" s="812"/>
      <c r="G271" s="812"/>
      <c r="H271" s="812"/>
      <c r="I271" s="814"/>
      <c r="J271" s="814"/>
      <c r="K271" s="814"/>
      <c r="L271" s="814"/>
      <c r="M271" s="814"/>
      <c r="N271" s="814"/>
      <c r="O271" s="239"/>
      <c r="P271" s="815"/>
      <c r="Q271" s="815"/>
      <c r="S271" s="279"/>
    </row>
    <row r="272" spans="1:19" ht="15" customHeight="1" x14ac:dyDescent="0.2">
      <c r="A272" s="328"/>
      <c r="B272" s="812"/>
      <c r="C272" s="812"/>
      <c r="D272" s="812"/>
      <c r="E272" s="812"/>
      <c r="F272" s="812"/>
      <c r="G272" s="812"/>
      <c r="H272" s="812"/>
      <c r="I272" s="814"/>
      <c r="J272" s="814"/>
      <c r="K272" s="814"/>
      <c r="L272" s="814"/>
      <c r="M272" s="814"/>
      <c r="N272" s="814"/>
      <c r="O272" s="239"/>
      <c r="P272" s="815"/>
      <c r="Q272" s="815"/>
      <c r="S272" s="279"/>
    </row>
    <row r="273" spans="1:19" ht="15" customHeight="1" x14ac:dyDescent="0.2">
      <c r="A273" s="328"/>
      <c r="B273" s="812"/>
      <c r="C273" s="812"/>
      <c r="D273" s="812"/>
      <c r="E273" s="812"/>
      <c r="F273" s="812"/>
      <c r="G273" s="812"/>
      <c r="H273" s="812"/>
      <c r="I273" s="814"/>
      <c r="J273" s="814"/>
      <c r="K273" s="814"/>
      <c r="L273" s="814"/>
      <c r="M273" s="814"/>
      <c r="N273" s="814"/>
      <c r="O273" s="239"/>
      <c r="P273" s="815"/>
      <c r="Q273" s="815"/>
      <c r="S273" s="279"/>
    </row>
    <row r="274" spans="1:19" ht="15" customHeight="1" x14ac:dyDescent="0.2">
      <c r="A274" s="328"/>
      <c r="B274" s="812"/>
      <c r="C274" s="812"/>
      <c r="D274" s="812"/>
      <c r="E274" s="812"/>
      <c r="F274" s="812"/>
      <c r="G274" s="812"/>
      <c r="H274" s="812"/>
      <c r="I274" s="814"/>
      <c r="J274" s="814"/>
      <c r="K274" s="814"/>
      <c r="L274" s="814"/>
      <c r="M274" s="814"/>
      <c r="N274" s="814"/>
      <c r="O274" s="239"/>
      <c r="P274" s="815"/>
      <c r="Q274" s="815"/>
      <c r="S274" s="279"/>
    </row>
    <row r="275" spans="1:19" ht="15" customHeight="1" x14ac:dyDescent="0.2">
      <c r="A275" s="328"/>
      <c r="B275" s="812"/>
      <c r="C275" s="812"/>
      <c r="D275" s="812"/>
      <c r="E275" s="812"/>
      <c r="F275" s="812"/>
      <c r="G275" s="812"/>
      <c r="H275" s="812"/>
      <c r="I275" s="814"/>
      <c r="J275" s="814"/>
      <c r="K275" s="814"/>
      <c r="L275" s="814"/>
      <c r="M275" s="814"/>
      <c r="N275" s="814"/>
      <c r="O275" s="239"/>
      <c r="P275" s="815"/>
      <c r="Q275" s="815"/>
      <c r="S275" s="279"/>
    </row>
    <row r="276" spans="1:19" ht="15" customHeight="1" x14ac:dyDescent="0.2">
      <c r="A276" s="328"/>
      <c r="B276" s="812"/>
      <c r="C276" s="812"/>
      <c r="D276" s="812"/>
      <c r="E276" s="812"/>
      <c r="F276" s="812"/>
      <c r="G276" s="812"/>
      <c r="H276" s="812"/>
      <c r="I276" s="814"/>
      <c r="J276" s="814"/>
      <c r="K276" s="814"/>
      <c r="L276" s="814"/>
      <c r="M276" s="814"/>
      <c r="N276" s="814"/>
      <c r="O276" s="239"/>
      <c r="P276" s="815"/>
      <c r="Q276" s="815"/>
      <c r="S276" s="279"/>
    </row>
    <row r="277" spans="1:19" ht="15" customHeight="1" x14ac:dyDescent="0.2">
      <c r="A277" s="328"/>
      <c r="B277" s="812"/>
      <c r="C277" s="812"/>
      <c r="D277" s="812"/>
      <c r="E277" s="812"/>
      <c r="F277" s="812"/>
      <c r="G277" s="812"/>
      <c r="H277" s="812"/>
      <c r="I277" s="814"/>
      <c r="J277" s="814"/>
      <c r="K277" s="814"/>
      <c r="L277" s="814"/>
      <c r="M277" s="814"/>
      <c r="N277" s="814"/>
      <c r="O277" s="239"/>
      <c r="P277" s="815"/>
      <c r="Q277" s="815"/>
      <c r="S277" s="279"/>
    </row>
    <row r="278" spans="1:19" ht="15" customHeight="1" x14ac:dyDescent="0.2">
      <c r="A278" s="328"/>
      <c r="B278" s="812"/>
      <c r="C278" s="812"/>
      <c r="D278" s="812"/>
      <c r="E278" s="812"/>
      <c r="F278" s="812"/>
      <c r="G278" s="812"/>
      <c r="H278" s="812"/>
      <c r="I278" s="814"/>
      <c r="J278" s="814"/>
      <c r="K278" s="814"/>
      <c r="L278" s="814"/>
      <c r="M278" s="814"/>
      <c r="N278" s="814"/>
      <c r="O278" s="239"/>
      <c r="P278" s="815"/>
      <c r="Q278" s="815"/>
      <c r="S278" s="279"/>
    </row>
    <row r="279" spans="1:19" ht="15" customHeight="1" x14ac:dyDescent="0.2">
      <c r="A279" s="328"/>
      <c r="B279" s="812"/>
      <c r="C279" s="812"/>
      <c r="D279" s="812"/>
      <c r="E279" s="812"/>
      <c r="F279" s="812"/>
      <c r="G279" s="812"/>
      <c r="H279" s="812"/>
      <c r="I279" s="814"/>
      <c r="J279" s="814"/>
      <c r="K279" s="814"/>
      <c r="L279" s="814"/>
      <c r="M279" s="814"/>
      <c r="N279" s="814"/>
      <c r="O279" s="239"/>
      <c r="P279" s="815"/>
      <c r="Q279" s="815"/>
      <c r="S279" s="279"/>
    </row>
    <row r="280" spans="1:19" ht="15" customHeight="1" x14ac:dyDescent="0.2">
      <c r="A280" s="328"/>
      <c r="B280" s="561"/>
      <c r="C280" s="561"/>
      <c r="D280" s="561"/>
      <c r="E280" s="561"/>
      <c r="F280" s="561" t="s">
        <v>1122</v>
      </c>
      <c r="G280" s="413"/>
      <c r="H280" s="413"/>
      <c r="I280" s="413"/>
      <c r="J280" s="561"/>
      <c r="K280" s="561"/>
      <c r="L280" s="561"/>
      <c r="M280" s="561"/>
      <c r="N280" s="860" t="s">
        <v>1121</v>
      </c>
      <c r="O280" s="860"/>
      <c r="P280" s="861">
        <f>SUM(P253:Q279)</f>
        <v>19693.259999999998</v>
      </c>
      <c r="Q280" s="862"/>
      <c r="S280" s="279"/>
    </row>
    <row r="281" spans="1:19" x14ac:dyDescent="0.2">
      <c r="A281" s="328"/>
      <c r="B281" s="818" t="s">
        <v>1974</v>
      </c>
      <c r="C281" s="818"/>
      <c r="D281" s="818"/>
      <c r="E281" s="818"/>
      <c r="F281" s="818"/>
      <c r="G281" s="818"/>
      <c r="H281" s="818"/>
      <c r="I281" s="818"/>
      <c r="J281" s="818"/>
      <c r="K281" s="818"/>
      <c r="L281" s="818"/>
      <c r="M281" s="818"/>
      <c r="N281" s="818"/>
      <c r="O281" s="818"/>
      <c r="P281" s="818"/>
      <c r="Q281" s="818"/>
      <c r="S281" s="279"/>
    </row>
    <row r="282" spans="1:19" ht="12.75" customHeight="1" x14ac:dyDescent="0.2">
      <c r="A282" s="328"/>
      <c r="B282" s="321" t="str">
        <f>'Main Page'!$G$9</f>
        <v>2026-2027</v>
      </c>
      <c r="C282" s="322"/>
      <c r="D282" s="322" t="s">
        <v>671</v>
      </c>
      <c r="E282" s="322" t="str">
        <f>'Main Page'!$F$13</f>
        <v>Albemarle County Public Schools</v>
      </c>
      <c r="F282" s="322"/>
      <c r="G282" s="346"/>
      <c r="H282" s="346"/>
      <c r="I282" s="322" t="s">
        <v>670</v>
      </c>
      <c r="J282" s="324">
        <f>'Main Page'!$F$14</f>
        <v>2</v>
      </c>
      <c r="K282" s="874" t="str">
        <f>'Main Page'!$B$6</f>
        <v xml:space="preserve">  Title I, Part A, Improving Basic Programs</v>
      </c>
      <c r="L282" s="874"/>
      <c r="M282" s="874"/>
      <c r="N282" s="874"/>
      <c r="O282" s="874"/>
      <c r="P282" s="874"/>
      <c r="Q282" s="874"/>
      <c r="S282" s="279"/>
    </row>
    <row r="283" spans="1:19" ht="20.25" customHeight="1" x14ac:dyDescent="0.2">
      <c r="A283" s="328"/>
      <c r="B283" s="857" t="s">
        <v>2255</v>
      </c>
      <c r="C283" s="857"/>
      <c r="D283" s="857"/>
      <c r="E283" s="857"/>
      <c r="F283" s="857"/>
      <c r="G283" s="857"/>
      <c r="H283" s="857"/>
      <c r="I283" s="857"/>
      <c r="J283" s="857"/>
      <c r="K283" s="857"/>
      <c r="L283" s="857"/>
      <c r="M283" s="857"/>
      <c r="N283" s="857"/>
      <c r="O283" s="857"/>
      <c r="P283" s="857"/>
      <c r="Q283" s="857"/>
      <c r="S283" s="279"/>
    </row>
    <row r="284" spans="1:19" ht="41.25" customHeight="1" x14ac:dyDescent="0.2">
      <c r="A284" s="328"/>
      <c r="B284" s="858" t="s">
        <v>2765</v>
      </c>
      <c r="C284" s="859"/>
      <c r="D284" s="859"/>
      <c r="E284" s="859"/>
      <c r="F284" s="859"/>
      <c r="G284" s="859"/>
      <c r="H284" s="859"/>
      <c r="I284" s="859"/>
      <c r="J284" s="859"/>
      <c r="K284" s="859"/>
      <c r="L284" s="859"/>
      <c r="M284" s="859"/>
      <c r="N284" s="859"/>
      <c r="O284" s="859"/>
      <c r="P284" s="859"/>
      <c r="Q284" s="859"/>
      <c r="S284" s="279"/>
    </row>
    <row r="285" spans="1:19" s="31" customFormat="1" ht="112.5" customHeight="1" x14ac:dyDescent="0.2">
      <c r="A285" s="328"/>
      <c r="B285" s="863"/>
      <c r="C285" s="864"/>
      <c r="D285" s="864"/>
      <c r="E285" s="864"/>
      <c r="F285" s="864"/>
      <c r="G285" s="864"/>
      <c r="H285" s="864"/>
      <c r="I285" s="864"/>
      <c r="J285" s="864"/>
      <c r="K285" s="864"/>
      <c r="L285" s="864"/>
      <c r="M285" s="864"/>
      <c r="N285" s="864"/>
      <c r="O285" s="864"/>
      <c r="P285" s="864"/>
      <c r="Q285" s="865"/>
      <c r="R285" s="597"/>
      <c r="S285" s="284"/>
    </row>
    <row r="286" spans="1:19" s="31" customFormat="1" ht="150" customHeight="1" x14ac:dyDescent="0.2">
      <c r="A286" s="328"/>
      <c r="B286" s="866"/>
      <c r="C286" s="867"/>
      <c r="D286" s="867"/>
      <c r="E286" s="867"/>
      <c r="F286" s="867"/>
      <c r="G286" s="867"/>
      <c r="H286" s="867"/>
      <c r="I286" s="867"/>
      <c r="J286" s="867"/>
      <c r="K286" s="867"/>
      <c r="L286" s="867"/>
      <c r="M286" s="867"/>
      <c r="N286" s="867"/>
      <c r="O286" s="867"/>
      <c r="P286" s="867"/>
      <c r="Q286" s="868"/>
      <c r="R286" s="597"/>
      <c r="S286" s="284"/>
    </row>
    <row r="287" spans="1:19" s="31" customFormat="1" ht="112.5" customHeight="1" x14ac:dyDescent="0.2">
      <c r="A287" s="328"/>
      <c r="B287" s="869"/>
      <c r="C287" s="870"/>
      <c r="D287" s="870"/>
      <c r="E287" s="870"/>
      <c r="F287" s="870"/>
      <c r="G287" s="870"/>
      <c r="H287" s="870"/>
      <c r="I287" s="870"/>
      <c r="J287" s="870"/>
      <c r="K287" s="870"/>
      <c r="L287" s="870"/>
      <c r="M287" s="870"/>
      <c r="N287" s="870"/>
      <c r="O287" s="870"/>
      <c r="P287" s="870"/>
      <c r="Q287" s="871"/>
      <c r="R287" s="597"/>
      <c r="S287" s="284"/>
    </row>
    <row r="288" spans="1:19" ht="15" customHeight="1" x14ac:dyDescent="0.2">
      <c r="A288" s="328"/>
      <c r="B288" s="852" t="s">
        <v>1119</v>
      </c>
      <c r="C288" s="852"/>
      <c r="D288" s="852"/>
      <c r="E288" s="852"/>
      <c r="F288" s="852"/>
      <c r="G288" s="852"/>
      <c r="H288" s="852"/>
      <c r="I288" s="817" t="s">
        <v>2549</v>
      </c>
      <c r="J288" s="817"/>
      <c r="K288" s="817" t="s">
        <v>1997</v>
      </c>
      <c r="L288" s="817"/>
      <c r="M288" s="817"/>
      <c r="N288" s="817"/>
      <c r="O288" s="563" t="s">
        <v>398</v>
      </c>
      <c r="P288" s="819" t="s">
        <v>1120</v>
      </c>
      <c r="Q288" s="819"/>
      <c r="S288" s="279"/>
    </row>
    <row r="289" spans="1:19" ht="15" customHeight="1" x14ac:dyDescent="0.2">
      <c r="A289" s="328"/>
      <c r="B289" s="812"/>
      <c r="C289" s="812"/>
      <c r="D289" s="812"/>
      <c r="E289" s="812"/>
      <c r="F289" s="812"/>
      <c r="G289" s="812"/>
      <c r="H289" s="812"/>
      <c r="I289" s="814"/>
      <c r="J289" s="814"/>
      <c r="K289" s="814"/>
      <c r="L289" s="814"/>
      <c r="M289" s="814"/>
      <c r="N289" s="814"/>
      <c r="O289" s="239"/>
      <c r="P289" s="815"/>
      <c r="Q289" s="815"/>
      <c r="S289" s="279"/>
    </row>
    <row r="290" spans="1:19" ht="15" customHeight="1" x14ac:dyDescent="0.2">
      <c r="A290" s="328"/>
      <c r="B290" s="812"/>
      <c r="C290" s="812"/>
      <c r="D290" s="812"/>
      <c r="E290" s="812"/>
      <c r="F290" s="812"/>
      <c r="G290" s="812"/>
      <c r="H290" s="812"/>
      <c r="I290" s="814"/>
      <c r="J290" s="814"/>
      <c r="K290" s="814"/>
      <c r="L290" s="814"/>
      <c r="M290" s="814"/>
      <c r="N290" s="814"/>
      <c r="O290" s="239"/>
      <c r="P290" s="815"/>
      <c r="Q290" s="815"/>
      <c r="S290" s="279"/>
    </row>
    <row r="291" spans="1:19" ht="15" customHeight="1" x14ac:dyDescent="0.2">
      <c r="A291" s="328"/>
      <c r="B291" s="812"/>
      <c r="C291" s="812"/>
      <c r="D291" s="812"/>
      <c r="E291" s="812"/>
      <c r="F291" s="812"/>
      <c r="G291" s="812"/>
      <c r="H291" s="812"/>
      <c r="I291" s="814"/>
      <c r="J291" s="814"/>
      <c r="K291" s="814"/>
      <c r="L291" s="814"/>
      <c r="M291" s="814"/>
      <c r="N291" s="814"/>
      <c r="O291" s="239"/>
      <c r="P291" s="815"/>
      <c r="Q291" s="815"/>
      <c r="S291" s="279"/>
    </row>
    <row r="292" spans="1:19" ht="15" customHeight="1" x14ac:dyDescent="0.2">
      <c r="A292" s="328"/>
      <c r="B292" s="812"/>
      <c r="C292" s="812"/>
      <c r="D292" s="812"/>
      <c r="E292" s="812"/>
      <c r="F292" s="812"/>
      <c r="G292" s="812"/>
      <c r="H292" s="812"/>
      <c r="I292" s="814"/>
      <c r="J292" s="814"/>
      <c r="K292" s="814"/>
      <c r="L292" s="814"/>
      <c r="M292" s="814"/>
      <c r="N292" s="814"/>
      <c r="O292" s="239"/>
      <c r="P292" s="815"/>
      <c r="Q292" s="815"/>
      <c r="S292" s="279"/>
    </row>
    <row r="293" spans="1:19" ht="15" customHeight="1" x14ac:dyDescent="0.2">
      <c r="A293" s="328"/>
      <c r="B293" s="812"/>
      <c r="C293" s="812"/>
      <c r="D293" s="812"/>
      <c r="E293" s="812"/>
      <c r="F293" s="812"/>
      <c r="G293" s="812"/>
      <c r="H293" s="812"/>
      <c r="I293" s="814"/>
      <c r="J293" s="814"/>
      <c r="K293" s="814"/>
      <c r="L293" s="814"/>
      <c r="M293" s="814"/>
      <c r="N293" s="814"/>
      <c r="O293" s="239"/>
      <c r="P293" s="815"/>
      <c r="Q293" s="815"/>
      <c r="S293" s="279"/>
    </row>
    <row r="294" spans="1:19" ht="15" customHeight="1" x14ac:dyDescent="0.2">
      <c r="A294" s="328"/>
      <c r="B294" s="812"/>
      <c r="C294" s="812"/>
      <c r="D294" s="812"/>
      <c r="E294" s="812"/>
      <c r="F294" s="812"/>
      <c r="G294" s="812"/>
      <c r="H294" s="812"/>
      <c r="I294" s="814"/>
      <c r="J294" s="814"/>
      <c r="K294" s="814"/>
      <c r="L294" s="814"/>
      <c r="M294" s="814"/>
      <c r="N294" s="814"/>
      <c r="O294" s="239"/>
      <c r="P294" s="815"/>
      <c r="Q294" s="815"/>
      <c r="S294" s="279"/>
    </row>
    <row r="295" spans="1:19" ht="15" customHeight="1" x14ac:dyDescent="0.2">
      <c r="A295" s="328"/>
      <c r="B295" s="812"/>
      <c r="C295" s="812"/>
      <c r="D295" s="812"/>
      <c r="E295" s="812"/>
      <c r="F295" s="812"/>
      <c r="G295" s="812"/>
      <c r="H295" s="812"/>
      <c r="I295" s="814"/>
      <c r="J295" s="814"/>
      <c r="K295" s="814"/>
      <c r="L295" s="814"/>
      <c r="M295" s="814"/>
      <c r="N295" s="814"/>
      <c r="O295" s="239"/>
      <c r="P295" s="815"/>
      <c r="Q295" s="815"/>
      <c r="S295" s="279"/>
    </row>
    <row r="296" spans="1:19" ht="15" customHeight="1" x14ac:dyDescent="0.2">
      <c r="A296" s="328"/>
      <c r="B296" s="812"/>
      <c r="C296" s="812"/>
      <c r="D296" s="812"/>
      <c r="E296" s="812"/>
      <c r="F296" s="812"/>
      <c r="G296" s="812"/>
      <c r="H296" s="812"/>
      <c r="I296" s="814"/>
      <c r="J296" s="814"/>
      <c r="K296" s="814"/>
      <c r="L296" s="814"/>
      <c r="M296" s="814"/>
      <c r="N296" s="814"/>
      <c r="O296" s="239"/>
      <c r="P296" s="815"/>
      <c r="Q296" s="815"/>
      <c r="S296" s="279"/>
    </row>
    <row r="297" spans="1:19" ht="15" customHeight="1" x14ac:dyDescent="0.2">
      <c r="A297" s="328"/>
      <c r="B297" s="812"/>
      <c r="C297" s="812"/>
      <c r="D297" s="812"/>
      <c r="E297" s="812"/>
      <c r="F297" s="812"/>
      <c r="G297" s="812"/>
      <c r="H297" s="812"/>
      <c r="I297" s="814"/>
      <c r="J297" s="814"/>
      <c r="K297" s="814"/>
      <c r="L297" s="814"/>
      <c r="M297" s="814"/>
      <c r="N297" s="814"/>
      <c r="O297" s="239"/>
      <c r="P297" s="815"/>
      <c r="Q297" s="815"/>
      <c r="S297" s="279"/>
    </row>
    <row r="298" spans="1:19" ht="15" customHeight="1" x14ac:dyDescent="0.2">
      <c r="A298" s="328"/>
      <c r="B298" s="812"/>
      <c r="C298" s="812"/>
      <c r="D298" s="812"/>
      <c r="E298" s="812"/>
      <c r="F298" s="812"/>
      <c r="G298" s="812"/>
      <c r="H298" s="812"/>
      <c r="I298" s="814"/>
      <c r="J298" s="814"/>
      <c r="K298" s="814"/>
      <c r="L298" s="814"/>
      <c r="M298" s="814"/>
      <c r="N298" s="814"/>
      <c r="O298" s="239"/>
      <c r="P298" s="815"/>
      <c r="Q298" s="815"/>
      <c r="S298" s="279"/>
    </row>
    <row r="299" spans="1:19" ht="15" customHeight="1" x14ac:dyDescent="0.2">
      <c r="A299" s="328"/>
      <c r="B299" s="812"/>
      <c r="C299" s="812"/>
      <c r="D299" s="812"/>
      <c r="E299" s="812"/>
      <c r="F299" s="812"/>
      <c r="G299" s="812"/>
      <c r="H299" s="812"/>
      <c r="I299" s="814"/>
      <c r="J299" s="814"/>
      <c r="K299" s="814"/>
      <c r="L299" s="814"/>
      <c r="M299" s="814"/>
      <c r="N299" s="814"/>
      <c r="O299" s="239"/>
      <c r="P299" s="815"/>
      <c r="Q299" s="815"/>
      <c r="S299" s="279"/>
    </row>
    <row r="300" spans="1:19" ht="15" customHeight="1" x14ac:dyDescent="0.2">
      <c r="A300" s="328"/>
      <c r="B300" s="812"/>
      <c r="C300" s="812"/>
      <c r="D300" s="812"/>
      <c r="E300" s="812"/>
      <c r="F300" s="812"/>
      <c r="G300" s="812"/>
      <c r="H300" s="812"/>
      <c r="I300" s="814"/>
      <c r="J300" s="814"/>
      <c r="K300" s="814"/>
      <c r="L300" s="814"/>
      <c r="M300" s="814"/>
      <c r="N300" s="814"/>
      <c r="O300" s="239"/>
      <c r="P300" s="815"/>
      <c r="Q300" s="815"/>
      <c r="S300" s="279"/>
    </row>
    <row r="301" spans="1:19" ht="15" customHeight="1" x14ac:dyDescent="0.2">
      <c r="A301" s="328"/>
      <c r="B301" s="812"/>
      <c r="C301" s="812"/>
      <c r="D301" s="812"/>
      <c r="E301" s="812"/>
      <c r="F301" s="812"/>
      <c r="G301" s="812"/>
      <c r="H301" s="812"/>
      <c r="I301" s="814"/>
      <c r="J301" s="814"/>
      <c r="K301" s="814"/>
      <c r="L301" s="814"/>
      <c r="M301" s="814"/>
      <c r="N301" s="814"/>
      <c r="O301" s="239"/>
      <c r="P301" s="815"/>
      <c r="Q301" s="815"/>
      <c r="S301" s="279"/>
    </row>
    <row r="302" spans="1:19" ht="15" customHeight="1" x14ac:dyDescent="0.2">
      <c r="A302" s="328"/>
      <c r="B302" s="812"/>
      <c r="C302" s="812"/>
      <c r="D302" s="812"/>
      <c r="E302" s="812"/>
      <c r="F302" s="812"/>
      <c r="G302" s="812"/>
      <c r="H302" s="812"/>
      <c r="I302" s="814"/>
      <c r="J302" s="814"/>
      <c r="K302" s="814"/>
      <c r="L302" s="814"/>
      <c r="M302" s="814"/>
      <c r="N302" s="814"/>
      <c r="O302" s="239"/>
      <c r="P302" s="815"/>
      <c r="Q302" s="815"/>
      <c r="S302" s="279"/>
    </row>
    <row r="303" spans="1:19" ht="15" customHeight="1" x14ac:dyDescent="0.2">
      <c r="A303" s="328"/>
      <c r="B303" s="812"/>
      <c r="C303" s="812"/>
      <c r="D303" s="812"/>
      <c r="E303" s="812"/>
      <c r="F303" s="812"/>
      <c r="G303" s="812"/>
      <c r="H303" s="812"/>
      <c r="I303" s="814"/>
      <c r="J303" s="814"/>
      <c r="K303" s="814"/>
      <c r="L303" s="814"/>
      <c r="M303" s="814"/>
      <c r="N303" s="814"/>
      <c r="O303" s="239"/>
      <c r="P303" s="815"/>
      <c r="Q303" s="815"/>
      <c r="S303" s="279"/>
    </row>
    <row r="304" spans="1:19" ht="15" customHeight="1" x14ac:dyDescent="0.2">
      <c r="A304" s="328"/>
      <c r="B304" s="812"/>
      <c r="C304" s="812"/>
      <c r="D304" s="812"/>
      <c r="E304" s="812"/>
      <c r="F304" s="812"/>
      <c r="G304" s="812"/>
      <c r="H304" s="812"/>
      <c r="I304" s="814"/>
      <c r="J304" s="814"/>
      <c r="K304" s="814"/>
      <c r="L304" s="814"/>
      <c r="M304" s="814"/>
      <c r="N304" s="814"/>
      <c r="O304" s="239"/>
      <c r="P304" s="815"/>
      <c r="Q304" s="815"/>
      <c r="S304" s="279"/>
    </row>
    <row r="305" spans="1:19" ht="15" customHeight="1" x14ac:dyDescent="0.2">
      <c r="A305" s="328"/>
      <c r="B305" s="812"/>
      <c r="C305" s="812"/>
      <c r="D305" s="812"/>
      <c r="E305" s="812"/>
      <c r="F305" s="812"/>
      <c r="G305" s="812"/>
      <c r="H305" s="812"/>
      <c r="I305" s="814"/>
      <c r="J305" s="814"/>
      <c r="K305" s="814"/>
      <c r="L305" s="814"/>
      <c r="M305" s="814"/>
      <c r="N305" s="814"/>
      <c r="O305" s="239"/>
      <c r="P305" s="815"/>
      <c r="Q305" s="815"/>
      <c r="S305" s="279"/>
    </row>
    <row r="306" spans="1:19" ht="15" customHeight="1" x14ac:dyDescent="0.2">
      <c r="A306" s="328"/>
      <c r="B306" s="812"/>
      <c r="C306" s="812"/>
      <c r="D306" s="812"/>
      <c r="E306" s="812"/>
      <c r="F306" s="812"/>
      <c r="G306" s="812"/>
      <c r="H306" s="812"/>
      <c r="I306" s="814"/>
      <c r="J306" s="814"/>
      <c r="K306" s="814"/>
      <c r="L306" s="814"/>
      <c r="M306" s="814"/>
      <c r="N306" s="814"/>
      <c r="O306" s="239"/>
      <c r="P306" s="815"/>
      <c r="Q306" s="815"/>
      <c r="S306" s="279"/>
    </row>
    <row r="307" spans="1:19" ht="15" customHeight="1" x14ac:dyDescent="0.2">
      <c r="A307" s="328"/>
      <c r="B307" s="812"/>
      <c r="C307" s="812"/>
      <c r="D307" s="812"/>
      <c r="E307" s="812"/>
      <c r="F307" s="812"/>
      <c r="G307" s="812"/>
      <c r="H307" s="812"/>
      <c r="I307" s="814"/>
      <c r="J307" s="814"/>
      <c r="K307" s="814"/>
      <c r="L307" s="814"/>
      <c r="M307" s="814"/>
      <c r="N307" s="814"/>
      <c r="O307" s="239"/>
      <c r="P307" s="815"/>
      <c r="Q307" s="815"/>
      <c r="S307" s="279"/>
    </row>
    <row r="308" spans="1:19" ht="15" customHeight="1" x14ac:dyDescent="0.2">
      <c r="A308" s="328"/>
      <c r="B308" s="812"/>
      <c r="C308" s="812"/>
      <c r="D308" s="812"/>
      <c r="E308" s="812"/>
      <c r="F308" s="812"/>
      <c r="G308" s="812"/>
      <c r="H308" s="812"/>
      <c r="I308" s="814"/>
      <c r="J308" s="814"/>
      <c r="K308" s="814"/>
      <c r="L308" s="814"/>
      <c r="M308" s="814"/>
      <c r="N308" s="814"/>
      <c r="O308" s="239"/>
      <c r="P308" s="815"/>
      <c r="Q308" s="815"/>
      <c r="S308" s="279"/>
    </row>
    <row r="309" spans="1:19" ht="15" customHeight="1" x14ac:dyDescent="0.2">
      <c r="A309" s="328"/>
      <c r="B309" s="812"/>
      <c r="C309" s="812"/>
      <c r="D309" s="812"/>
      <c r="E309" s="812"/>
      <c r="F309" s="812"/>
      <c r="G309" s="812"/>
      <c r="H309" s="812"/>
      <c r="I309" s="814"/>
      <c r="J309" s="814"/>
      <c r="K309" s="814"/>
      <c r="L309" s="814"/>
      <c r="M309" s="814"/>
      <c r="N309" s="814"/>
      <c r="O309" s="239"/>
      <c r="P309" s="815"/>
      <c r="Q309" s="815"/>
      <c r="S309" s="279"/>
    </row>
    <row r="310" spans="1:19" ht="15" customHeight="1" x14ac:dyDescent="0.2">
      <c r="A310" s="328"/>
      <c r="B310" s="812"/>
      <c r="C310" s="812"/>
      <c r="D310" s="812"/>
      <c r="E310" s="812"/>
      <c r="F310" s="812"/>
      <c r="G310" s="812"/>
      <c r="H310" s="812"/>
      <c r="I310" s="814"/>
      <c r="J310" s="814"/>
      <c r="K310" s="814"/>
      <c r="L310" s="814"/>
      <c r="M310" s="814"/>
      <c r="N310" s="814"/>
      <c r="O310" s="239"/>
      <c r="P310" s="815"/>
      <c r="Q310" s="815"/>
      <c r="S310" s="279"/>
    </row>
    <row r="311" spans="1:19" ht="15" customHeight="1" x14ac:dyDescent="0.2">
      <c r="A311" s="328"/>
      <c r="B311" s="812"/>
      <c r="C311" s="812"/>
      <c r="D311" s="812"/>
      <c r="E311" s="812"/>
      <c r="F311" s="812"/>
      <c r="G311" s="812"/>
      <c r="H311" s="812"/>
      <c r="I311" s="814"/>
      <c r="J311" s="814"/>
      <c r="K311" s="814"/>
      <c r="L311" s="814"/>
      <c r="M311" s="814"/>
      <c r="N311" s="814"/>
      <c r="O311" s="239"/>
      <c r="P311" s="815"/>
      <c r="Q311" s="815"/>
      <c r="S311" s="279"/>
    </row>
    <row r="312" spans="1:19" ht="15" customHeight="1" x14ac:dyDescent="0.2">
      <c r="A312" s="328"/>
      <c r="B312" s="812"/>
      <c r="C312" s="812"/>
      <c r="D312" s="812"/>
      <c r="E312" s="812"/>
      <c r="F312" s="812"/>
      <c r="G312" s="812"/>
      <c r="H312" s="812"/>
      <c r="I312" s="814"/>
      <c r="J312" s="814"/>
      <c r="K312" s="814"/>
      <c r="L312" s="814"/>
      <c r="M312" s="814"/>
      <c r="N312" s="814"/>
      <c r="O312" s="239"/>
      <c r="P312" s="815"/>
      <c r="Q312" s="815"/>
      <c r="S312" s="279"/>
    </row>
    <row r="313" spans="1:19" ht="15" customHeight="1" x14ac:dyDescent="0.2">
      <c r="A313" s="328"/>
      <c r="B313" s="812"/>
      <c r="C313" s="812"/>
      <c r="D313" s="812"/>
      <c r="E313" s="812"/>
      <c r="F313" s="812"/>
      <c r="G313" s="812"/>
      <c r="H313" s="812"/>
      <c r="I313" s="814"/>
      <c r="J313" s="814"/>
      <c r="K313" s="814"/>
      <c r="L313" s="814"/>
      <c r="M313" s="814"/>
      <c r="N313" s="814"/>
      <c r="O313" s="239"/>
      <c r="P313" s="815"/>
      <c r="Q313" s="815"/>
      <c r="S313" s="279"/>
    </row>
    <row r="314" spans="1:19" ht="15" customHeight="1" x14ac:dyDescent="0.2">
      <c r="A314" s="328"/>
      <c r="B314" s="812"/>
      <c r="C314" s="812"/>
      <c r="D314" s="812"/>
      <c r="E314" s="812"/>
      <c r="F314" s="812"/>
      <c r="G314" s="812"/>
      <c r="H314" s="812"/>
      <c r="I314" s="814"/>
      <c r="J314" s="814"/>
      <c r="K314" s="814"/>
      <c r="L314" s="814"/>
      <c r="M314" s="814"/>
      <c r="N314" s="814"/>
      <c r="O314" s="239"/>
      <c r="P314" s="815"/>
      <c r="Q314" s="815"/>
      <c r="S314" s="279"/>
    </row>
    <row r="315" spans="1:19" ht="15" customHeight="1" x14ac:dyDescent="0.2">
      <c r="A315" s="328"/>
      <c r="B315" s="812"/>
      <c r="C315" s="812"/>
      <c r="D315" s="812"/>
      <c r="E315" s="812"/>
      <c r="F315" s="812"/>
      <c r="G315" s="812"/>
      <c r="H315" s="812"/>
      <c r="I315" s="814"/>
      <c r="J315" s="814"/>
      <c r="K315" s="814"/>
      <c r="L315" s="814"/>
      <c r="M315" s="814"/>
      <c r="N315" s="814"/>
      <c r="O315" s="239"/>
      <c r="P315" s="815"/>
      <c r="Q315" s="815"/>
      <c r="S315" s="279"/>
    </row>
    <row r="316" spans="1:19" ht="15" customHeight="1" x14ac:dyDescent="0.2">
      <c r="A316" s="328"/>
      <c r="B316" s="561"/>
      <c r="C316" s="561"/>
      <c r="D316" s="561"/>
      <c r="E316" s="561"/>
      <c r="F316" s="561" t="s">
        <v>1122</v>
      </c>
      <c r="G316" s="413"/>
      <c r="H316" s="413"/>
      <c r="I316" s="413"/>
      <c r="J316" s="561"/>
      <c r="K316" s="561"/>
      <c r="L316" s="561"/>
      <c r="M316" s="561"/>
      <c r="N316" s="860" t="s">
        <v>1121</v>
      </c>
      <c r="O316" s="860"/>
      <c r="P316" s="861">
        <f>SUM(P289:Q315)</f>
        <v>0</v>
      </c>
      <c r="Q316" s="862"/>
      <c r="S316" s="279"/>
    </row>
    <row r="317" spans="1:19" x14ac:dyDescent="0.2">
      <c r="A317" s="328"/>
      <c r="B317" s="818" t="s">
        <v>1996</v>
      </c>
      <c r="C317" s="818"/>
      <c r="D317" s="818"/>
      <c r="E317" s="818"/>
      <c r="F317" s="818"/>
      <c r="G317" s="818"/>
      <c r="H317" s="818"/>
      <c r="I317" s="818"/>
      <c r="J317" s="818"/>
      <c r="K317" s="818"/>
      <c r="L317" s="818"/>
      <c r="M317" s="818"/>
      <c r="N317" s="818"/>
      <c r="O317" s="818"/>
      <c r="P317" s="818"/>
      <c r="Q317" s="818"/>
      <c r="S317" s="279"/>
    </row>
    <row r="318" spans="1:19" ht="12.75" hidden="1" customHeight="1" x14ac:dyDescent="0.2"/>
    <row r="319" spans="1:19" ht="12.75" hidden="1" customHeight="1" x14ac:dyDescent="0.2"/>
    <row r="320" spans="1:19" ht="12.75" hidden="1" customHeight="1" x14ac:dyDescent="0.2"/>
    <row r="321" ht="12.75" hidden="1" customHeight="1" x14ac:dyDescent="0.2"/>
    <row r="322" ht="12.75" hidden="1" customHeight="1" x14ac:dyDescent="0.2"/>
    <row r="323" ht="12.75" hidden="1" customHeight="1" x14ac:dyDescent="0.2"/>
    <row r="324" ht="12.75" hidden="1" customHeight="1" x14ac:dyDescent="0.2"/>
    <row r="325" ht="12.75" hidden="1" customHeight="1" x14ac:dyDescent="0.2"/>
    <row r="326" ht="12.75" hidden="1" customHeight="1" x14ac:dyDescent="0.2"/>
    <row r="327" ht="12.75" hidden="1" customHeight="1" x14ac:dyDescent="0.2"/>
    <row r="328" ht="12.75" hidden="1" customHeight="1" x14ac:dyDescent="0.2"/>
    <row r="329" ht="12.75" hidden="1" customHeight="1" x14ac:dyDescent="0.2"/>
    <row r="330" ht="12.75" hidden="1" customHeight="1" x14ac:dyDescent="0.2"/>
    <row r="331" ht="12.75" hidden="1" customHeight="1" x14ac:dyDescent="0.2"/>
    <row r="332" ht="12.75" hidden="1" customHeight="1" x14ac:dyDescent="0.2"/>
    <row r="333" ht="12.75" hidden="1" customHeight="1" x14ac:dyDescent="0.2"/>
    <row r="334" ht="12.75" hidden="1" customHeight="1" x14ac:dyDescent="0.2"/>
    <row r="335" ht="12.75" hidden="1" customHeight="1" x14ac:dyDescent="0.2"/>
    <row r="336" ht="12.75" hidden="1" customHeight="1" x14ac:dyDescent="0.2"/>
    <row r="337" ht="12.75" hidden="1" customHeight="1" x14ac:dyDescent="0.2"/>
    <row r="338" ht="12.75" hidden="1" customHeight="1" x14ac:dyDescent="0.2"/>
    <row r="339" ht="12.75" hidden="1" customHeight="1" x14ac:dyDescent="0.2"/>
    <row r="340" ht="12.75" hidden="1" customHeight="1" x14ac:dyDescent="0.2"/>
    <row r="341" ht="12.75" hidden="1" customHeight="1" x14ac:dyDescent="0.2"/>
    <row r="342" ht="12.75" hidden="1" customHeight="1" x14ac:dyDescent="0.2"/>
    <row r="343" ht="12.75" hidden="1" customHeight="1" x14ac:dyDescent="0.2"/>
    <row r="344" ht="12.75" hidden="1" customHeight="1" x14ac:dyDescent="0.2"/>
    <row r="345" ht="12.75" hidden="1" customHeight="1" x14ac:dyDescent="0.2"/>
    <row r="346" ht="12.75" hidden="1" customHeight="1" x14ac:dyDescent="0.2"/>
    <row r="347" ht="12.75" hidden="1" customHeight="1" x14ac:dyDescent="0.2"/>
    <row r="348" ht="12.75" hidden="1" customHeight="1" x14ac:dyDescent="0.2"/>
    <row r="349" ht="12.75" hidden="1" customHeight="1" x14ac:dyDescent="0.2"/>
    <row r="350" ht="12.75" hidden="1" customHeight="1" x14ac:dyDescent="0.2"/>
    <row r="351" ht="12.75" hidden="1" customHeight="1" x14ac:dyDescent="0.2"/>
    <row r="352" ht="12.75" hidden="1" customHeight="1" x14ac:dyDescent="0.2"/>
    <row r="353" ht="12.75" hidden="1" customHeight="1" x14ac:dyDescent="0.2"/>
    <row r="354" ht="12.75" hidden="1" customHeight="1" x14ac:dyDescent="0.2"/>
    <row r="355" ht="12.75" hidden="1" customHeight="1" x14ac:dyDescent="0.2"/>
    <row r="356" ht="12.75" hidden="1" customHeight="1" x14ac:dyDescent="0.2"/>
    <row r="357" ht="12.75" hidden="1" customHeight="1" x14ac:dyDescent="0.2"/>
    <row r="358" ht="12.75" hidden="1" customHeight="1" x14ac:dyDescent="0.2"/>
    <row r="359" ht="12.75" hidden="1" customHeight="1" x14ac:dyDescent="0.2"/>
    <row r="360" ht="12.75" hidden="1" customHeight="1" x14ac:dyDescent="0.2"/>
    <row r="361" ht="12.75" hidden="1" customHeight="1" x14ac:dyDescent="0.2"/>
    <row r="362" ht="12.75" hidden="1" customHeight="1" x14ac:dyDescent="0.2"/>
    <row r="363" ht="12.75" hidden="1" customHeight="1" x14ac:dyDescent="0.2"/>
    <row r="364" ht="12.75" hidden="1" customHeight="1" x14ac:dyDescent="0.2"/>
    <row r="365" ht="12.75" hidden="1" customHeight="1" x14ac:dyDescent="0.2"/>
    <row r="366" ht="12.75" hidden="1" customHeight="1" x14ac:dyDescent="0.2"/>
    <row r="367" ht="12.75" hidden="1" customHeight="1" x14ac:dyDescent="0.2"/>
    <row r="368"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sheetData>
  <sheetProtection algorithmName="SHA-512" hashValue="7HAuON74zX16CgXWsZLTe2PCAQRjRxAK/hl3S3nI3Qou4WNMygIZ+1a7oUma6Qfvx/ZSMKSaY/0CzjrJsvxYRA==" saltValue="sP2EG7OFFEBd2i6BFIN7IA==" spinCount="100000" sheet="1" objects="1" scenarios="1"/>
  <mergeCells count="1008">
    <mergeCell ref="P273:Q273"/>
    <mergeCell ref="P274:Q274"/>
    <mergeCell ref="P275:Q275"/>
    <mergeCell ref="P276:Q276"/>
    <mergeCell ref="P277:Q277"/>
    <mergeCell ref="P278:Q278"/>
    <mergeCell ref="P267:Q267"/>
    <mergeCell ref="P268:Q268"/>
    <mergeCell ref="P269:Q269"/>
    <mergeCell ref="P270:Q270"/>
    <mergeCell ref="B247:Q247"/>
    <mergeCell ref="B248:Q248"/>
    <mergeCell ref="B245:Q245"/>
    <mergeCell ref="P87:Q87"/>
    <mergeCell ref="B89:Q89"/>
    <mergeCell ref="B91:Q91"/>
    <mergeCell ref="B92:Q92"/>
    <mergeCell ref="M96:O96"/>
    <mergeCell ref="P187:Q187"/>
    <mergeCell ref="P180:Q180"/>
    <mergeCell ref="B209:Q209"/>
    <mergeCell ref="M234:O234"/>
    <mergeCell ref="P234:Q234"/>
    <mergeCell ref="M229:O229"/>
    <mergeCell ref="P229:Q229"/>
    <mergeCell ref="M230:O230"/>
    <mergeCell ref="P230:Q230"/>
    <mergeCell ref="M231:O231"/>
    <mergeCell ref="P231:Q231"/>
    <mergeCell ref="M225:O225"/>
    <mergeCell ref="P225:Q225"/>
    <mergeCell ref="M226:O226"/>
    <mergeCell ref="P266:Q266"/>
    <mergeCell ref="P255:Q255"/>
    <mergeCell ref="P256:Q256"/>
    <mergeCell ref="P257:Q257"/>
    <mergeCell ref="P258:Q258"/>
    <mergeCell ref="P259:Q259"/>
    <mergeCell ref="P260:Q260"/>
    <mergeCell ref="P252:Q252"/>
    <mergeCell ref="P253:Q253"/>
    <mergeCell ref="P254:Q254"/>
    <mergeCell ref="P185:Q185"/>
    <mergeCell ref="P186:Q186"/>
    <mergeCell ref="B138:Q138"/>
    <mergeCell ref="B136:Q136"/>
    <mergeCell ref="B137:Q137"/>
    <mergeCell ref="M131:O131"/>
    <mergeCell ref="P131:Q131"/>
    <mergeCell ref="M139:O139"/>
    <mergeCell ref="P139:Q139"/>
    <mergeCell ref="M140:O140"/>
    <mergeCell ref="P181:Q181"/>
    <mergeCell ref="M182:O182"/>
    <mergeCell ref="P182:Q182"/>
    <mergeCell ref="M183:O183"/>
    <mergeCell ref="P183:Q183"/>
    <mergeCell ref="P184:Q184"/>
    <mergeCell ref="B184:I184"/>
    <mergeCell ref="J184:L184"/>
    <mergeCell ref="B185:I185"/>
    <mergeCell ref="J185:L185"/>
    <mergeCell ref="M184:O184"/>
    <mergeCell ref="M185:O185"/>
    <mergeCell ref="N316:O316"/>
    <mergeCell ref="P316:Q316"/>
    <mergeCell ref="P313:Q313"/>
    <mergeCell ref="P314:Q314"/>
    <mergeCell ref="P315:Q315"/>
    <mergeCell ref="P307:Q307"/>
    <mergeCell ref="P308:Q308"/>
    <mergeCell ref="P309:Q309"/>
    <mergeCell ref="P310:Q310"/>
    <mergeCell ref="P311:Q311"/>
    <mergeCell ref="P312:Q312"/>
    <mergeCell ref="P261:Q261"/>
    <mergeCell ref="P262:Q262"/>
    <mergeCell ref="N280:O280"/>
    <mergeCell ref="P280:Q280"/>
    <mergeCell ref="P263:Q263"/>
    <mergeCell ref="B54:Q54"/>
    <mergeCell ref="B55:Q55"/>
    <mergeCell ref="B251:Q251"/>
    <mergeCell ref="B213:Q213"/>
    <mergeCell ref="B95:Q95"/>
    <mergeCell ref="B57:Q57"/>
    <mergeCell ref="B58:Q58"/>
    <mergeCell ref="B59:Q59"/>
    <mergeCell ref="B93:Q93"/>
    <mergeCell ref="B94:Q94"/>
    <mergeCell ref="K87:N87"/>
    <mergeCell ref="B269:H269"/>
    <mergeCell ref="I269:J269"/>
    <mergeCell ref="K269:N269"/>
    <mergeCell ref="B270:H270"/>
    <mergeCell ref="I270:J270"/>
    <mergeCell ref="B315:H315"/>
    <mergeCell ref="I315:J315"/>
    <mergeCell ref="K315:N315"/>
    <mergeCell ref="B313:H313"/>
    <mergeCell ref="I313:J313"/>
    <mergeCell ref="K313:N313"/>
    <mergeCell ref="B314:H314"/>
    <mergeCell ref="I314:J314"/>
    <mergeCell ref="K314:N314"/>
    <mergeCell ref="P301:Q301"/>
    <mergeCell ref="P302:Q302"/>
    <mergeCell ref="P303:Q303"/>
    <mergeCell ref="P304:Q304"/>
    <mergeCell ref="P305:Q305"/>
    <mergeCell ref="P306:Q306"/>
    <mergeCell ref="P264:Q264"/>
    <mergeCell ref="P265:Q265"/>
    <mergeCell ref="P271:Q271"/>
    <mergeCell ref="P272:Q272"/>
    <mergeCell ref="B283:Q283"/>
    <mergeCell ref="B284:Q284"/>
    <mergeCell ref="B281:Q281"/>
    <mergeCell ref="P295:Q295"/>
    <mergeCell ref="P296:Q296"/>
    <mergeCell ref="P289:Q289"/>
    <mergeCell ref="P290:Q290"/>
    <mergeCell ref="P291:Q291"/>
    <mergeCell ref="P292:Q292"/>
    <mergeCell ref="P293:Q293"/>
    <mergeCell ref="P294:Q294"/>
    <mergeCell ref="P288:Q288"/>
    <mergeCell ref="B298:H298"/>
    <mergeCell ref="P80:Q80"/>
    <mergeCell ref="P81:Q81"/>
    <mergeCell ref="P82:Q82"/>
    <mergeCell ref="P83:Q83"/>
    <mergeCell ref="B311:H311"/>
    <mergeCell ref="I311:J311"/>
    <mergeCell ref="K311:N311"/>
    <mergeCell ref="B312:H312"/>
    <mergeCell ref="I312:J312"/>
    <mergeCell ref="K312:N312"/>
    <mergeCell ref="B288:H288"/>
    <mergeCell ref="I288:J288"/>
    <mergeCell ref="P297:Q297"/>
    <mergeCell ref="P298:Q298"/>
    <mergeCell ref="P299:Q299"/>
    <mergeCell ref="P300:Q300"/>
    <mergeCell ref="B305:H305"/>
    <mergeCell ref="I305:J305"/>
    <mergeCell ref="K305:N305"/>
    <mergeCell ref="B306:H306"/>
    <mergeCell ref="I306:J306"/>
    <mergeCell ref="K306:N306"/>
    <mergeCell ref="B304:H304"/>
    <mergeCell ref="I304:J304"/>
    <mergeCell ref="B309:H309"/>
    <mergeCell ref="I309:J309"/>
    <mergeCell ref="K309:N309"/>
    <mergeCell ref="B310:H310"/>
    <mergeCell ref="I298:J298"/>
    <mergeCell ref="B293:H293"/>
    <mergeCell ref="I293:J293"/>
    <mergeCell ref="K293:N293"/>
    <mergeCell ref="P72:Q72"/>
    <mergeCell ref="P73:Q73"/>
    <mergeCell ref="P74:Q74"/>
    <mergeCell ref="P75:Q75"/>
    <mergeCell ref="P76:Q76"/>
    <mergeCell ref="P77:Q77"/>
    <mergeCell ref="P62:Q62"/>
    <mergeCell ref="P63:Q63"/>
    <mergeCell ref="B76:H76"/>
    <mergeCell ref="I76:J76"/>
    <mergeCell ref="K76:N76"/>
    <mergeCell ref="B77:H77"/>
    <mergeCell ref="I77:J77"/>
    <mergeCell ref="K77:N77"/>
    <mergeCell ref="B78:H78"/>
    <mergeCell ref="P78:Q78"/>
    <mergeCell ref="P79:Q79"/>
    <mergeCell ref="P69:Q69"/>
    <mergeCell ref="P70:Q70"/>
    <mergeCell ref="P71:Q71"/>
    <mergeCell ref="B63:H63"/>
    <mergeCell ref="I63:J63"/>
    <mergeCell ref="K63:N63"/>
    <mergeCell ref="B69:H69"/>
    <mergeCell ref="I69:J69"/>
    <mergeCell ref="K69:N69"/>
    <mergeCell ref="B64:H64"/>
    <mergeCell ref="I64:J64"/>
    <mergeCell ref="K64:N64"/>
    <mergeCell ref="B67:H67"/>
    <mergeCell ref="I67:J67"/>
    <mergeCell ref="K67:N67"/>
    <mergeCell ref="O28:Q28"/>
    <mergeCell ref="O23:Q23"/>
    <mergeCell ref="O18:Q18"/>
    <mergeCell ref="O13:Q13"/>
    <mergeCell ref="C38:G38"/>
    <mergeCell ref="H38:N38"/>
    <mergeCell ref="B39:B43"/>
    <mergeCell ref="C39:G39"/>
    <mergeCell ref="H39:N39"/>
    <mergeCell ref="C40:G40"/>
    <mergeCell ref="H40:N40"/>
    <mergeCell ref="C41:G41"/>
    <mergeCell ref="B34:B38"/>
    <mergeCell ref="C34:G34"/>
    <mergeCell ref="B51:Q51"/>
    <mergeCell ref="O29:Q32"/>
    <mergeCell ref="C28:G28"/>
    <mergeCell ref="H28:N28"/>
    <mergeCell ref="B29:B33"/>
    <mergeCell ref="C29:G29"/>
    <mergeCell ref="H29:N29"/>
    <mergeCell ref="C30:G30"/>
    <mergeCell ref="H30:N30"/>
    <mergeCell ref="C31:G31"/>
    <mergeCell ref="B24:B28"/>
    <mergeCell ref="C24:G24"/>
    <mergeCell ref="H24:N24"/>
    <mergeCell ref="C25:G25"/>
    <mergeCell ref="H25:N25"/>
    <mergeCell ref="C26:G26"/>
    <mergeCell ref="K1:Q1"/>
    <mergeCell ref="K50:Q50"/>
    <mergeCell ref="K90:Q90"/>
    <mergeCell ref="K133:Q133"/>
    <mergeCell ref="K172:Q172"/>
    <mergeCell ref="K210:Q210"/>
    <mergeCell ref="K246:Q246"/>
    <mergeCell ref="B56:Q56"/>
    <mergeCell ref="P60:Q60"/>
    <mergeCell ref="P61:Q61"/>
    <mergeCell ref="B242:I242"/>
    <mergeCell ref="J242:L242"/>
    <mergeCell ref="B243:I243"/>
    <mergeCell ref="O34:Q37"/>
    <mergeCell ref="O39:Q42"/>
    <mergeCell ref="O44:Q46"/>
    <mergeCell ref="P47:Q47"/>
    <mergeCell ref="B48:Q48"/>
    <mergeCell ref="M244:O244"/>
    <mergeCell ref="P244:Q244"/>
    <mergeCell ref="J243:L243"/>
    <mergeCell ref="B240:I240"/>
    <mergeCell ref="J240:L240"/>
    <mergeCell ref="B241:I241"/>
    <mergeCell ref="B49:Q49"/>
    <mergeCell ref="O14:Q17"/>
    <mergeCell ref="O19:Q22"/>
    <mergeCell ref="O24:Q27"/>
    <mergeCell ref="B3:Q3"/>
    <mergeCell ref="B4:Q4"/>
    <mergeCell ref="H6:Q6"/>
    <mergeCell ref="O43:Q43"/>
    <mergeCell ref="I297:J297"/>
    <mergeCell ref="K297:N297"/>
    <mergeCell ref="I310:J310"/>
    <mergeCell ref="K310:N310"/>
    <mergeCell ref="B307:H307"/>
    <mergeCell ref="I307:J307"/>
    <mergeCell ref="K307:N307"/>
    <mergeCell ref="B308:H308"/>
    <mergeCell ref="I308:J308"/>
    <mergeCell ref="K308:N308"/>
    <mergeCell ref="K304:N304"/>
    <mergeCell ref="B303:H303"/>
    <mergeCell ref="I303:J303"/>
    <mergeCell ref="K303:N303"/>
    <mergeCell ref="B299:H299"/>
    <mergeCell ref="I299:J299"/>
    <mergeCell ref="K299:N299"/>
    <mergeCell ref="B300:H300"/>
    <mergeCell ref="I300:J300"/>
    <mergeCell ref="K300:N300"/>
    <mergeCell ref="B301:H301"/>
    <mergeCell ref="I301:J301"/>
    <mergeCell ref="K301:N301"/>
    <mergeCell ref="B302:H302"/>
    <mergeCell ref="I302:J302"/>
    <mergeCell ref="K302:N302"/>
    <mergeCell ref="K298:N298"/>
    <mergeCell ref="B297:H297"/>
    <mergeCell ref="B295:H295"/>
    <mergeCell ref="I295:J295"/>
    <mergeCell ref="K295:N295"/>
    <mergeCell ref="B296:H296"/>
    <mergeCell ref="I296:J296"/>
    <mergeCell ref="K296:N296"/>
    <mergeCell ref="I274:J274"/>
    <mergeCell ref="K274:N274"/>
    <mergeCell ref="K288:N288"/>
    <mergeCell ref="B287:Q287"/>
    <mergeCell ref="K282:Q282"/>
    <mergeCell ref="B285:Q285"/>
    <mergeCell ref="B286:Q286"/>
    <mergeCell ref="B291:H291"/>
    <mergeCell ref="I291:J291"/>
    <mergeCell ref="K291:N291"/>
    <mergeCell ref="B292:H292"/>
    <mergeCell ref="I292:J292"/>
    <mergeCell ref="K292:N292"/>
    <mergeCell ref="B289:H289"/>
    <mergeCell ref="I289:J289"/>
    <mergeCell ref="K289:N289"/>
    <mergeCell ref="B290:H290"/>
    <mergeCell ref="I290:J290"/>
    <mergeCell ref="K290:N290"/>
    <mergeCell ref="P279:Q279"/>
    <mergeCell ref="B294:H294"/>
    <mergeCell ref="I294:J294"/>
    <mergeCell ref="K294:N294"/>
    <mergeCell ref="K271:N271"/>
    <mergeCell ref="B272:H272"/>
    <mergeCell ref="I272:J272"/>
    <mergeCell ref="K272:N272"/>
    <mergeCell ref="B263:H263"/>
    <mergeCell ref="I263:J263"/>
    <mergeCell ref="K263:N263"/>
    <mergeCell ref="B264:H264"/>
    <mergeCell ref="I264:J264"/>
    <mergeCell ref="K264:N264"/>
    <mergeCell ref="K270:N270"/>
    <mergeCell ref="B271:H271"/>
    <mergeCell ref="I271:J271"/>
    <mergeCell ref="B279:H279"/>
    <mergeCell ref="I279:J279"/>
    <mergeCell ref="K279:N279"/>
    <mergeCell ref="B277:H277"/>
    <mergeCell ref="I277:J277"/>
    <mergeCell ref="K277:N277"/>
    <mergeCell ref="B278:H278"/>
    <mergeCell ref="I278:J278"/>
    <mergeCell ref="K278:N278"/>
    <mergeCell ref="B275:H275"/>
    <mergeCell ref="I275:J275"/>
    <mergeCell ref="K275:N275"/>
    <mergeCell ref="B276:H276"/>
    <mergeCell ref="I276:J276"/>
    <mergeCell ref="K276:N276"/>
    <mergeCell ref="B273:H273"/>
    <mergeCell ref="I273:J273"/>
    <mergeCell ref="K273:N273"/>
    <mergeCell ref="B274:H274"/>
    <mergeCell ref="B260:H260"/>
    <mergeCell ref="I260:J260"/>
    <mergeCell ref="K260:N260"/>
    <mergeCell ref="B268:H268"/>
    <mergeCell ref="I268:J268"/>
    <mergeCell ref="K268:N268"/>
    <mergeCell ref="B265:H265"/>
    <mergeCell ref="I265:J265"/>
    <mergeCell ref="K265:N265"/>
    <mergeCell ref="B266:H266"/>
    <mergeCell ref="I266:J266"/>
    <mergeCell ref="K266:N266"/>
    <mergeCell ref="B267:H267"/>
    <mergeCell ref="I267:J267"/>
    <mergeCell ref="K267:N267"/>
    <mergeCell ref="B261:H261"/>
    <mergeCell ref="I261:J261"/>
    <mergeCell ref="K261:N261"/>
    <mergeCell ref="B262:H262"/>
    <mergeCell ref="I262:J262"/>
    <mergeCell ref="K262:N262"/>
    <mergeCell ref="B253:H253"/>
    <mergeCell ref="I253:J253"/>
    <mergeCell ref="K253:N253"/>
    <mergeCell ref="B254:H254"/>
    <mergeCell ref="I254:J254"/>
    <mergeCell ref="K254:N254"/>
    <mergeCell ref="B255:H255"/>
    <mergeCell ref="I255:J255"/>
    <mergeCell ref="K255:N255"/>
    <mergeCell ref="B258:H258"/>
    <mergeCell ref="I258:J258"/>
    <mergeCell ref="K258:N258"/>
    <mergeCell ref="B259:H259"/>
    <mergeCell ref="I259:J259"/>
    <mergeCell ref="K259:N259"/>
    <mergeCell ref="B256:H256"/>
    <mergeCell ref="I256:J256"/>
    <mergeCell ref="K256:N256"/>
    <mergeCell ref="B257:H257"/>
    <mergeCell ref="I257:J257"/>
    <mergeCell ref="K257:N257"/>
    <mergeCell ref="J241:L241"/>
    <mergeCell ref="M240:O240"/>
    <mergeCell ref="P240:Q240"/>
    <mergeCell ref="B252:H252"/>
    <mergeCell ref="I252:J252"/>
    <mergeCell ref="K252:N252"/>
    <mergeCell ref="B249:Q249"/>
    <mergeCell ref="B250:Q250"/>
    <mergeCell ref="M241:O241"/>
    <mergeCell ref="P241:Q241"/>
    <mergeCell ref="M242:O242"/>
    <mergeCell ref="P242:Q242"/>
    <mergeCell ref="M243:O243"/>
    <mergeCell ref="P243:Q243"/>
    <mergeCell ref="B238:I238"/>
    <mergeCell ref="J238:L238"/>
    <mergeCell ref="B239:I239"/>
    <mergeCell ref="J239:L239"/>
    <mergeCell ref="M238:O238"/>
    <mergeCell ref="P238:Q238"/>
    <mergeCell ref="M239:O239"/>
    <mergeCell ref="P239:Q239"/>
    <mergeCell ref="B236:I236"/>
    <mergeCell ref="J236:L236"/>
    <mergeCell ref="B237:I237"/>
    <mergeCell ref="J237:L237"/>
    <mergeCell ref="M236:O236"/>
    <mergeCell ref="P236:Q236"/>
    <mergeCell ref="M237:O237"/>
    <mergeCell ref="P237:Q237"/>
    <mergeCell ref="B235:I235"/>
    <mergeCell ref="J235:L235"/>
    <mergeCell ref="B230:I230"/>
    <mergeCell ref="J230:L230"/>
    <mergeCell ref="B231:I231"/>
    <mergeCell ref="J231:L231"/>
    <mergeCell ref="M228:O228"/>
    <mergeCell ref="P228:Q228"/>
    <mergeCell ref="B232:I232"/>
    <mergeCell ref="J232:L232"/>
    <mergeCell ref="B233:I233"/>
    <mergeCell ref="J233:L233"/>
    <mergeCell ref="M232:O232"/>
    <mergeCell ref="P232:Q232"/>
    <mergeCell ref="M235:O235"/>
    <mergeCell ref="P235:Q235"/>
    <mergeCell ref="M233:O233"/>
    <mergeCell ref="P233:Q233"/>
    <mergeCell ref="B234:I234"/>
    <mergeCell ref="J234:L234"/>
    <mergeCell ref="B226:I226"/>
    <mergeCell ref="J226:L226"/>
    <mergeCell ref="B227:I227"/>
    <mergeCell ref="J227:L227"/>
    <mergeCell ref="B228:I228"/>
    <mergeCell ref="J228:L228"/>
    <mergeCell ref="B229:I229"/>
    <mergeCell ref="J229:L229"/>
    <mergeCell ref="B224:I224"/>
    <mergeCell ref="J224:L224"/>
    <mergeCell ref="B225:I225"/>
    <mergeCell ref="J225:L225"/>
    <mergeCell ref="M224:O224"/>
    <mergeCell ref="P224:Q224"/>
    <mergeCell ref="P226:Q226"/>
    <mergeCell ref="M227:O227"/>
    <mergeCell ref="P227:Q227"/>
    <mergeCell ref="M223:O223"/>
    <mergeCell ref="P223:Q223"/>
    <mergeCell ref="B218:I218"/>
    <mergeCell ref="J218:L218"/>
    <mergeCell ref="B219:I219"/>
    <mergeCell ref="J219:L219"/>
    <mergeCell ref="M218:O218"/>
    <mergeCell ref="P218:Q218"/>
    <mergeCell ref="M219:O219"/>
    <mergeCell ref="P219:Q219"/>
    <mergeCell ref="P222:Q222"/>
    <mergeCell ref="M207:O207"/>
    <mergeCell ref="P207:Q207"/>
    <mergeCell ref="B220:I220"/>
    <mergeCell ref="J220:L220"/>
    <mergeCell ref="B216:I216"/>
    <mergeCell ref="J216:L216"/>
    <mergeCell ref="B222:I222"/>
    <mergeCell ref="J222:L222"/>
    <mergeCell ref="B223:I223"/>
    <mergeCell ref="J223:L223"/>
    <mergeCell ref="M221:O221"/>
    <mergeCell ref="P221:Q221"/>
    <mergeCell ref="M222:O222"/>
    <mergeCell ref="P206:Q206"/>
    <mergeCell ref="B217:I217"/>
    <mergeCell ref="J217:L217"/>
    <mergeCell ref="M216:O216"/>
    <mergeCell ref="P216:Q216"/>
    <mergeCell ref="M217:O217"/>
    <mergeCell ref="P217:Q217"/>
    <mergeCell ref="B214:Q214"/>
    <mergeCell ref="B215:Q215"/>
    <mergeCell ref="M208:O208"/>
    <mergeCell ref="P208:Q208"/>
    <mergeCell ref="B211:Q211"/>
    <mergeCell ref="B212:Q212"/>
    <mergeCell ref="B206:I206"/>
    <mergeCell ref="J206:L206"/>
    <mergeCell ref="B207:I207"/>
    <mergeCell ref="B221:I221"/>
    <mergeCell ref="J221:L221"/>
    <mergeCell ref="M220:O220"/>
    <mergeCell ref="P220:Q220"/>
    <mergeCell ref="B203:I203"/>
    <mergeCell ref="J203:L203"/>
    <mergeCell ref="B200:I200"/>
    <mergeCell ref="J200:L200"/>
    <mergeCell ref="B201:I201"/>
    <mergeCell ref="J201:L201"/>
    <mergeCell ref="M200:O200"/>
    <mergeCell ref="P200:Q200"/>
    <mergeCell ref="B198:I198"/>
    <mergeCell ref="J198:L198"/>
    <mergeCell ref="B199:I199"/>
    <mergeCell ref="J199:L199"/>
    <mergeCell ref="J207:L207"/>
    <mergeCell ref="B204:I204"/>
    <mergeCell ref="J204:L204"/>
    <mergeCell ref="B205:I205"/>
    <mergeCell ref="J205:L205"/>
    <mergeCell ref="M204:O204"/>
    <mergeCell ref="M201:O201"/>
    <mergeCell ref="P201:Q201"/>
    <mergeCell ref="M202:O202"/>
    <mergeCell ref="P202:Q202"/>
    <mergeCell ref="M203:O203"/>
    <mergeCell ref="P203:Q203"/>
    <mergeCell ref="M198:O198"/>
    <mergeCell ref="P198:Q198"/>
    <mergeCell ref="M199:O199"/>
    <mergeCell ref="P199:Q199"/>
    <mergeCell ref="P204:Q204"/>
    <mergeCell ref="M205:O205"/>
    <mergeCell ref="P205:Q205"/>
    <mergeCell ref="M206:O206"/>
    <mergeCell ref="P193:Q193"/>
    <mergeCell ref="M194:O194"/>
    <mergeCell ref="P194:Q194"/>
    <mergeCell ref="M195:O195"/>
    <mergeCell ref="P195:Q195"/>
    <mergeCell ref="B202:I202"/>
    <mergeCell ref="J202:L202"/>
    <mergeCell ref="B196:I196"/>
    <mergeCell ref="J196:L196"/>
    <mergeCell ref="B197:I197"/>
    <mergeCell ref="J197:L197"/>
    <mergeCell ref="M196:O196"/>
    <mergeCell ref="B195:I195"/>
    <mergeCell ref="J195:L195"/>
    <mergeCell ref="B192:I192"/>
    <mergeCell ref="J192:L192"/>
    <mergeCell ref="B193:I193"/>
    <mergeCell ref="J193:L193"/>
    <mergeCell ref="M192:O192"/>
    <mergeCell ref="M193:O193"/>
    <mergeCell ref="P192:Q192"/>
    <mergeCell ref="B194:I194"/>
    <mergeCell ref="J194:L194"/>
    <mergeCell ref="P196:Q196"/>
    <mergeCell ref="M197:O197"/>
    <mergeCell ref="P197:Q197"/>
    <mergeCell ref="P188:Q188"/>
    <mergeCell ref="M189:O189"/>
    <mergeCell ref="P189:Q189"/>
    <mergeCell ref="M190:O190"/>
    <mergeCell ref="P190:Q190"/>
    <mergeCell ref="B186:I186"/>
    <mergeCell ref="M191:O191"/>
    <mergeCell ref="J186:L186"/>
    <mergeCell ref="B187:I187"/>
    <mergeCell ref="J187:L187"/>
    <mergeCell ref="M186:O186"/>
    <mergeCell ref="M187:O187"/>
    <mergeCell ref="B190:I190"/>
    <mergeCell ref="J190:L190"/>
    <mergeCell ref="B191:I191"/>
    <mergeCell ref="J191:L191"/>
    <mergeCell ref="B188:I188"/>
    <mergeCell ref="J188:L188"/>
    <mergeCell ref="B189:I189"/>
    <mergeCell ref="J189:L189"/>
    <mergeCell ref="M188:O188"/>
    <mergeCell ref="P191:Q191"/>
    <mergeCell ref="B178:I178"/>
    <mergeCell ref="J178:L178"/>
    <mergeCell ref="P179:Q179"/>
    <mergeCell ref="B173:Q173"/>
    <mergeCell ref="B174:Q174"/>
    <mergeCell ref="B171:Q171"/>
    <mergeCell ref="M169:O169"/>
    <mergeCell ref="P169:Q169"/>
    <mergeCell ref="B175:Q175"/>
    <mergeCell ref="B176:Q176"/>
    <mergeCell ref="B177:Q177"/>
    <mergeCell ref="M178:O178"/>
    <mergeCell ref="P178:Q178"/>
    <mergeCell ref="M179:O179"/>
    <mergeCell ref="B183:I183"/>
    <mergeCell ref="J183:L183"/>
    <mergeCell ref="B180:I180"/>
    <mergeCell ref="J180:L180"/>
    <mergeCell ref="B181:I181"/>
    <mergeCell ref="J181:L181"/>
    <mergeCell ref="M180:O180"/>
    <mergeCell ref="M181:O181"/>
    <mergeCell ref="B179:I179"/>
    <mergeCell ref="J179:L179"/>
    <mergeCell ref="B182:I182"/>
    <mergeCell ref="J182:L182"/>
    <mergeCell ref="B159:I159"/>
    <mergeCell ref="J159:L159"/>
    <mergeCell ref="B160:I160"/>
    <mergeCell ref="J160:L160"/>
    <mergeCell ref="M162:O162"/>
    <mergeCell ref="P162:Q162"/>
    <mergeCell ref="M159:O159"/>
    <mergeCell ref="P159:Q159"/>
    <mergeCell ref="M160:O160"/>
    <mergeCell ref="P160:Q160"/>
    <mergeCell ref="B167:I167"/>
    <mergeCell ref="J167:L167"/>
    <mergeCell ref="B168:I168"/>
    <mergeCell ref="J168:L168"/>
    <mergeCell ref="M167:O167"/>
    <mergeCell ref="P167:Q167"/>
    <mergeCell ref="M168:O168"/>
    <mergeCell ref="P168:Q168"/>
    <mergeCell ref="B151:I151"/>
    <mergeCell ref="J151:L151"/>
    <mergeCell ref="B152:I152"/>
    <mergeCell ref="J152:L152"/>
    <mergeCell ref="M151:O151"/>
    <mergeCell ref="P151:Q151"/>
    <mergeCell ref="M152:O152"/>
    <mergeCell ref="P152:Q152"/>
    <mergeCell ref="M154:O154"/>
    <mergeCell ref="P154:Q154"/>
    <mergeCell ref="B165:I165"/>
    <mergeCell ref="J165:L165"/>
    <mergeCell ref="B166:I166"/>
    <mergeCell ref="J166:L166"/>
    <mergeCell ref="M165:O165"/>
    <mergeCell ref="P165:Q165"/>
    <mergeCell ref="B163:I163"/>
    <mergeCell ref="J163:L163"/>
    <mergeCell ref="B164:I164"/>
    <mergeCell ref="J164:L164"/>
    <mergeCell ref="M163:O163"/>
    <mergeCell ref="P163:Q163"/>
    <mergeCell ref="M164:O164"/>
    <mergeCell ref="P164:Q164"/>
    <mergeCell ref="M166:O166"/>
    <mergeCell ref="P166:Q166"/>
    <mergeCell ref="B161:I161"/>
    <mergeCell ref="J161:L161"/>
    <mergeCell ref="B162:I162"/>
    <mergeCell ref="J162:L162"/>
    <mergeCell ref="M161:O161"/>
    <mergeCell ref="P161:Q161"/>
    <mergeCell ref="B143:I143"/>
    <mergeCell ref="J143:L143"/>
    <mergeCell ref="B144:I144"/>
    <mergeCell ref="J144:L144"/>
    <mergeCell ref="M146:O146"/>
    <mergeCell ref="P146:Q146"/>
    <mergeCell ref="M143:O143"/>
    <mergeCell ref="P143:Q143"/>
    <mergeCell ref="M144:O144"/>
    <mergeCell ref="P144:Q144"/>
    <mergeCell ref="B157:I157"/>
    <mergeCell ref="J157:L157"/>
    <mergeCell ref="B158:I158"/>
    <mergeCell ref="J158:L158"/>
    <mergeCell ref="M157:O157"/>
    <mergeCell ref="P157:Q157"/>
    <mergeCell ref="B155:I155"/>
    <mergeCell ref="J155:L155"/>
    <mergeCell ref="B156:I156"/>
    <mergeCell ref="J156:L156"/>
    <mergeCell ref="M158:O158"/>
    <mergeCell ref="P158:Q158"/>
    <mergeCell ref="M155:O155"/>
    <mergeCell ref="P155:Q155"/>
    <mergeCell ref="M156:O156"/>
    <mergeCell ref="P156:Q156"/>
    <mergeCell ref="B153:I153"/>
    <mergeCell ref="J153:L153"/>
    <mergeCell ref="B154:I154"/>
    <mergeCell ref="J154:L154"/>
    <mergeCell ref="M153:O153"/>
    <mergeCell ref="P153:Q153"/>
    <mergeCell ref="B149:I149"/>
    <mergeCell ref="J149:L149"/>
    <mergeCell ref="B150:I150"/>
    <mergeCell ref="J150:L150"/>
    <mergeCell ref="M149:O149"/>
    <mergeCell ref="P149:Q149"/>
    <mergeCell ref="B147:I147"/>
    <mergeCell ref="J147:L147"/>
    <mergeCell ref="B148:I148"/>
    <mergeCell ref="J148:L148"/>
    <mergeCell ref="M150:O150"/>
    <mergeCell ref="P150:Q150"/>
    <mergeCell ref="M147:O147"/>
    <mergeCell ref="P147:Q147"/>
    <mergeCell ref="M148:O148"/>
    <mergeCell ref="P148:Q148"/>
    <mergeCell ref="B145:I145"/>
    <mergeCell ref="J145:L145"/>
    <mergeCell ref="B146:I146"/>
    <mergeCell ref="J146:L146"/>
    <mergeCell ref="M145:O145"/>
    <mergeCell ref="P145:Q145"/>
    <mergeCell ref="M124:O124"/>
    <mergeCell ref="P124:Q124"/>
    <mergeCell ref="M125:O125"/>
    <mergeCell ref="P125:Q125"/>
    <mergeCell ref="M126:O126"/>
    <mergeCell ref="P126:Q126"/>
    <mergeCell ref="P140:Q140"/>
    <mergeCell ref="B132:Q132"/>
    <mergeCell ref="B134:Q134"/>
    <mergeCell ref="B135:Q135"/>
    <mergeCell ref="B141:I141"/>
    <mergeCell ref="J141:L141"/>
    <mergeCell ref="B142:I142"/>
    <mergeCell ref="J142:L142"/>
    <mergeCell ref="M141:O141"/>
    <mergeCell ref="P141:Q141"/>
    <mergeCell ref="B139:I139"/>
    <mergeCell ref="J139:L139"/>
    <mergeCell ref="B140:I140"/>
    <mergeCell ref="J140:L140"/>
    <mergeCell ref="M142:O142"/>
    <mergeCell ref="P142:Q142"/>
    <mergeCell ref="P122:Q122"/>
    <mergeCell ref="M123:O123"/>
    <mergeCell ref="P123:Q123"/>
    <mergeCell ref="M112:O112"/>
    <mergeCell ref="P112:Q112"/>
    <mergeCell ref="M113:O113"/>
    <mergeCell ref="P113:Q113"/>
    <mergeCell ref="M119:O119"/>
    <mergeCell ref="P119:Q119"/>
    <mergeCell ref="P120:Q120"/>
    <mergeCell ref="B130:I130"/>
    <mergeCell ref="J130:L130"/>
    <mergeCell ref="B128:I128"/>
    <mergeCell ref="J128:L128"/>
    <mergeCell ref="B129:I129"/>
    <mergeCell ref="J129:L129"/>
    <mergeCell ref="M128:O128"/>
    <mergeCell ref="P128:Q128"/>
    <mergeCell ref="B126:I126"/>
    <mergeCell ref="J126:L126"/>
    <mergeCell ref="B127:I127"/>
    <mergeCell ref="J127:L127"/>
    <mergeCell ref="M127:O127"/>
    <mergeCell ref="P127:Q127"/>
    <mergeCell ref="M129:O129"/>
    <mergeCell ref="P129:Q129"/>
    <mergeCell ref="M130:O130"/>
    <mergeCell ref="P130:Q130"/>
    <mergeCell ref="B124:I124"/>
    <mergeCell ref="J124:L124"/>
    <mergeCell ref="B125:I125"/>
    <mergeCell ref="J125:L125"/>
    <mergeCell ref="M109:O109"/>
    <mergeCell ref="P109:Q109"/>
    <mergeCell ref="M110:O110"/>
    <mergeCell ref="P110:Q110"/>
    <mergeCell ref="M104:O104"/>
    <mergeCell ref="P104:Q104"/>
    <mergeCell ref="M105:O105"/>
    <mergeCell ref="P105:Q105"/>
    <mergeCell ref="M106:O106"/>
    <mergeCell ref="P106:Q106"/>
    <mergeCell ref="P111:Q111"/>
    <mergeCell ref="B122:I122"/>
    <mergeCell ref="J122:L122"/>
    <mergeCell ref="B123:I123"/>
    <mergeCell ref="J123:L123"/>
    <mergeCell ref="B120:I120"/>
    <mergeCell ref="J120:L120"/>
    <mergeCell ref="B121:I121"/>
    <mergeCell ref="J121:L121"/>
    <mergeCell ref="M120:O120"/>
    <mergeCell ref="M121:O121"/>
    <mergeCell ref="B113:I113"/>
    <mergeCell ref="J113:L113"/>
    <mergeCell ref="B119:I119"/>
    <mergeCell ref="J119:L119"/>
    <mergeCell ref="B111:I111"/>
    <mergeCell ref="J111:L111"/>
    <mergeCell ref="B112:I112"/>
    <mergeCell ref="J112:L112"/>
    <mergeCell ref="M111:O111"/>
    <mergeCell ref="P121:Q121"/>
    <mergeCell ref="M122:O122"/>
    <mergeCell ref="M101:O101"/>
    <mergeCell ref="P101:Q101"/>
    <mergeCell ref="M102:O102"/>
    <mergeCell ref="B108:I108"/>
    <mergeCell ref="J108:L108"/>
    <mergeCell ref="M107:O107"/>
    <mergeCell ref="P107:Q107"/>
    <mergeCell ref="B105:I105"/>
    <mergeCell ref="J105:L105"/>
    <mergeCell ref="B106:I106"/>
    <mergeCell ref="J106:L106"/>
    <mergeCell ref="B103:I103"/>
    <mergeCell ref="J103:L103"/>
    <mergeCell ref="B104:I104"/>
    <mergeCell ref="J104:L104"/>
    <mergeCell ref="M103:O103"/>
    <mergeCell ref="P103:Q103"/>
    <mergeCell ref="M108:O108"/>
    <mergeCell ref="P108:Q108"/>
    <mergeCell ref="P102:Q102"/>
    <mergeCell ref="B101:I101"/>
    <mergeCell ref="J101:L101"/>
    <mergeCell ref="B102:I102"/>
    <mergeCell ref="J102:L102"/>
    <mergeCell ref="M98:O98"/>
    <mergeCell ref="M100:O100"/>
    <mergeCell ref="B80:H80"/>
    <mergeCell ref="I80:J80"/>
    <mergeCell ref="K80:N80"/>
    <mergeCell ref="B81:H81"/>
    <mergeCell ref="I81:J81"/>
    <mergeCell ref="K81:N81"/>
    <mergeCell ref="B99:I99"/>
    <mergeCell ref="J99:L99"/>
    <mergeCell ref="B100:I100"/>
    <mergeCell ref="J100:L100"/>
    <mergeCell ref="M99:O99"/>
    <mergeCell ref="B97:I97"/>
    <mergeCell ref="J97:L97"/>
    <mergeCell ref="B98:I98"/>
    <mergeCell ref="J98:L98"/>
    <mergeCell ref="M97:O97"/>
    <mergeCell ref="B82:H82"/>
    <mergeCell ref="I82:J82"/>
    <mergeCell ref="K82:N82"/>
    <mergeCell ref="B83:H83"/>
    <mergeCell ref="I83:J83"/>
    <mergeCell ref="K83:N83"/>
    <mergeCell ref="I78:J78"/>
    <mergeCell ref="K78:N78"/>
    <mergeCell ref="B79:H79"/>
    <mergeCell ref="I79:J79"/>
    <mergeCell ref="K79:N79"/>
    <mergeCell ref="B74:H74"/>
    <mergeCell ref="I74:J74"/>
    <mergeCell ref="K74:N74"/>
    <mergeCell ref="B75:H75"/>
    <mergeCell ref="I75:J75"/>
    <mergeCell ref="K75:N75"/>
    <mergeCell ref="B72:H72"/>
    <mergeCell ref="I72:J72"/>
    <mergeCell ref="K72:N72"/>
    <mergeCell ref="B73:H73"/>
    <mergeCell ref="I73:J73"/>
    <mergeCell ref="K73:N73"/>
    <mergeCell ref="B70:H70"/>
    <mergeCell ref="I70:J70"/>
    <mergeCell ref="B61:H61"/>
    <mergeCell ref="I61:J61"/>
    <mergeCell ref="K61:N61"/>
    <mergeCell ref="B62:H62"/>
    <mergeCell ref="I62:J62"/>
    <mergeCell ref="K62:N62"/>
    <mergeCell ref="H34:N34"/>
    <mergeCell ref="C35:G35"/>
    <mergeCell ref="H35:N35"/>
    <mergeCell ref="C36:G36"/>
    <mergeCell ref="H36:N36"/>
    <mergeCell ref="C37:G37"/>
    <mergeCell ref="H37:N37"/>
    <mergeCell ref="C47:G47"/>
    <mergeCell ref="H47:N47"/>
    <mergeCell ref="C44:G44"/>
    <mergeCell ref="H44:N44"/>
    <mergeCell ref="C45:G45"/>
    <mergeCell ref="H45:N45"/>
    <mergeCell ref="C46:G46"/>
    <mergeCell ref="H46:N46"/>
    <mergeCell ref="H41:N41"/>
    <mergeCell ref="C42:G42"/>
    <mergeCell ref="H42:N42"/>
    <mergeCell ref="B60:H60"/>
    <mergeCell ref="I60:J60"/>
    <mergeCell ref="K60:N60"/>
    <mergeCell ref="B53:H53"/>
    <mergeCell ref="I53:K53"/>
    <mergeCell ref="B52:Q52"/>
    <mergeCell ref="L53:Q53"/>
    <mergeCell ref="H26:N26"/>
    <mergeCell ref="C27:G27"/>
    <mergeCell ref="H27:N27"/>
    <mergeCell ref="C43:G43"/>
    <mergeCell ref="H43:N43"/>
    <mergeCell ref="H31:N31"/>
    <mergeCell ref="C32:G32"/>
    <mergeCell ref="H32:N32"/>
    <mergeCell ref="C33:G33"/>
    <mergeCell ref="H33:N33"/>
    <mergeCell ref="C23:G23"/>
    <mergeCell ref="H23:N23"/>
    <mergeCell ref="C18:G18"/>
    <mergeCell ref="H18:N18"/>
    <mergeCell ref="B19:B23"/>
    <mergeCell ref="C19:G19"/>
    <mergeCell ref="H19:N19"/>
    <mergeCell ref="C20:G20"/>
    <mergeCell ref="H20:N20"/>
    <mergeCell ref="C21:G21"/>
    <mergeCell ref="B14:B18"/>
    <mergeCell ref="C14:G14"/>
    <mergeCell ref="H14:N14"/>
    <mergeCell ref="C15:G15"/>
    <mergeCell ref="H15:N15"/>
    <mergeCell ref="C16:G16"/>
    <mergeCell ref="H16:N16"/>
    <mergeCell ref="C17:G17"/>
    <mergeCell ref="H17:N17"/>
    <mergeCell ref="O38:Q38"/>
    <mergeCell ref="O33:Q33"/>
    <mergeCell ref="B6:G7"/>
    <mergeCell ref="H7:M7"/>
    <mergeCell ref="B2:Q2"/>
    <mergeCell ref="O7:Q7"/>
    <mergeCell ref="O9:Q12"/>
    <mergeCell ref="O8:Q8"/>
    <mergeCell ref="H21:N21"/>
    <mergeCell ref="C22:G22"/>
    <mergeCell ref="H22:N22"/>
    <mergeCell ref="H11:N11"/>
    <mergeCell ref="C12:G12"/>
    <mergeCell ref="H12:N12"/>
    <mergeCell ref="C13:G13"/>
    <mergeCell ref="H13:N13"/>
    <mergeCell ref="C8:G8"/>
    <mergeCell ref="H8:N8"/>
    <mergeCell ref="B9:B13"/>
    <mergeCell ref="C9:G9"/>
    <mergeCell ref="H9:N9"/>
    <mergeCell ref="C10:G10"/>
    <mergeCell ref="H10:N10"/>
    <mergeCell ref="C11:G11"/>
    <mergeCell ref="B5:Q5"/>
    <mergeCell ref="P64:Q64"/>
    <mergeCell ref="B65:H65"/>
    <mergeCell ref="I65:J65"/>
    <mergeCell ref="K65:N65"/>
    <mergeCell ref="P65:Q65"/>
    <mergeCell ref="B66:H66"/>
    <mergeCell ref="I66:J66"/>
    <mergeCell ref="K66:N66"/>
    <mergeCell ref="P66:Q66"/>
    <mergeCell ref="B109:I109"/>
    <mergeCell ref="J109:L109"/>
    <mergeCell ref="B110:I110"/>
    <mergeCell ref="J110:L110"/>
    <mergeCell ref="B107:I107"/>
    <mergeCell ref="J107:L107"/>
    <mergeCell ref="B317:Q317"/>
    <mergeCell ref="B84:H84"/>
    <mergeCell ref="I84:J84"/>
    <mergeCell ref="K84:N84"/>
    <mergeCell ref="P84:Q84"/>
    <mergeCell ref="B85:H85"/>
    <mergeCell ref="I85:J85"/>
    <mergeCell ref="K85:N85"/>
    <mergeCell ref="P85:Q85"/>
    <mergeCell ref="B86:H86"/>
    <mergeCell ref="I86:J86"/>
    <mergeCell ref="K86:N86"/>
    <mergeCell ref="P86:Q86"/>
    <mergeCell ref="P99:Q99"/>
    <mergeCell ref="P98:Q98"/>
    <mergeCell ref="P96:Q96"/>
    <mergeCell ref="P97:Q97"/>
    <mergeCell ref="B118:I118"/>
    <mergeCell ref="J118:L118"/>
    <mergeCell ref="M118:O118"/>
    <mergeCell ref="P118:Q118"/>
    <mergeCell ref="B115:I115"/>
    <mergeCell ref="J115:L115"/>
    <mergeCell ref="M115:O115"/>
    <mergeCell ref="P115:Q115"/>
    <mergeCell ref="B116:I116"/>
    <mergeCell ref="J116:L116"/>
    <mergeCell ref="M116:O116"/>
    <mergeCell ref="P116:Q116"/>
    <mergeCell ref="B117:I117"/>
    <mergeCell ref="J117:L117"/>
    <mergeCell ref="M117:O117"/>
    <mergeCell ref="P117:Q117"/>
    <mergeCell ref="P67:Q67"/>
    <mergeCell ref="B68:H68"/>
    <mergeCell ref="I68:J68"/>
    <mergeCell ref="K68:N68"/>
    <mergeCell ref="P68:Q68"/>
    <mergeCell ref="B114:I114"/>
    <mergeCell ref="J114:L114"/>
    <mergeCell ref="M114:O114"/>
    <mergeCell ref="P114:Q114"/>
    <mergeCell ref="P100:Q100"/>
    <mergeCell ref="K70:N70"/>
    <mergeCell ref="B71:H71"/>
    <mergeCell ref="I71:J71"/>
    <mergeCell ref="K71:N71"/>
    <mergeCell ref="B96:I96"/>
    <mergeCell ref="J96:L96"/>
  </mergeCells>
  <conditionalFormatting sqref="O13 O18 O23 O28 O33 O38 O43 H47 I53 O47">
    <cfRule type="cellIs" dxfId="44" priority="1" operator="equal">
      <formula>"No - please review your entries."</formula>
    </cfRule>
    <cfRule type="cellIs" dxfId="43" priority="2" operator="equal">
      <formula>"Yes"</formula>
    </cfRule>
  </conditionalFormatting>
  <dataValidations count="4">
    <dataValidation type="list" allowBlank="1" showInputMessage="1" showErrorMessage="1" sqref="K289:N315 K253:N279 M140:O168 M179:O207 M217:O243" xr:uid="{D203626C-56F9-4CFC-ABB6-F02E30C1C5EB}">
      <formula1>IA_Categories</formula1>
    </dataValidation>
    <dataValidation type="textLength" operator="lessThanOrEqual" allowBlank="1" showInputMessage="1" showErrorMessage="1" errorTitle="Character Limit Exceeded" error="The character limit has been exceeded.  To edit the text, click retry.  To delete the text, click cancel." sqref="B213:B215 B93:B95 B175:B177 B249:B251 B136:B138 B285:B287 B57:B59" xr:uid="{6636648F-971E-40F8-970F-D078050CACA4}">
      <formula1>3000</formula1>
    </dataValidation>
    <dataValidation type="list" allowBlank="1" showInputMessage="1" showErrorMessage="1" sqref="K61:N61 K62:K86" xr:uid="{FAEE67E1-1EF5-482E-825C-CDF55749BD34}">
      <formula1>IA_Categories_OC1000</formula1>
    </dataValidation>
    <dataValidation type="list" allowBlank="1" showInputMessage="1" showErrorMessage="1" sqref="M97:M130" xr:uid="{50151EC5-3E69-498E-AAD7-699A3AB97087}">
      <formula1>IA_Categories_OC2000</formula1>
    </dataValidation>
  </dataValidations>
  <printOptions horizontalCentered="1"/>
  <pageMargins left="0.7" right="0.7" top="0.75" bottom="0.75" header="0.3" footer="0.3"/>
  <pageSetup scale="65" orientation="portrait" horizontalDpi="4294967295" verticalDpi="4294967295" r:id="rId1"/>
  <headerFooter>
    <oddFooter>&amp;L&amp;"Times New Roman,Regular"&amp;8&amp;D&amp;R&amp;"Times New Roman,Regular"&amp;8Title I, Part A
Individual Application</oddFooter>
  </headerFooter>
  <rowBreaks count="7" manualBreakCount="7">
    <brk id="49" max="17" man="1"/>
    <brk id="89" max="17" man="1"/>
    <brk id="132" max="17" man="1"/>
    <brk id="171" max="17" man="1"/>
    <brk id="209" max="17" man="1"/>
    <brk id="245" max="17" man="1"/>
    <brk id="281" max="17"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B4859"/>
  <sheetViews>
    <sheetView showGridLines="0" zoomScaleNormal="100" zoomScaleSheetLayoutView="100" workbookViewId="0">
      <selection sqref="A1:A1048576"/>
    </sheetView>
  </sheetViews>
  <sheetFormatPr defaultColWidth="0" defaultRowHeight="12.75" zeroHeight="1" x14ac:dyDescent="0.2"/>
  <cols>
    <col min="1" max="1" width="1.42578125" style="975" customWidth="1"/>
    <col min="2" max="2" width="9.140625" style="213" customWidth="1"/>
    <col min="3" max="3" width="2.42578125" style="213" customWidth="1"/>
    <col min="4" max="4" width="11.85546875" style="213" customWidth="1"/>
    <col min="5" max="8" width="9.140625" style="213" customWidth="1"/>
    <col min="9" max="9" width="12.5703125" style="213" bestFit="1" customWidth="1"/>
    <col min="10" max="10" width="4.85546875" style="213" customWidth="1"/>
    <col min="11" max="12" width="6.5703125" style="213" customWidth="1"/>
    <col min="13" max="13" width="4.85546875" style="213" customWidth="1"/>
    <col min="14" max="14" width="10.42578125" style="213" customWidth="1"/>
    <col min="15" max="15" width="9.5703125" style="213" customWidth="1"/>
    <col min="16" max="16" width="9" style="213" customWidth="1"/>
    <col min="17" max="17" width="7.140625" style="213" customWidth="1"/>
    <col min="18" max="18" width="1.42578125" style="249" customWidth="1"/>
    <col min="19" max="19" width="16.85546875" style="26" customWidth="1"/>
    <col min="20" max="20" width="17.85546875" style="18" hidden="1" customWidth="1"/>
    <col min="21" max="27" width="29.85546875" style="18" hidden="1" customWidth="1"/>
    <col min="28" max="28" width="29.85546875" style="28" hidden="1" customWidth="1"/>
    <col min="29" max="16384" width="29.85546875" style="18" hidden="1"/>
  </cols>
  <sheetData>
    <row r="1" spans="1:19" s="208" customFormat="1" ht="12.75" customHeight="1" x14ac:dyDescent="0.2">
      <c r="A1" s="975"/>
      <c r="B1" s="321" t="str">
        <f>'Main Page'!$G$9</f>
        <v>2026-2027</v>
      </c>
      <c r="C1" s="322"/>
      <c r="D1" s="322" t="s">
        <v>671</v>
      </c>
      <c r="E1" s="322" t="str">
        <f>'Main Page'!$F$13</f>
        <v>Albemarle County Public Schools</v>
      </c>
      <c r="F1" s="322"/>
      <c r="G1" s="346"/>
      <c r="H1" s="346"/>
      <c r="I1" s="322" t="s">
        <v>670</v>
      </c>
      <c r="J1" s="324">
        <f>'Main Page'!$F$14</f>
        <v>2</v>
      </c>
      <c r="K1" s="874" t="str">
        <f>'Main Page'!$B$6</f>
        <v xml:space="preserve">  Title I, Part A, Improving Basic Programs</v>
      </c>
      <c r="L1" s="874"/>
      <c r="M1" s="874"/>
      <c r="N1" s="874"/>
      <c r="O1" s="874"/>
      <c r="P1" s="874"/>
      <c r="Q1" s="874"/>
      <c r="R1" s="874"/>
      <c r="S1" s="279"/>
    </row>
    <row r="2" spans="1:19" s="27" customFormat="1" ht="20.25" customHeight="1" thickBot="1" x14ac:dyDescent="0.3">
      <c r="A2" s="975"/>
      <c r="B2" s="822" t="s">
        <v>2580</v>
      </c>
      <c r="C2" s="822"/>
      <c r="D2" s="822"/>
      <c r="E2" s="822"/>
      <c r="F2" s="822"/>
      <c r="G2" s="822"/>
      <c r="H2" s="822"/>
      <c r="I2" s="822"/>
      <c r="J2" s="822"/>
      <c r="K2" s="822"/>
      <c r="L2" s="822"/>
      <c r="M2" s="822"/>
      <c r="N2" s="822"/>
      <c r="O2" s="822"/>
      <c r="P2" s="822"/>
      <c r="Q2" s="822"/>
      <c r="R2" s="874"/>
      <c r="S2" s="285"/>
    </row>
    <row r="3" spans="1:19" s="27" customFormat="1" ht="7.5" customHeight="1" x14ac:dyDescent="0.25">
      <c r="A3" s="975"/>
      <c r="B3" s="881"/>
      <c r="C3" s="881"/>
      <c r="D3" s="881"/>
      <c r="E3" s="881"/>
      <c r="F3" s="881"/>
      <c r="G3" s="881"/>
      <c r="H3" s="881"/>
      <c r="I3" s="881"/>
      <c r="J3" s="881"/>
      <c r="K3" s="881"/>
      <c r="L3" s="881"/>
      <c r="M3" s="881"/>
      <c r="N3" s="881"/>
      <c r="O3" s="881"/>
      <c r="P3" s="881"/>
      <c r="Q3" s="881"/>
      <c r="R3" s="874"/>
      <c r="S3" s="285"/>
    </row>
    <row r="4" spans="1:19" s="27" customFormat="1" ht="26.25" customHeight="1" x14ac:dyDescent="0.25">
      <c r="A4" s="975"/>
      <c r="B4" s="882" t="s">
        <v>1946</v>
      </c>
      <c r="C4" s="882"/>
      <c r="D4" s="882"/>
      <c r="E4" s="882"/>
      <c r="F4" s="882"/>
      <c r="G4" s="882"/>
      <c r="H4" s="882"/>
      <c r="I4" s="882"/>
      <c r="J4" s="882"/>
      <c r="K4" s="882"/>
      <c r="L4" s="882"/>
      <c r="M4" s="882"/>
      <c r="N4" s="882"/>
      <c r="O4" s="882"/>
      <c r="P4" s="882"/>
      <c r="Q4" s="882"/>
      <c r="R4" s="874"/>
      <c r="S4" s="285"/>
    </row>
    <row r="5" spans="1:19" s="27" customFormat="1" ht="7.5" customHeight="1" x14ac:dyDescent="0.25">
      <c r="A5" s="975"/>
      <c r="B5" s="840"/>
      <c r="C5" s="840"/>
      <c r="D5" s="840"/>
      <c r="E5" s="840"/>
      <c r="F5" s="840"/>
      <c r="G5" s="840"/>
      <c r="H5" s="840"/>
      <c r="I5" s="840"/>
      <c r="J5" s="840"/>
      <c r="K5" s="840"/>
      <c r="L5" s="840"/>
      <c r="M5" s="840"/>
      <c r="N5" s="840"/>
      <c r="O5" s="840"/>
      <c r="P5" s="840"/>
      <c r="Q5" s="840"/>
      <c r="R5" s="874"/>
      <c r="S5" s="285"/>
    </row>
    <row r="6" spans="1:19" s="27" customFormat="1" ht="20.25" customHeight="1" x14ac:dyDescent="0.25">
      <c r="A6" s="975"/>
      <c r="B6" s="948" t="s">
        <v>2240</v>
      </c>
      <c r="C6" s="948"/>
      <c r="D6" s="948"/>
      <c r="E6" s="948"/>
      <c r="F6" s="948"/>
      <c r="G6" s="948"/>
      <c r="H6" s="948"/>
      <c r="I6" s="948"/>
      <c r="J6" s="948"/>
      <c r="K6" s="948"/>
      <c r="L6" s="948"/>
      <c r="M6" s="948"/>
      <c r="N6" s="948"/>
      <c r="O6" s="948"/>
      <c r="P6" s="948"/>
      <c r="Q6" s="948"/>
      <c r="R6" s="874"/>
      <c r="S6" s="285"/>
    </row>
    <row r="7" spans="1:19" s="27" customFormat="1" ht="14.25" customHeight="1" x14ac:dyDescent="0.25">
      <c r="A7" s="975"/>
      <c r="B7" s="949" t="s">
        <v>2009</v>
      </c>
      <c r="C7" s="949"/>
      <c r="D7" s="949"/>
      <c r="E7" s="949"/>
      <c r="F7" s="949"/>
      <c r="G7" s="949"/>
      <c r="H7" s="949"/>
      <c r="I7" s="949"/>
      <c r="J7" s="949"/>
      <c r="K7" s="949"/>
      <c r="L7" s="949"/>
      <c r="M7" s="949"/>
      <c r="N7" s="949"/>
      <c r="O7" s="949"/>
      <c r="P7" s="949"/>
      <c r="Q7" s="949"/>
      <c r="R7" s="874"/>
      <c r="S7" s="285"/>
    </row>
    <row r="8" spans="1:19" s="27" customFormat="1" ht="52.5" customHeight="1" x14ac:dyDescent="0.25">
      <c r="A8" s="975"/>
      <c r="B8" s="820"/>
      <c r="C8" s="820"/>
      <c r="D8" s="820"/>
      <c r="E8" s="820"/>
      <c r="F8" s="820"/>
      <c r="G8" s="820"/>
      <c r="H8" s="883" t="s">
        <v>2737</v>
      </c>
      <c r="I8" s="883"/>
      <c r="J8" s="883"/>
      <c r="K8" s="883"/>
      <c r="L8" s="883" t="s">
        <v>2738</v>
      </c>
      <c r="M8" s="883"/>
      <c r="N8" s="883"/>
      <c r="O8" s="977"/>
      <c r="P8" s="978"/>
      <c r="Q8" s="979"/>
      <c r="R8" s="874"/>
      <c r="S8" s="285"/>
    </row>
    <row r="9" spans="1:19" ht="15" customHeight="1" x14ac:dyDescent="0.2">
      <c r="B9" s="947"/>
      <c r="C9" s="947"/>
      <c r="D9" s="947"/>
      <c r="E9" s="947"/>
      <c r="F9" s="947"/>
      <c r="G9" s="947"/>
      <c r="H9" s="821">
        <f>Narrative!O60</f>
        <v>0</v>
      </c>
      <c r="I9" s="821"/>
      <c r="J9" s="821"/>
      <c r="K9" s="883"/>
      <c r="L9" s="821">
        <f>Narrative!O63</f>
        <v>141734.62</v>
      </c>
      <c r="M9" s="821"/>
      <c r="N9" s="821"/>
      <c r="O9" s="980"/>
      <c r="P9" s="919"/>
      <c r="Q9" s="981"/>
      <c r="R9" s="874"/>
    </row>
    <row r="10" spans="1:19" s="29" customFormat="1" ht="77.25" customHeight="1" thickBot="1" x14ac:dyDescent="0.25">
      <c r="A10" s="975"/>
      <c r="B10" s="560" t="s">
        <v>1047</v>
      </c>
      <c r="C10" s="944" t="s">
        <v>1200</v>
      </c>
      <c r="D10" s="945"/>
      <c r="E10" s="945"/>
      <c r="F10" s="945"/>
      <c r="G10" s="946"/>
      <c r="H10" s="833" t="s">
        <v>2241</v>
      </c>
      <c r="I10" s="833"/>
      <c r="J10" s="833"/>
      <c r="K10" s="825"/>
      <c r="L10" s="833"/>
      <c r="M10" s="833"/>
      <c r="N10" s="833"/>
      <c r="O10" s="833" t="s">
        <v>2228</v>
      </c>
      <c r="P10" s="833"/>
      <c r="Q10" s="833"/>
      <c r="R10" s="874"/>
      <c r="S10" s="286"/>
    </row>
    <row r="11" spans="1:19" ht="12.95" customHeight="1" x14ac:dyDescent="0.2">
      <c r="B11" s="834" t="s">
        <v>2242</v>
      </c>
      <c r="C11" s="933" t="s">
        <v>2092</v>
      </c>
      <c r="D11" s="934"/>
      <c r="E11" s="934"/>
      <c r="F11" s="934"/>
      <c r="G11" s="934"/>
      <c r="H11" s="929">
        <f>SUMIFS($P$63:$Q$88, $I$63:$J$88,"", $L$63:$M$88, "Title II*")</f>
        <v>0</v>
      </c>
      <c r="I11" s="838"/>
      <c r="J11" s="930"/>
      <c r="K11" s="918"/>
      <c r="L11" s="929">
        <f>SUMIFS($P$63:$Q$88, $I$63:$J$88,"", $L$63:$M$88, "Title IV*")</f>
        <v>105608.97</v>
      </c>
      <c r="M11" s="838"/>
      <c r="N11" s="930"/>
      <c r="O11" s="970"/>
      <c r="P11" s="971"/>
      <c r="Q11" s="972"/>
      <c r="R11" s="874"/>
    </row>
    <row r="12" spans="1:19" ht="12.95" customHeight="1" x14ac:dyDescent="0.2">
      <c r="B12" s="835"/>
      <c r="C12" s="888" t="s">
        <v>2093</v>
      </c>
      <c r="D12" s="889"/>
      <c r="E12" s="889"/>
      <c r="F12" s="889"/>
      <c r="G12" s="889"/>
      <c r="H12" s="927">
        <f>SUMIFS($P$63:$Q$88, $I$63:$J$88,"Div*", $L$63:$M$88, "Title II*")+SUMIFS($P$63:$Q$88, $I$63:$J$88,"Early*", $L$63:$M$88, "Title II*")+SUMIFS($P$63:$Q$88, $I$63:$J$88,"Fost*", $L$63:$M$88, "Title II*")+SUMIFS($P$63:$Q$88, $I$63:$J$88,"Home*", $L$63:$M$88, "Title II*")+SUMIFS($P$63:$Q$88, $I$63:$J$88,"Negl*", $L$63:$M$88, "Title II*")+SUMIFS($P$63:$Q$88, $I$63:$J$88,"Sala*", $L$63:$M$88, "Title II*")+SUMIFS($P$63:$Q$88, $I$63:$J$88,"CSI*", $L$63:$M$88, "Title II*")</f>
        <v>0</v>
      </c>
      <c r="I12" s="839"/>
      <c r="J12" s="928"/>
      <c r="K12" s="918"/>
      <c r="L12" s="927">
        <f>SUMIFS($P$63:$Q$88, $I$63:$J$88,"Div*", $L$63:$M$88, "Title IV*")+SUMIFS($P$63:$Q$88, $I$63:$J$88,"Early*", $L$63:$M$88, "Title IV*")+SUMIFS($P$63:$Q$88, $I$63:$J$88,"Fost*", $L$63:$M$88, "Title IV*")+SUMIFS($P$63:$Q$88, $I$63:$J$88,"Home*", $L$63:$M$88, "Title IV*")+SUMIFS($P$63:$Q$88, $I$63:$J$88,"Negl*", $L$63:$M$88, "Title IV*")+SUMIFS($P$63:$Q$88, $I$63:$J$88,"Sala*", $L$63:$M$88, "Title IV*")+SUMIFS($P$63:$Q$88, $I$63:$J$88,"CSI*", $L$63:$M$88, "Title IV*")</f>
        <v>0</v>
      </c>
      <c r="M12" s="839"/>
      <c r="N12" s="928"/>
      <c r="O12" s="973"/>
      <c r="P12" s="824"/>
      <c r="Q12" s="974"/>
      <c r="R12" s="874"/>
    </row>
    <row r="13" spans="1:19" ht="12.75" customHeight="1" x14ac:dyDescent="0.2">
      <c r="B13" s="835"/>
      <c r="C13" s="888" t="s">
        <v>2213</v>
      </c>
      <c r="D13" s="889"/>
      <c r="E13" s="889"/>
      <c r="F13" s="889"/>
      <c r="G13" s="889"/>
      <c r="H13" s="925">
        <f>SUMIFS($P$63:$Q$88, $I$63:$J$88,"PFE*", $L$63:$M$88, "Title II*")</f>
        <v>0</v>
      </c>
      <c r="I13" s="826"/>
      <c r="J13" s="926"/>
      <c r="K13" s="918"/>
      <c r="L13" s="925">
        <f>SUMIFS($P$63:$Q$88, $I$63:$J$88,"PFE*", $L$63:$M$88, "Title IV*")</f>
        <v>0</v>
      </c>
      <c r="M13" s="826"/>
      <c r="N13" s="926"/>
      <c r="O13" s="973"/>
      <c r="P13" s="824"/>
      <c r="Q13" s="974"/>
      <c r="R13" s="874"/>
    </row>
    <row r="14" spans="1:19" ht="12.75" customHeight="1" x14ac:dyDescent="0.2">
      <c r="B14" s="835"/>
      <c r="C14" s="888" t="s">
        <v>1950</v>
      </c>
      <c r="D14" s="889"/>
      <c r="E14" s="889"/>
      <c r="F14" s="889"/>
      <c r="G14" s="889"/>
      <c r="H14" s="922">
        <f>SUMIFS($P$63:$Q$88, $I$63:$J$88,"Priv*", $L$63:$M$88, "Title II*")</f>
        <v>0</v>
      </c>
      <c r="I14" s="923"/>
      <c r="J14" s="924"/>
      <c r="K14" s="918"/>
      <c r="L14" s="922">
        <f>SUMIFS($P$63:$Q$88, $I$63:$J$88,"Priv*", $L$63:$M$88, "Title IV*")</f>
        <v>0</v>
      </c>
      <c r="M14" s="923"/>
      <c r="N14" s="924"/>
      <c r="O14" s="973"/>
      <c r="P14" s="824"/>
      <c r="Q14" s="974"/>
      <c r="R14" s="874"/>
    </row>
    <row r="15" spans="1:19" ht="24" customHeight="1" thickBot="1" x14ac:dyDescent="0.25">
      <c r="B15" s="836"/>
      <c r="C15" s="935" t="s">
        <v>666</v>
      </c>
      <c r="D15" s="936"/>
      <c r="E15" s="936"/>
      <c r="F15" s="936"/>
      <c r="G15" s="936"/>
      <c r="H15" s="920">
        <f>SUM(H11:J14)</f>
        <v>0</v>
      </c>
      <c r="I15" s="830"/>
      <c r="J15" s="921"/>
      <c r="K15" s="918"/>
      <c r="L15" s="920">
        <f>SUM(L11:N14)</f>
        <v>105608.97</v>
      </c>
      <c r="M15" s="830"/>
      <c r="N15" s="921"/>
      <c r="O15" s="958" t="str">
        <f>IF(SUM(P89)=SUM(H15,L15),"Yes", "No - Please review your entries.")</f>
        <v>Yes</v>
      </c>
      <c r="P15" s="959"/>
      <c r="Q15" s="960"/>
      <c r="R15" s="874"/>
    </row>
    <row r="16" spans="1:19" ht="15" customHeight="1" x14ac:dyDescent="0.2">
      <c r="B16" s="834" t="s">
        <v>2243</v>
      </c>
      <c r="C16" s="933" t="s">
        <v>2092</v>
      </c>
      <c r="D16" s="934"/>
      <c r="E16" s="934"/>
      <c r="F16" s="934"/>
      <c r="G16" s="934"/>
      <c r="H16" s="929">
        <f>SUMIFS($P$99:$Q$137, $J$99:$K$137,"", $N$99:$O$137, "Title II*")</f>
        <v>0</v>
      </c>
      <c r="I16" s="838"/>
      <c r="J16" s="930"/>
      <c r="K16" s="918"/>
      <c r="L16" s="929">
        <f>SUMIFS($P$99:$Q$137, $J$99:$K$137,"", $N$99:$O$137, "Title IV*")</f>
        <v>33863.449999999997</v>
      </c>
      <c r="M16" s="838"/>
      <c r="N16" s="930"/>
      <c r="O16" s="970"/>
      <c r="P16" s="971"/>
      <c r="Q16" s="972"/>
      <c r="R16" s="874"/>
    </row>
    <row r="17" spans="2:18" ht="15" customHeight="1" x14ac:dyDescent="0.2">
      <c r="B17" s="835"/>
      <c r="C17" s="888" t="s">
        <v>2093</v>
      </c>
      <c r="D17" s="889"/>
      <c r="E17" s="889"/>
      <c r="F17" s="889"/>
      <c r="G17" s="889"/>
      <c r="H17" s="927">
        <f>SUMIFS($P$99:$Q$137, $J$99:$K$137,"Div*", $N$99:$O$137, "Title II*")+SUMIFS($P$99:$Q$137, $J$99:$K$137,"Early*", $N$99:$O$137, "Title II*")+SUMIFS($P$99:$Q$137, $J$99:$K$137,"Fost*", $N$99:$O$137, "Title II*")+SUMIFS($P$99:$Q$137, $J$99:$K$137,"Home*", $N$99:$O$137, "Title II*")+SUMIFS($P$99:$Q$137, $J$99:$K$137,"Negl*", $N$99:$O$137, "Title II*")+SUMIFS($P$99:$Q$137, $J$99:$K$137,"Emp*", $N$99:$O$137, "Title II*")+SUMIFS($P$99:$Q$137, $J$99:$K$137,"CSI*", $N$99:$O$137, "Title II*")</f>
        <v>0</v>
      </c>
      <c r="I17" s="839"/>
      <c r="J17" s="928"/>
      <c r="K17" s="918"/>
      <c r="L17" s="927">
        <f>SUMIFS($P$99:$Q$137, $J$99:$K$137,"Div*", $N$99:$O$137, "Title IV*")+SUMIFS($P$99:$Q$137, $J$99:$K$137,"Early*", $N$99:$O$137, "Title IV*")+SUMIFS($P$99:$Q$137, $J$99:$K$137,"Fost*", $N$99:$O$137, "Title IV*")+SUMIFS($P$99:$Q$137, $J$99:$K$137,"Home*", $N$99:$O$137, "Title IV*")+SUMIFS($P$99:$Q$137, $J$99:$K$137,"Negl*", $N$99:$O$137, "Title IV*")+SUMIFS($P$99:$Q$137, $J$99:$K$137,"Emp*", $N$99:$O$137, "Title IV*")+SUMIFS($P$99:$Q$137, $J$99:$K$137,"CSI*", $N$99:$O$137, "Title IV*")</f>
        <v>0</v>
      </c>
      <c r="M17" s="839"/>
      <c r="N17" s="928"/>
      <c r="O17" s="973"/>
      <c r="P17" s="824"/>
      <c r="Q17" s="974"/>
      <c r="R17" s="874"/>
    </row>
    <row r="18" spans="2:18" ht="15" customHeight="1" x14ac:dyDescent="0.2">
      <c r="B18" s="835"/>
      <c r="C18" s="888" t="s">
        <v>2213</v>
      </c>
      <c r="D18" s="889"/>
      <c r="E18" s="889"/>
      <c r="F18" s="889"/>
      <c r="G18" s="889"/>
      <c r="H18" s="925">
        <f>SUMIFS($P$99:$Q$137, $J$99:$K$137, "PFE*", $N$99:$O$137, "Title II*")</f>
        <v>0</v>
      </c>
      <c r="I18" s="826"/>
      <c r="J18" s="926"/>
      <c r="K18" s="918"/>
      <c r="L18" s="925">
        <f>SUMIFS($P$99:$Q$137, $J$99:$K$137, "PFE*", $N$99:$O$137, "Title IV*")</f>
        <v>0</v>
      </c>
      <c r="M18" s="826"/>
      <c r="N18" s="926"/>
      <c r="O18" s="973"/>
      <c r="P18" s="824"/>
      <c r="Q18" s="974"/>
      <c r="R18" s="874"/>
    </row>
    <row r="19" spans="2:18" ht="15" customHeight="1" x14ac:dyDescent="0.2">
      <c r="B19" s="835"/>
      <c r="C19" s="888" t="s">
        <v>1950</v>
      </c>
      <c r="D19" s="889"/>
      <c r="E19" s="889"/>
      <c r="F19" s="889"/>
      <c r="G19" s="889"/>
      <c r="H19" s="922">
        <f>SUMIFS($P$99:$Q$137, $J$99:$K$137,"Priv*", $N$99:$O$137, "Title II*")</f>
        <v>0</v>
      </c>
      <c r="I19" s="923"/>
      <c r="J19" s="924"/>
      <c r="K19" s="918"/>
      <c r="L19" s="922">
        <f>SUMIFS($P$99:$Q$137, $J$99:$K$137,"Priv*", $N$99:$O$137, "Title IV*")</f>
        <v>0</v>
      </c>
      <c r="M19" s="923"/>
      <c r="N19" s="924"/>
      <c r="O19" s="973"/>
      <c r="P19" s="824"/>
      <c r="Q19" s="974"/>
      <c r="R19" s="874"/>
    </row>
    <row r="20" spans="2:18" ht="24" customHeight="1" thickBot="1" x14ac:dyDescent="0.25">
      <c r="B20" s="836"/>
      <c r="C20" s="935" t="s">
        <v>884</v>
      </c>
      <c r="D20" s="936"/>
      <c r="E20" s="936"/>
      <c r="F20" s="936"/>
      <c r="G20" s="936"/>
      <c r="H20" s="920">
        <f>SUM(H16:J19)</f>
        <v>0</v>
      </c>
      <c r="I20" s="830"/>
      <c r="J20" s="921"/>
      <c r="K20" s="918"/>
      <c r="L20" s="920">
        <f>SUM(L16:N19)</f>
        <v>33863.449999999997</v>
      </c>
      <c r="M20" s="830"/>
      <c r="N20" s="921"/>
      <c r="O20" s="955" t="str">
        <f>IF(SUM(P138)=SUM(H20,L20),"Yes","No - Please review your entries.")</f>
        <v>Yes</v>
      </c>
      <c r="P20" s="956"/>
      <c r="Q20" s="957"/>
      <c r="R20" s="874"/>
    </row>
    <row r="21" spans="2:18" ht="15" customHeight="1" x14ac:dyDescent="0.2">
      <c r="B21" s="834" t="s">
        <v>2244</v>
      </c>
      <c r="C21" s="933" t="s">
        <v>2092</v>
      </c>
      <c r="D21" s="934"/>
      <c r="E21" s="934"/>
      <c r="F21" s="934"/>
      <c r="G21" s="934"/>
      <c r="H21" s="929">
        <f>SUMIFS($P$147:$Q$182, $J$147:$K$182,"", $N$147:$O$182, "Title II*")</f>
        <v>0</v>
      </c>
      <c r="I21" s="838"/>
      <c r="J21" s="930"/>
      <c r="K21" s="918"/>
      <c r="L21" s="929">
        <f>SUMIFS($P$147:$Q$182, $J$147:$K$182,"", $N$147:$O$182, "Title IV*")</f>
        <v>0</v>
      </c>
      <c r="M21" s="838"/>
      <c r="N21" s="930"/>
      <c r="O21" s="965"/>
      <c r="P21" s="966"/>
      <c r="Q21" s="967"/>
      <c r="R21" s="874"/>
    </row>
    <row r="22" spans="2:18" ht="15" customHeight="1" x14ac:dyDescent="0.2">
      <c r="B22" s="835"/>
      <c r="C22" s="888" t="s">
        <v>2093</v>
      </c>
      <c r="D22" s="889"/>
      <c r="E22" s="889"/>
      <c r="F22" s="889"/>
      <c r="G22" s="889"/>
      <c r="H22" s="927">
        <f>SUMIFS($P$147:$Q$182, $J$147:$K$182,"Div*", $N$147:$O$182, "Title II*")+SUMIFS($P$147:$Q$182, $J$147:$K$182,"Early*", $N$147:$O$182, "Title II*")+SUMIFS($P$147:$Q$182, $J$147:$K$182,"Fost*", $N$147:$O$182, "Title II*")+SUMIFS($P$147:$Q$182, $J$147:$K$182, "Home*", $N$147:$O$182, "Title II*")+SUMIFS($P$147:$Q$182, $J$147:$K$182,"Negl*", $N$147:$O$182, "Title II*")+SUMIFS($P$147:$Q$182, $J$147:$K$182,"Sala*", $N$147:$O$182, "Title II*")+SUMIFS($P$147:$Q$182, $J$147:$K$182,"CSI*", $N$147:$O$182, "Title II*")</f>
        <v>0</v>
      </c>
      <c r="I22" s="839"/>
      <c r="J22" s="928"/>
      <c r="K22" s="918"/>
      <c r="L22" s="927">
        <f>SUMIFS($P$147:$Q$182, $J$147:$K$182,"Div*", $N$147:$O$182, "Title IV*")+SUMIFS($P$147:$Q$182, $J$147:$K$182,"Early*", $N$147:$O$182, "Title IV*")+SUMIFS($P$147:$Q$182, $J$147:$K$182,"Fost*", $N$147:$O$182, "Title IV*")+SUMIFS($P$147:$Q$182, $J$147:$K$182, "Home*", $N$147:$O$182, "Title IV*")+SUMIFS($P$147:$Q$182, $J$147:$K$182,"Negl*", $N$147:$O$182, "Title IV*")+SUMIFS($P$147:$Q$182, $J$147:$K$182,"Sala*", $N$147:$O$182, "Title IV*")+SUMIFS($P$147:$Q$182, $J$147:$K$182,"CSI*", $N$147:$O$182, "Title IV*")</f>
        <v>0</v>
      </c>
      <c r="M22" s="839"/>
      <c r="N22" s="928"/>
      <c r="O22" s="968"/>
      <c r="P22" s="964"/>
      <c r="Q22" s="969"/>
      <c r="R22" s="874"/>
    </row>
    <row r="23" spans="2:18" ht="15" customHeight="1" x14ac:dyDescent="0.2">
      <c r="B23" s="835"/>
      <c r="C23" s="888" t="s">
        <v>2213</v>
      </c>
      <c r="D23" s="889"/>
      <c r="E23" s="889"/>
      <c r="F23" s="889"/>
      <c r="G23" s="889"/>
      <c r="H23" s="925">
        <f>SUMIFS($P$147:$Q$182, $J$147:$K$182, "PFE*", $N$147:$O$182, "Title II*")</f>
        <v>0</v>
      </c>
      <c r="I23" s="826"/>
      <c r="J23" s="926"/>
      <c r="K23" s="918"/>
      <c r="L23" s="925">
        <f>SUMIFS($P$147:$Q$182, $J$147:$K$182, "PFE*", $N$147:$O$182, "Title IV*")</f>
        <v>0</v>
      </c>
      <c r="M23" s="826"/>
      <c r="N23" s="926"/>
      <c r="O23" s="968"/>
      <c r="P23" s="964"/>
      <c r="Q23" s="969"/>
      <c r="R23" s="874"/>
    </row>
    <row r="24" spans="2:18" ht="15" customHeight="1" x14ac:dyDescent="0.2">
      <c r="B24" s="835"/>
      <c r="C24" s="888" t="s">
        <v>1950</v>
      </c>
      <c r="D24" s="889"/>
      <c r="E24" s="889"/>
      <c r="F24" s="889"/>
      <c r="G24" s="889"/>
      <c r="H24" s="922">
        <f>SUMIFS($P$147:$Q$182, $J$147:$K$182,"Priv*", $N$147:$O$182, "Title II*")</f>
        <v>0</v>
      </c>
      <c r="I24" s="923"/>
      <c r="J24" s="924"/>
      <c r="K24" s="918"/>
      <c r="L24" s="922">
        <f>SUMIFS($P$147:$Q$182, $J$147:$K$182,"Priv*", $N$147:$O$182, "Title IV*")</f>
        <v>0</v>
      </c>
      <c r="M24" s="923"/>
      <c r="N24" s="924"/>
      <c r="O24" s="968"/>
      <c r="P24" s="964"/>
      <c r="Q24" s="969"/>
      <c r="R24" s="874"/>
    </row>
    <row r="25" spans="2:18" ht="24" customHeight="1" thickBot="1" x14ac:dyDescent="0.25">
      <c r="B25" s="836"/>
      <c r="C25" s="935" t="s">
        <v>885</v>
      </c>
      <c r="D25" s="936"/>
      <c r="E25" s="936"/>
      <c r="F25" s="936"/>
      <c r="G25" s="936"/>
      <c r="H25" s="920">
        <f>SUM(H21:J24)</f>
        <v>0</v>
      </c>
      <c r="I25" s="830"/>
      <c r="J25" s="921"/>
      <c r="K25" s="918"/>
      <c r="L25" s="920">
        <f>SUM(L21:N24)</f>
        <v>0</v>
      </c>
      <c r="M25" s="830"/>
      <c r="N25" s="921"/>
      <c r="O25" s="955" t="str">
        <f>IF(SUM(P183)=SUM(H25,L25),"Yes","No - Please review your entries.")</f>
        <v>Yes</v>
      </c>
      <c r="P25" s="956"/>
      <c r="Q25" s="957"/>
      <c r="R25" s="874"/>
    </row>
    <row r="26" spans="2:18" ht="15" customHeight="1" x14ac:dyDescent="0.2">
      <c r="B26" s="834" t="s">
        <v>2245</v>
      </c>
      <c r="C26" s="933" t="s">
        <v>2092</v>
      </c>
      <c r="D26" s="934"/>
      <c r="E26" s="934"/>
      <c r="F26" s="934"/>
      <c r="G26" s="934"/>
      <c r="H26" s="929">
        <f>SUMIFS($P$193:$Q$230, $J$193:$K$230,"", $N$193:$O$230, "Title II*")</f>
        <v>0</v>
      </c>
      <c r="I26" s="838"/>
      <c r="J26" s="930"/>
      <c r="K26" s="918"/>
      <c r="L26" s="929">
        <f>SUMIFS($P$193:$Q$230, $J$193:$K$230,"", $N$193:$O$230, "Title IV*")</f>
        <v>0</v>
      </c>
      <c r="M26" s="838"/>
      <c r="N26" s="930"/>
      <c r="O26" s="965"/>
      <c r="P26" s="966"/>
      <c r="Q26" s="967"/>
      <c r="R26" s="874"/>
    </row>
    <row r="27" spans="2:18" ht="15" customHeight="1" x14ac:dyDescent="0.2">
      <c r="B27" s="835"/>
      <c r="C27" s="888" t="s">
        <v>2093</v>
      </c>
      <c r="D27" s="889"/>
      <c r="E27" s="889"/>
      <c r="F27" s="889"/>
      <c r="G27" s="889"/>
      <c r="H27" s="927">
        <f>SUMIFS($P$193:$Q$230, $J$193:$K$230,"Div*", $N$193:$O$230, "Title II*")+SUMIFS($P$193:$Q$230, $J$193:$K$230,"Early*", $N$193:$O$230, "Title II*")+SUMIFS($P$193:$Q$230, $J$193:$K$230,"Fost*", $N$193:$O$230, "Title II*")+SUMIFS($P$193:$Q$230, $J$193:$K$230,"Home*", $N$193:$O$230, "Title II*")+SUMIFS($P$193:$Q$230, $J$193:$K$230,"Negl*", $N$193:$O$230, "Title II*")+SUMIFS($P$193:$Q$230, $J$193:$K$230,"Sala*", $N$193:$O$230, "Title II*")+SUMIFS($P$193:$Q$230, $J$193:$K$230,"CSI*", $N$193:$O$230, "Title II*")</f>
        <v>0</v>
      </c>
      <c r="I27" s="839"/>
      <c r="J27" s="928"/>
      <c r="K27" s="918"/>
      <c r="L27" s="927">
        <f>SUMIFS($P$193:$Q$230, $J$193:$K$230,"Div*", $N$193:$O$230, "Title IV*")+SUMIFS($P$193:$Q$230, $J$193:$K$230,"Early*", $N$193:$O$230, "Title IV*")+SUMIFS($P$193:$Q$230, $J$193:$K$230,"Fost*", $N$193:$O$230, "Title IV*")+SUMIFS($P$193:$Q$230, $J$193:$K$230,"Home*", $N$193:$O$230, "Title IV*")+SUMIFS($P$193:$Q$230, $J$193:$K$230,"Negl*", $N$193:$O$230, "Title IV*")+SUMIFS($P$193:$Q$230, $J$193:$K$230,"Sala*", $N$193:$O$230, "Title IV*")+SUMIFS($P$193:$Q$230, $J$193:$K$230,"CSI*", $N$193:$O$230, "Title IV*")</f>
        <v>0</v>
      </c>
      <c r="M27" s="839"/>
      <c r="N27" s="928"/>
      <c r="O27" s="968"/>
      <c r="P27" s="964"/>
      <c r="Q27" s="969"/>
      <c r="R27" s="874"/>
    </row>
    <row r="28" spans="2:18" ht="15" customHeight="1" x14ac:dyDescent="0.2">
      <c r="B28" s="835"/>
      <c r="C28" s="888" t="s">
        <v>2213</v>
      </c>
      <c r="D28" s="889"/>
      <c r="E28" s="889"/>
      <c r="F28" s="889"/>
      <c r="G28" s="889"/>
      <c r="H28" s="925">
        <f>SUMIFS($P$193:$Q$230, $J$193:$K$230, "PFE*", $N$193:$O$230, "Title II*")</f>
        <v>0</v>
      </c>
      <c r="I28" s="826"/>
      <c r="J28" s="926"/>
      <c r="K28" s="918"/>
      <c r="L28" s="925">
        <f>SUMIFS($P$193:$Q$230, $J$193:$K$230, "PFE*", $N$193:$O$230, "Title IV*")</f>
        <v>0</v>
      </c>
      <c r="M28" s="826"/>
      <c r="N28" s="926"/>
      <c r="O28" s="968"/>
      <c r="P28" s="964"/>
      <c r="Q28" s="969"/>
      <c r="R28" s="874"/>
    </row>
    <row r="29" spans="2:18" ht="15" customHeight="1" x14ac:dyDescent="0.2">
      <c r="B29" s="835"/>
      <c r="C29" s="888" t="s">
        <v>1950</v>
      </c>
      <c r="D29" s="889"/>
      <c r="E29" s="889"/>
      <c r="F29" s="889"/>
      <c r="G29" s="889"/>
      <c r="H29" s="922">
        <f>SUMIFS($P$193:$Q$230, $J$193:$K$230,"Priv*", $N$193:$O$230, "Title II*")</f>
        <v>0</v>
      </c>
      <c r="I29" s="923"/>
      <c r="J29" s="924"/>
      <c r="K29" s="918"/>
      <c r="L29" s="922">
        <f>SUMIFS($P$193:$Q$230, $J$193:$K$230,"Priv*", $N$193:$O$230, "Title IV*")</f>
        <v>0</v>
      </c>
      <c r="M29" s="923"/>
      <c r="N29" s="924"/>
      <c r="O29" s="968"/>
      <c r="P29" s="964"/>
      <c r="Q29" s="969"/>
      <c r="R29" s="874"/>
    </row>
    <row r="30" spans="2:18" ht="24" customHeight="1" thickBot="1" x14ac:dyDescent="0.25">
      <c r="B30" s="836"/>
      <c r="C30" s="935" t="s">
        <v>886</v>
      </c>
      <c r="D30" s="936"/>
      <c r="E30" s="936"/>
      <c r="F30" s="936"/>
      <c r="G30" s="936"/>
      <c r="H30" s="920">
        <f>SUM(H26:J29)</f>
        <v>0</v>
      </c>
      <c r="I30" s="830"/>
      <c r="J30" s="921"/>
      <c r="K30" s="918"/>
      <c r="L30" s="920">
        <f>SUM(L26:N29)</f>
        <v>0</v>
      </c>
      <c r="M30" s="830"/>
      <c r="N30" s="921"/>
      <c r="O30" s="955" t="str">
        <f>IF(SUM(P231)=SUM(H30,L30),"Yes","No - Please review your entries.")</f>
        <v>Yes</v>
      </c>
      <c r="P30" s="956"/>
      <c r="Q30" s="957"/>
      <c r="R30" s="874"/>
    </row>
    <row r="31" spans="2:18" ht="15" customHeight="1" x14ac:dyDescent="0.2">
      <c r="B31" s="834" t="s">
        <v>2246</v>
      </c>
      <c r="C31" s="933" t="s">
        <v>2092</v>
      </c>
      <c r="D31" s="934"/>
      <c r="E31" s="934"/>
      <c r="F31" s="934"/>
      <c r="G31" s="934"/>
      <c r="H31" s="929">
        <f>SUMIFS($P$240:$Q$276, $J$240:$K$276,"", $N$240:$O$276, "Title II*")</f>
        <v>0</v>
      </c>
      <c r="I31" s="838"/>
      <c r="J31" s="930"/>
      <c r="K31" s="918"/>
      <c r="L31" s="929">
        <f>SUMIFS($P$240:$Q$276, $J$240:$K$276,"", $N$240:$O$276, "Title IV*")</f>
        <v>0</v>
      </c>
      <c r="M31" s="838"/>
      <c r="N31" s="930"/>
      <c r="O31" s="965"/>
      <c r="P31" s="966"/>
      <c r="Q31" s="967"/>
      <c r="R31" s="874"/>
    </row>
    <row r="32" spans="2:18" ht="15" customHeight="1" x14ac:dyDescent="0.2">
      <c r="B32" s="835"/>
      <c r="C32" s="888" t="s">
        <v>2093</v>
      </c>
      <c r="D32" s="889"/>
      <c r="E32" s="889"/>
      <c r="F32" s="889"/>
      <c r="G32" s="889"/>
      <c r="H32" s="927">
        <f>SUMIFS($P$240:$Q$276, $J$240:$K$276,"Div*", $N$240:$O$276, "Title II*")+SUMIFS($P$240:$Q$276, $J$240:$K$276,"Early*", $N$240:$O$276, "Title II*")+SUMIFS($P$240:$Q$276, $J$240:$K$276,"Fost*", $N$240:$O$276, "Title II*")+SUMIFS($P$240:$Q$276, $J$240:$K$276,"Home*", $N$240:$O$276, "Title II*")+SUMIFS($P$240:$Q$276, $J$240:$K$276,"Negl*", $N$240:$O$276, "Title II*")+SUMIFS($P$240:$Q$276, $J$240:$K$276,"Sala*", $N$240:$O$276, "Title II*")+SUMIFS($P$240:$Q$276, $J$240:$K$276,"CSI*", $N$240:$O$276, "Title II*")</f>
        <v>0</v>
      </c>
      <c r="I32" s="839"/>
      <c r="J32" s="928"/>
      <c r="K32" s="918"/>
      <c r="L32" s="927">
        <f>SUMIFS($P$240:$Q$276, $J$240:$K$276,"Div*", $N$240:$O$276, "Title IV*")+SUMIFS($P$240:$Q$276, $J$240:$K$276,"Early*", $N$240:$O$276, "Title IV*")+SUMIFS($P$240:$Q$276, $J$240:$K$276,"Fost*", $N$240:$O$276, "Title IV*")+SUMIFS($P$240:$Q$276, $J$240:$K$276,"Home*", $N$240:$O$276, "Title IV*")+SUMIFS($P$240:$Q$276, $J$240:$K$276,"Negl*", $N$240:$O$276, "Title IV*")+SUMIFS($P$240:$Q$276, $J$240:$K$276,"Sala*", $N$240:$O$276, "Title IV*")+SUMIFS($P$240:$Q$276, $J$240:$K$276,"CSI*", $N$240:$O$276, "Title IV*")</f>
        <v>0</v>
      </c>
      <c r="M32" s="839"/>
      <c r="N32" s="928"/>
      <c r="O32" s="968"/>
      <c r="P32" s="964"/>
      <c r="Q32" s="969"/>
      <c r="R32" s="874"/>
    </row>
    <row r="33" spans="2:18" ht="15" customHeight="1" x14ac:dyDescent="0.2">
      <c r="B33" s="835"/>
      <c r="C33" s="888" t="s">
        <v>2213</v>
      </c>
      <c r="D33" s="889"/>
      <c r="E33" s="889"/>
      <c r="F33" s="889"/>
      <c r="G33" s="889"/>
      <c r="H33" s="925">
        <f>SUMIFS($P$240:$Q$276, $J$240:$K$276, "PFE*", $N$240:$O$276, "Title II*")</f>
        <v>0</v>
      </c>
      <c r="I33" s="826"/>
      <c r="J33" s="926"/>
      <c r="K33" s="918"/>
      <c r="L33" s="925">
        <f>SUMIFS($P$240:$Q$276, $J$240:$K$276, "PFE*", $N$240:$O$276, "Title IV*")</f>
        <v>0</v>
      </c>
      <c r="M33" s="826"/>
      <c r="N33" s="926"/>
      <c r="O33" s="968"/>
      <c r="P33" s="964"/>
      <c r="Q33" s="969"/>
      <c r="R33" s="874"/>
    </row>
    <row r="34" spans="2:18" ht="15" customHeight="1" x14ac:dyDescent="0.2">
      <c r="B34" s="835"/>
      <c r="C34" s="888" t="s">
        <v>1950</v>
      </c>
      <c r="D34" s="889"/>
      <c r="E34" s="889"/>
      <c r="F34" s="889"/>
      <c r="G34" s="889"/>
      <c r="H34" s="922">
        <f>SUMIFS($P$240:$Q$276, $J$240:$K$276,"Priv*", $N$240:$O$276, "Title II*")</f>
        <v>0</v>
      </c>
      <c r="I34" s="923"/>
      <c r="J34" s="924"/>
      <c r="K34" s="918"/>
      <c r="L34" s="922">
        <f>SUMIFS($P$240:$Q$276, $J$240:$K$276,"Priv*", $N$240:$O$276, "Title IV*")</f>
        <v>0</v>
      </c>
      <c r="M34" s="923"/>
      <c r="N34" s="924"/>
      <c r="O34" s="968"/>
      <c r="P34" s="964"/>
      <c r="Q34" s="969"/>
      <c r="R34" s="874"/>
    </row>
    <row r="35" spans="2:18" ht="24" customHeight="1" thickBot="1" x14ac:dyDescent="0.25">
      <c r="B35" s="836"/>
      <c r="C35" s="935" t="s">
        <v>887</v>
      </c>
      <c r="D35" s="936"/>
      <c r="E35" s="936"/>
      <c r="F35" s="936"/>
      <c r="G35" s="936"/>
      <c r="H35" s="920">
        <f>SUM(H31:J34)</f>
        <v>0</v>
      </c>
      <c r="I35" s="830"/>
      <c r="J35" s="921"/>
      <c r="K35" s="918"/>
      <c r="L35" s="920">
        <f>SUM(L31:N34)</f>
        <v>0</v>
      </c>
      <c r="M35" s="830"/>
      <c r="N35" s="921"/>
      <c r="O35" s="955" t="str">
        <f>IF(SUM(P277)=SUM(H35,L35),"Yes","No - Please review your entries.")</f>
        <v>Yes</v>
      </c>
      <c r="P35" s="956"/>
      <c r="Q35" s="957"/>
      <c r="R35" s="874"/>
    </row>
    <row r="36" spans="2:18" ht="15" customHeight="1" x14ac:dyDescent="0.2">
      <c r="B36" s="834" t="s">
        <v>2247</v>
      </c>
      <c r="C36" s="933" t="s">
        <v>2092</v>
      </c>
      <c r="D36" s="934"/>
      <c r="E36" s="934"/>
      <c r="F36" s="934"/>
      <c r="G36" s="934"/>
      <c r="H36" s="929">
        <f>SUMIFS($P$286:$Q$320, $I$286:$J$320,"", $L$286:$M$320, "Title II*")</f>
        <v>0</v>
      </c>
      <c r="I36" s="838"/>
      <c r="J36" s="930"/>
      <c r="K36" s="918"/>
      <c r="L36" s="929">
        <f>SUMIFS($P$286:$Q$320, $I$286:$J$320,"", $L$286:$M$320, "Title IV*")</f>
        <v>0</v>
      </c>
      <c r="M36" s="838"/>
      <c r="N36" s="930"/>
      <c r="O36" s="965"/>
      <c r="P36" s="966"/>
      <c r="Q36" s="967"/>
      <c r="R36" s="874"/>
    </row>
    <row r="37" spans="2:18" ht="15" customHeight="1" x14ac:dyDescent="0.2">
      <c r="B37" s="835"/>
      <c r="C37" s="888" t="s">
        <v>2093</v>
      </c>
      <c r="D37" s="889"/>
      <c r="E37" s="889"/>
      <c r="F37" s="889"/>
      <c r="G37" s="889"/>
      <c r="H37" s="927">
        <f>SUMIFS($P$286:$Q$320, $I$286:$J$320,"Div*", $L$286:$M$320, "Title II*")+SUMIFS($P$286:$Q$320, $I$286:$J$320,"Early*", $L$286:$M$320, "Title II*")+SUMIFS($P$286:$Q$320, $I$286:$J$320,"Fost*", $L$286:$M$320, "Title II*")+SUMIFS($P$286:$Q$320, $I$286:$J$320,"Home*", $L$286:$M$320, "Title II*")+SUMIFS($P$286:$Q$320, $I$286:$J$320,"Negl*", $L$286:$M$320, "Title II*")+SUMIFS($P$286:$Q$320, $I$286:$J$320,"Sala*", $L$286:$M$320, "Title II*")+SUMIFS($P$286:$Q$320, $I$286:$J$320,"CSI*", $L$286:$M$320, "Title II*")</f>
        <v>0</v>
      </c>
      <c r="I37" s="839"/>
      <c r="J37" s="928"/>
      <c r="K37" s="918"/>
      <c r="L37" s="927">
        <f>SUMIFS($P$286:$Q$320, $I$286:$J$320,"Div*", $L$286:$M$320, "Title IV*")+SUMIFS($P$286:$Q$320, $I$286:$J$320,"Early*", $L$286:$M$320, "Title IV*")+SUMIFS($P$286:$Q$320, $I$286:$J$320,"Fost*", $L$286:$M$320, "Title IV*")+SUMIFS($P$286:$Q$320, $I$286:$J$320,"Home*", $L$286:$M$320, "Title IV*")+SUMIFS($P$286:$Q$320, $I$286:$J$320,"Negl*", $L$286:$M$320, "Title IV*")+SUMIFS($P$286:$Q$320, $I$286:$J$320,"Sala*", $L$286:$M$320, "Title IV*")+SUMIFS($P$286:$Q$320, $I$286:$J$320,"CSI*", $L$286:$M$320, "Title IV*")</f>
        <v>0</v>
      </c>
      <c r="M37" s="839"/>
      <c r="N37" s="928"/>
      <c r="O37" s="968"/>
      <c r="P37" s="964"/>
      <c r="Q37" s="969"/>
      <c r="R37" s="874"/>
    </row>
    <row r="38" spans="2:18" ht="15" customHeight="1" x14ac:dyDescent="0.2">
      <c r="B38" s="835"/>
      <c r="C38" s="888" t="s">
        <v>2213</v>
      </c>
      <c r="D38" s="889"/>
      <c r="E38" s="889"/>
      <c r="F38" s="889"/>
      <c r="G38" s="889"/>
      <c r="H38" s="925">
        <f>SUMIFS($P$286:$Q$320, $I$286:$J$320,"PFE*", $L$286:$M$320, "Title II*")</f>
        <v>0</v>
      </c>
      <c r="I38" s="826"/>
      <c r="J38" s="926"/>
      <c r="K38" s="918"/>
      <c r="L38" s="925">
        <f>SUMIFS($P$286:$Q$320, $I$286:$J$320,"PFE*", $L$286:$M$320, "Title IV*")</f>
        <v>0</v>
      </c>
      <c r="M38" s="826"/>
      <c r="N38" s="926"/>
      <c r="O38" s="968"/>
      <c r="P38" s="964"/>
      <c r="Q38" s="969"/>
      <c r="R38" s="874"/>
    </row>
    <row r="39" spans="2:18" ht="15" customHeight="1" x14ac:dyDescent="0.2">
      <c r="B39" s="835"/>
      <c r="C39" s="888" t="s">
        <v>1950</v>
      </c>
      <c r="D39" s="889"/>
      <c r="E39" s="889"/>
      <c r="F39" s="889"/>
      <c r="G39" s="889"/>
      <c r="H39" s="922">
        <f>SUMIFS($P$286:$Q$320, $I$286:$J$320,"Priv*", $L$286:$M$320, "Title II*")</f>
        <v>2239.58</v>
      </c>
      <c r="I39" s="923"/>
      <c r="J39" s="924"/>
      <c r="K39" s="918"/>
      <c r="L39" s="922">
        <f>SUMIFS($P$286:$Q$320, $I$286:$J$320,"Priv*", $L$286:$M$320, "Title IV*")</f>
        <v>22.62</v>
      </c>
      <c r="M39" s="923"/>
      <c r="N39" s="924"/>
      <c r="O39" s="968"/>
      <c r="P39" s="964"/>
      <c r="Q39" s="969"/>
      <c r="R39" s="874"/>
    </row>
    <row r="40" spans="2:18" ht="24" customHeight="1" thickBot="1" x14ac:dyDescent="0.25">
      <c r="B40" s="836"/>
      <c r="C40" s="935" t="s">
        <v>888</v>
      </c>
      <c r="D40" s="936"/>
      <c r="E40" s="936"/>
      <c r="F40" s="936"/>
      <c r="G40" s="936"/>
      <c r="H40" s="920">
        <f>SUM(H36:J39)</f>
        <v>2239.58</v>
      </c>
      <c r="I40" s="830"/>
      <c r="J40" s="921"/>
      <c r="K40" s="918"/>
      <c r="L40" s="920">
        <f>SUM(L36:N39)</f>
        <v>22.62</v>
      </c>
      <c r="M40" s="830"/>
      <c r="N40" s="921"/>
      <c r="O40" s="955" t="str">
        <f>IF(SUM(P321)=SUM(H40,L40),"Yes","No - Please review your entries.")</f>
        <v>Yes</v>
      </c>
      <c r="P40" s="956"/>
      <c r="Q40" s="957"/>
      <c r="R40" s="874"/>
    </row>
    <row r="41" spans="2:18" ht="15" customHeight="1" x14ac:dyDescent="0.2">
      <c r="B41" s="834" t="s">
        <v>2248</v>
      </c>
      <c r="C41" s="933" t="s">
        <v>2092</v>
      </c>
      <c r="D41" s="934"/>
      <c r="E41" s="934"/>
      <c r="F41" s="934"/>
      <c r="G41" s="934"/>
      <c r="H41" s="929">
        <f>SUMIFS($P$330:$Q$363, $I$330:$J$363,"", $L$330:$M$363, "Title II*")</f>
        <v>0</v>
      </c>
      <c r="I41" s="838"/>
      <c r="J41" s="930"/>
      <c r="K41" s="918"/>
      <c r="L41" s="929">
        <f>SUMIFS($P$330:$Q$363, $I$330:$J$363,"", $L$330:$M$363, "Title IV*")</f>
        <v>0</v>
      </c>
      <c r="M41" s="838"/>
      <c r="N41" s="930"/>
      <c r="O41" s="961"/>
      <c r="P41" s="962"/>
      <c r="Q41" s="962"/>
      <c r="R41" s="874"/>
    </row>
    <row r="42" spans="2:18" ht="15" customHeight="1" x14ac:dyDescent="0.2">
      <c r="B42" s="835"/>
      <c r="C42" s="888" t="s">
        <v>2093</v>
      </c>
      <c r="D42" s="889"/>
      <c r="E42" s="889"/>
      <c r="F42" s="889"/>
      <c r="G42" s="889"/>
      <c r="H42" s="927">
        <f>SUMIFS($P$330:$Q$363, $I$330:$J$363,"Div*", $L$330:$M$363, "Title II*")+SUMIFS($P$330:$Q$363, $I$330:$J$363,"Early*", $L$330:$M$363, "Title II*")+SUMIFS($P$330:$Q$363, $I$330:$J$363,"Fost*", $L$330:$M$363, "Title II*")+SUMIFS($P$330:$Q$363, $I$330:$J$363,"Home*", $L$330:$M$363, "Title II*")+SUMIFS($P$330:$Q$363, $I$330:$J$363,"Negl*", $L$330:$M$363, "Title II*")+SUMIFS($P$330:$Q$363, $I$330:$J$363,"Sala*", $L$330:$M$363, "Title II*")+SUMIFS($P$330:$Q$363, $I$330:$J$363,"CSI*", $L$330:$M$363, "Title II*")</f>
        <v>0</v>
      </c>
      <c r="I42" s="839"/>
      <c r="J42" s="928"/>
      <c r="K42" s="918"/>
      <c r="L42" s="927">
        <f>SUMIFS($P$330:$Q$363, $I$330:$J$363,"Div*", $L$330:$M$363, "Title IV*")+SUMIFS($P$330:$Q$363, $I$330:$J$363,"Early*", $L$330:$M$363, "Title IV*")+SUMIFS($P$330:$Q$363, $I$330:$J$363,"Fost*", $L$330:$M$363, "Title IV*")+SUMIFS($P$330:$Q$363, $I$330:$J$363,"Home*", $L$330:$M$363, "Title IV*")+SUMIFS($P$330:$Q$363, $I$330:$J$363,"Negl*", $L$330:$M$363, "Title IV*")+SUMIFS($P$330:$Q$363, $I$330:$J$363,"Sala*", $L$330:$M$363, "Title IV*")+SUMIFS($P$330:$Q$363, $I$330:$J$363,"CSI*", $L$330:$M$363, "Title IV*")</f>
        <v>0</v>
      </c>
      <c r="M42" s="839"/>
      <c r="N42" s="928"/>
      <c r="O42" s="963"/>
      <c r="P42" s="964"/>
      <c r="Q42" s="964"/>
      <c r="R42" s="874"/>
    </row>
    <row r="43" spans="2:18" ht="15" customHeight="1" x14ac:dyDescent="0.2">
      <c r="B43" s="835"/>
      <c r="C43" s="888" t="s">
        <v>2213</v>
      </c>
      <c r="D43" s="889"/>
      <c r="E43" s="889"/>
      <c r="F43" s="889"/>
      <c r="G43" s="889"/>
      <c r="H43" s="925">
        <f>SUMIFS($P$330:$Q$363, $I$330:$J$363,"PFE*", $L$330:$M$363, "Title II*")</f>
        <v>0</v>
      </c>
      <c r="I43" s="826"/>
      <c r="J43" s="926"/>
      <c r="K43" s="918"/>
      <c r="L43" s="925">
        <f>SUMIFS($P$330:$Q$363, $I$330:$J$363,"PFE*", $L$330:$M$363, "Title IV*")</f>
        <v>0</v>
      </c>
      <c r="M43" s="826"/>
      <c r="N43" s="926"/>
      <c r="O43" s="963"/>
      <c r="P43" s="964"/>
      <c r="Q43" s="964"/>
      <c r="R43" s="874"/>
    </row>
    <row r="44" spans="2:18" ht="15" customHeight="1" x14ac:dyDescent="0.2">
      <c r="B44" s="835"/>
      <c r="C44" s="888" t="s">
        <v>1950</v>
      </c>
      <c r="D44" s="889"/>
      <c r="E44" s="889"/>
      <c r="F44" s="889"/>
      <c r="G44" s="889"/>
      <c r="H44" s="922">
        <f>SUMIFS($P$330:$Q$363, $I$330:$J$363,"Priv*", $L$330:$M$363, "Title II*")</f>
        <v>0</v>
      </c>
      <c r="I44" s="923"/>
      <c r="J44" s="924"/>
      <c r="K44" s="918"/>
      <c r="L44" s="922">
        <f>SUMIFS($P$330:$Q$363, $I$330:$J$363,"Priv*", $L$330:$M$363, "Title IV*")</f>
        <v>0</v>
      </c>
      <c r="M44" s="923"/>
      <c r="N44" s="924"/>
      <c r="O44" s="963"/>
      <c r="P44" s="964"/>
      <c r="Q44" s="964"/>
      <c r="R44" s="874"/>
    </row>
    <row r="45" spans="2:18" ht="24" customHeight="1" thickBot="1" x14ac:dyDescent="0.25">
      <c r="B45" s="836"/>
      <c r="C45" s="935" t="s">
        <v>889</v>
      </c>
      <c r="D45" s="936"/>
      <c r="E45" s="936"/>
      <c r="F45" s="936"/>
      <c r="G45" s="936"/>
      <c r="H45" s="920">
        <f>SUM(H41:J44)</f>
        <v>0</v>
      </c>
      <c r="I45" s="830"/>
      <c r="J45" s="921"/>
      <c r="K45" s="918"/>
      <c r="L45" s="920">
        <f>SUM(L41:N44)</f>
        <v>0</v>
      </c>
      <c r="M45" s="830"/>
      <c r="N45" s="921"/>
      <c r="O45" s="954" t="str">
        <f>IF(SUM(P364)=SUM(H45,L45),"Yes","No - Please review your entries.")</f>
        <v>Yes</v>
      </c>
      <c r="P45" s="843"/>
      <c r="Q45" s="843"/>
      <c r="R45" s="874"/>
    </row>
    <row r="46" spans="2:18" ht="15" customHeight="1" x14ac:dyDescent="0.2">
      <c r="B46" s="568"/>
      <c r="C46" s="937" t="s">
        <v>1452</v>
      </c>
      <c r="D46" s="938"/>
      <c r="E46" s="938"/>
      <c r="F46" s="938"/>
      <c r="G46" s="938"/>
      <c r="H46" s="847">
        <f>SUM(H45,H40,H35,H30,H25,H20,H15)</f>
        <v>2239.58</v>
      </c>
      <c r="I46" s="847"/>
      <c r="J46" s="847"/>
      <c r="K46" s="918"/>
      <c r="L46" s="847">
        <f>SUM(L15,L20,L25,L30,L35,L40,L45)</f>
        <v>139495.03999999998</v>
      </c>
      <c r="M46" s="847"/>
      <c r="N46" s="847"/>
      <c r="O46" s="877"/>
      <c r="P46" s="877"/>
      <c r="Q46" s="877"/>
      <c r="R46" s="874"/>
    </row>
    <row r="47" spans="2:18" ht="27.75" customHeight="1" x14ac:dyDescent="0.2">
      <c r="B47" s="568"/>
      <c r="C47" s="931" t="s">
        <v>2525</v>
      </c>
      <c r="D47" s="932"/>
      <c r="E47" s="932"/>
      <c r="F47" s="932"/>
      <c r="G47" s="932"/>
      <c r="H47" s="849">
        <f>SUM(H13,H18,H23,H28,H33,H38,H43)</f>
        <v>0</v>
      </c>
      <c r="I47" s="849"/>
      <c r="J47" s="849"/>
      <c r="K47" s="918"/>
      <c r="L47" s="849">
        <f>SUM(L13,L18,L23,L28,L33,L38,L43)</f>
        <v>0</v>
      </c>
      <c r="M47" s="849"/>
      <c r="N47" s="849"/>
      <c r="O47" s="877"/>
      <c r="P47" s="877"/>
      <c r="Q47" s="877"/>
      <c r="R47" s="874"/>
    </row>
    <row r="48" spans="2:18" ht="15" customHeight="1" x14ac:dyDescent="0.2">
      <c r="B48" s="568"/>
      <c r="C48" s="939" t="s">
        <v>2249</v>
      </c>
      <c r="D48" s="940"/>
      <c r="E48" s="940"/>
      <c r="F48" s="940"/>
      <c r="G48" s="940"/>
      <c r="H48" s="976">
        <f>SUM(H14,H19,H24,H29,H34,H39,H44)</f>
        <v>2239.58</v>
      </c>
      <c r="I48" s="976"/>
      <c r="J48" s="976"/>
      <c r="K48" s="919"/>
      <c r="L48" s="976">
        <f>SUM(L14,L19,L24,L29,L34,L39,L44)</f>
        <v>22.62</v>
      </c>
      <c r="M48" s="976"/>
      <c r="N48" s="976"/>
      <c r="O48" s="877"/>
      <c r="P48" s="877"/>
      <c r="Q48" s="877"/>
      <c r="R48" s="874"/>
    </row>
    <row r="49" spans="1:19" ht="39.75" customHeight="1" x14ac:dyDescent="0.2">
      <c r="B49" s="568"/>
      <c r="C49" s="941" t="s">
        <v>2511</v>
      </c>
      <c r="D49" s="942"/>
      <c r="E49" s="942"/>
      <c r="F49" s="942"/>
      <c r="G49" s="943"/>
      <c r="H49" s="914" t="str">
        <f>IF(SUM(H46,L46)=SUM(H9,L9),"Yes","No - Please review your entries.")</f>
        <v>Yes</v>
      </c>
      <c r="I49" s="915"/>
      <c r="J49" s="915"/>
      <c r="K49" s="916"/>
      <c r="L49" s="916"/>
      <c r="M49" s="916"/>
      <c r="N49" s="917"/>
      <c r="O49" s="567" t="s">
        <v>2502</v>
      </c>
      <c r="P49" s="878">
        <f>SUM(H46+L46)-SUM(H9+L9)</f>
        <v>0</v>
      </c>
      <c r="Q49" s="879"/>
      <c r="R49" s="874"/>
    </row>
    <row r="50" spans="1:19" ht="15" customHeight="1" x14ac:dyDescent="0.2">
      <c r="B50" s="880"/>
      <c r="C50" s="880"/>
      <c r="D50" s="880"/>
      <c r="E50" s="880"/>
      <c r="F50" s="880"/>
      <c r="G50" s="880"/>
      <c r="H50" s="880"/>
      <c r="I50" s="880"/>
      <c r="J50" s="880"/>
      <c r="K50" s="880"/>
      <c r="L50" s="880"/>
      <c r="M50" s="880"/>
      <c r="N50" s="880"/>
      <c r="O50" s="880"/>
      <c r="P50" s="880"/>
      <c r="Q50" s="880"/>
      <c r="R50" s="874"/>
    </row>
    <row r="51" spans="1:19" ht="15" customHeight="1" x14ac:dyDescent="0.2">
      <c r="B51" s="818" t="s">
        <v>2305</v>
      </c>
      <c r="C51" s="818"/>
      <c r="D51" s="818"/>
      <c r="E51" s="818"/>
      <c r="F51" s="818"/>
      <c r="G51" s="818"/>
      <c r="H51" s="818"/>
      <c r="I51" s="818"/>
      <c r="J51" s="818"/>
      <c r="K51" s="818"/>
      <c r="L51" s="818"/>
      <c r="M51" s="818"/>
      <c r="N51" s="818"/>
      <c r="O51" s="818"/>
      <c r="P51" s="818"/>
      <c r="Q51" s="818"/>
      <c r="R51" s="874"/>
    </row>
    <row r="52" spans="1:19" s="208" customFormat="1" ht="12.75" customHeight="1" x14ac:dyDescent="0.2">
      <c r="A52" s="975"/>
      <c r="B52" s="321" t="str">
        <f>'Main Page'!$G$9</f>
        <v>2026-2027</v>
      </c>
      <c r="C52" s="322"/>
      <c r="D52" s="322" t="s">
        <v>671</v>
      </c>
      <c r="E52" s="322" t="str">
        <f>'Main Page'!$F$13</f>
        <v>Albemarle County Public Schools</v>
      </c>
      <c r="F52" s="322"/>
      <c r="G52" s="346"/>
      <c r="H52" s="346"/>
      <c r="I52" s="322" t="s">
        <v>670</v>
      </c>
      <c r="J52" s="324">
        <f>'Main Page'!$F$14</f>
        <v>2</v>
      </c>
      <c r="K52" s="874" t="str">
        <f>'Main Page'!$B$6</f>
        <v xml:space="preserve">  Title I, Part A, Improving Basic Programs</v>
      </c>
      <c r="L52" s="874"/>
      <c r="M52" s="874"/>
      <c r="N52" s="874"/>
      <c r="O52" s="874"/>
      <c r="P52" s="874"/>
      <c r="Q52" s="874"/>
      <c r="R52" s="874"/>
      <c r="S52" s="279"/>
    </row>
    <row r="53" spans="1:19" s="30" customFormat="1" ht="19.5" customHeight="1" thickBot="1" x14ac:dyDescent="0.25">
      <c r="A53" s="975"/>
      <c r="B53" s="822" t="s">
        <v>2522</v>
      </c>
      <c r="C53" s="822"/>
      <c r="D53" s="822"/>
      <c r="E53" s="822"/>
      <c r="F53" s="822"/>
      <c r="G53" s="822"/>
      <c r="H53" s="822"/>
      <c r="I53" s="822"/>
      <c r="J53" s="822"/>
      <c r="K53" s="822"/>
      <c r="L53" s="822"/>
      <c r="M53" s="822"/>
      <c r="N53" s="822"/>
      <c r="O53" s="822"/>
      <c r="P53" s="822"/>
      <c r="Q53" s="822"/>
      <c r="R53" s="874"/>
      <c r="S53" s="283"/>
    </row>
    <row r="54" spans="1:19" ht="26.25" customHeight="1" x14ac:dyDescent="0.2">
      <c r="B54" s="856" t="s">
        <v>2629</v>
      </c>
      <c r="C54" s="856"/>
      <c r="D54" s="856"/>
      <c r="E54" s="856"/>
      <c r="F54" s="856"/>
      <c r="G54" s="856"/>
      <c r="H54" s="856"/>
      <c r="I54" s="856"/>
      <c r="J54" s="856"/>
      <c r="K54" s="856"/>
      <c r="L54" s="856"/>
      <c r="M54" s="856"/>
      <c r="N54" s="856"/>
      <c r="O54" s="856"/>
      <c r="P54" s="856"/>
      <c r="Q54" s="856"/>
      <c r="R54" s="874"/>
    </row>
    <row r="55" spans="1:19" ht="15" customHeight="1" x14ac:dyDescent="0.2">
      <c r="B55" s="853" t="s">
        <v>2500</v>
      </c>
      <c r="C55" s="853"/>
      <c r="D55" s="853"/>
      <c r="E55" s="853"/>
      <c r="F55" s="853"/>
      <c r="G55" s="853"/>
      <c r="H55" s="853"/>
      <c r="I55" s="854"/>
      <c r="J55" s="911" t="str">
        <f>IF(SUM(H46,L46)=SUM(P89,P138,P183, P231, P277, P321, P364),"Yes","No - Please review your entries.")</f>
        <v>Yes</v>
      </c>
      <c r="K55" s="912"/>
      <c r="L55" s="912"/>
      <c r="M55" s="913"/>
      <c r="N55" s="950"/>
      <c r="O55" s="818"/>
      <c r="P55" s="818"/>
      <c r="Q55" s="818"/>
      <c r="R55" s="874"/>
    </row>
    <row r="56" spans="1:19" ht="15" customHeight="1" x14ac:dyDescent="0.2">
      <c r="B56" s="818"/>
      <c r="C56" s="818"/>
      <c r="D56" s="818"/>
      <c r="E56" s="818"/>
      <c r="F56" s="818"/>
      <c r="G56" s="818"/>
      <c r="H56" s="818"/>
      <c r="I56" s="818"/>
      <c r="J56" s="818"/>
      <c r="K56" s="818"/>
      <c r="L56" s="818"/>
      <c r="M56" s="818"/>
      <c r="N56" s="818"/>
      <c r="O56" s="818"/>
      <c r="P56" s="818"/>
      <c r="Q56" s="818"/>
      <c r="R56" s="874"/>
    </row>
    <row r="57" spans="1:19" s="30" customFormat="1" ht="15" customHeight="1" x14ac:dyDescent="0.2">
      <c r="A57" s="975"/>
      <c r="B57" s="857" t="s">
        <v>1876</v>
      </c>
      <c r="C57" s="857"/>
      <c r="D57" s="857"/>
      <c r="E57" s="857"/>
      <c r="F57" s="857"/>
      <c r="G57" s="857"/>
      <c r="H57" s="857"/>
      <c r="I57" s="857"/>
      <c r="J57" s="857"/>
      <c r="K57" s="857"/>
      <c r="L57" s="857"/>
      <c r="M57" s="857"/>
      <c r="N57" s="857"/>
      <c r="O57" s="857"/>
      <c r="P57" s="857"/>
      <c r="Q57" s="857"/>
      <c r="R57" s="874"/>
      <c r="S57" s="283"/>
    </row>
    <row r="58" spans="1:19" ht="37.5" customHeight="1" x14ac:dyDescent="0.2">
      <c r="B58" s="875" t="s">
        <v>2752</v>
      </c>
      <c r="C58" s="876"/>
      <c r="D58" s="876"/>
      <c r="E58" s="876"/>
      <c r="F58" s="876"/>
      <c r="G58" s="876"/>
      <c r="H58" s="876"/>
      <c r="I58" s="876"/>
      <c r="J58" s="876"/>
      <c r="K58" s="876"/>
      <c r="L58" s="876"/>
      <c r="M58" s="876"/>
      <c r="N58" s="876"/>
      <c r="O58" s="876"/>
      <c r="P58" s="876"/>
      <c r="Q58" s="951"/>
      <c r="R58" s="874"/>
    </row>
    <row r="59" spans="1:19" s="31" customFormat="1" ht="112.5" customHeight="1" x14ac:dyDescent="0.2">
      <c r="A59" s="975"/>
      <c r="B59" s="863" t="s">
        <v>2905</v>
      </c>
      <c r="C59" s="864"/>
      <c r="D59" s="864"/>
      <c r="E59" s="864"/>
      <c r="F59" s="864"/>
      <c r="G59" s="864"/>
      <c r="H59" s="864"/>
      <c r="I59" s="864"/>
      <c r="J59" s="864"/>
      <c r="K59" s="864"/>
      <c r="L59" s="864"/>
      <c r="M59" s="864"/>
      <c r="N59" s="864"/>
      <c r="O59" s="864"/>
      <c r="P59" s="864"/>
      <c r="Q59" s="865"/>
      <c r="R59" s="874"/>
      <c r="S59" s="284"/>
    </row>
    <row r="60" spans="1:19" s="31" customFormat="1" ht="150" customHeight="1" x14ac:dyDescent="0.2">
      <c r="A60" s="975"/>
      <c r="B60" s="866"/>
      <c r="C60" s="867"/>
      <c r="D60" s="867"/>
      <c r="E60" s="867"/>
      <c r="F60" s="867"/>
      <c r="G60" s="867"/>
      <c r="H60" s="867"/>
      <c r="I60" s="867"/>
      <c r="J60" s="867"/>
      <c r="K60" s="867"/>
      <c r="L60" s="867"/>
      <c r="M60" s="867"/>
      <c r="N60" s="867"/>
      <c r="O60" s="867"/>
      <c r="P60" s="867"/>
      <c r="Q60" s="868"/>
      <c r="R60" s="874"/>
      <c r="S60" s="284"/>
    </row>
    <row r="61" spans="1:19" s="31" customFormat="1" ht="112.5" customHeight="1" x14ac:dyDescent="0.2">
      <c r="A61" s="975"/>
      <c r="B61" s="869"/>
      <c r="C61" s="870"/>
      <c r="D61" s="870"/>
      <c r="E61" s="870"/>
      <c r="F61" s="870"/>
      <c r="G61" s="870"/>
      <c r="H61" s="870"/>
      <c r="I61" s="870"/>
      <c r="J61" s="870"/>
      <c r="K61" s="870"/>
      <c r="L61" s="870"/>
      <c r="M61" s="870"/>
      <c r="N61" s="870"/>
      <c r="O61" s="870"/>
      <c r="P61" s="870"/>
      <c r="Q61" s="871"/>
      <c r="R61" s="874"/>
      <c r="S61" s="284"/>
    </row>
    <row r="62" spans="1:19" ht="41.25" customHeight="1" x14ac:dyDescent="0.2">
      <c r="B62" s="897" t="s">
        <v>2296</v>
      </c>
      <c r="C62" s="898"/>
      <c r="D62" s="898"/>
      <c r="E62" s="898"/>
      <c r="F62" s="899"/>
      <c r="G62" s="900" t="s">
        <v>2549</v>
      </c>
      <c r="H62" s="901"/>
      <c r="I62" s="902" t="s">
        <v>1997</v>
      </c>
      <c r="J62" s="903"/>
      <c r="K62" s="904"/>
      <c r="L62" s="902" t="s">
        <v>1960</v>
      </c>
      <c r="M62" s="903"/>
      <c r="N62" s="904"/>
      <c r="O62" s="562" t="s">
        <v>351</v>
      </c>
      <c r="P62" s="819" t="s">
        <v>1120</v>
      </c>
      <c r="Q62" s="819"/>
      <c r="R62" s="874"/>
    </row>
    <row r="63" spans="1:19" s="31" customFormat="1" ht="15" customHeight="1" x14ac:dyDescent="0.2">
      <c r="A63" s="975"/>
      <c r="B63" s="890" t="s">
        <v>2936</v>
      </c>
      <c r="C63" s="891"/>
      <c r="D63" s="891"/>
      <c r="E63" s="891"/>
      <c r="F63" s="892"/>
      <c r="G63" s="893" t="s">
        <v>2919</v>
      </c>
      <c r="H63" s="895"/>
      <c r="I63" s="893"/>
      <c r="J63" s="894"/>
      <c r="K63" s="895"/>
      <c r="L63" s="893" t="s">
        <v>1937</v>
      </c>
      <c r="M63" s="894"/>
      <c r="N63" s="895"/>
      <c r="O63" s="237">
        <v>0.5</v>
      </c>
      <c r="P63" s="815">
        <v>58671.65</v>
      </c>
      <c r="Q63" s="815"/>
      <c r="R63" s="874"/>
      <c r="S63" s="284"/>
    </row>
    <row r="64" spans="1:19" s="31" customFormat="1" ht="15" customHeight="1" x14ac:dyDescent="0.2">
      <c r="A64" s="975"/>
      <c r="B64" s="890" t="s">
        <v>2926</v>
      </c>
      <c r="C64" s="891"/>
      <c r="D64" s="891"/>
      <c r="E64" s="891"/>
      <c r="F64" s="892"/>
      <c r="G64" s="893" t="s">
        <v>2919</v>
      </c>
      <c r="H64" s="895"/>
      <c r="I64" s="893"/>
      <c r="J64" s="894"/>
      <c r="K64" s="895"/>
      <c r="L64" s="893" t="s">
        <v>1937</v>
      </c>
      <c r="M64" s="894"/>
      <c r="N64" s="895"/>
      <c r="O64" s="237">
        <v>0.4</v>
      </c>
      <c r="P64" s="815">
        <v>46937.32</v>
      </c>
      <c r="Q64" s="815"/>
      <c r="R64" s="874"/>
      <c r="S64" s="284"/>
    </row>
    <row r="65" spans="1:19" s="31" customFormat="1" ht="15" customHeight="1" x14ac:dyDescent="0.2">
      <c r="A65" s="975"/>
      <c r="B65" s="890"/>
      <c r="C65" s="891"/>
      <c r="D65" s="891"/>
      <c r="E65" s="891"/>
      <c r="F65" s="892"/>
      <c r="G65" s="893"/>
      <c r="H65" s="895"/>
      <c r="I65" s="893"/>
      <c r="J65" s="894"/>
      <c r="K65" s="895"/>
      <c r="L65" s="893"/>
      <c r="M65" s="894"/>
      <c r="N65" s="895"/>
      <c r="O65" s="237"/>
      <c r="P65" s="815"/>
      <c r="Q65" s="815"/>
      <c r="R65" s="874"/>
      <c r="S65" s="284"/>
    </row>
    <row r="66" spans="1:19" s="31" customFormat="1" ht="15" customHeight="1" x14ac:dyDescent="0.2">
      <c r="A66" s="975"/>
      <c r="B66" s="890"/>
      <c r="C66" s="891"/>
      <c r="D66" s="891"/>
      <c r="E66" s="891"/>
      <c r="F66" s="892"/>
      <c r="G66" s="893"/>
      <c r="H66" s="895"/>
      <c r="I66" s="893"/>
      <c r="J66" s="894"/>
      <c r="K66" s="895"/>
      <c r="L66" s="893"/>
      <c r="M66" s="894"/>
      <c r="N66" s="895"/>
      <c r="O66" s="237"/>
      <c r="P66" s="815"/>
      <c r="Q66" s="815"/>
      <c r="R66" s="874"/>
      <c r="S66" s="284"/>
    </row>
    <row r="67" spans="1:19" s="31" customFormat="1" ht="15" customHeight="1" x14ac:dyDescent="0.2">
      <c r="A67" s="975"/>
      <c r="B67" s="890"/>
      <c r="C67" s="891"/>
      <c r="D67" s="891"/>
      <c r="E67" s="891"/>
      <c r="F67" s="892"/>
      <c r="G67" s="893"/>
      <c r="H67" s="895"/>
      <c r="I67" s="893"/>
      <c r="J67" s="894"/>
      <c r="K67" s="895"/>
      <c r="L67" s="893"/>
      <c r="M67" s="894"/>
      <c r="N67" s="895"/>
      <c r="O67" s="237"/>
      <c r="P67" s="815"/>
      <c r="Q67" s="815"/>
      <c r="R67" s="874"/>
      <c r="S67" s="284"/>
    </row>
    <row r="68" spans="1:19" s="31" customFormat="1" ht="15" customHeight="1" x14ac:dyDescent="0.2">
      <c r="A68" s="975"/>
      <c r="B68" s="890"/>
      <c r="C68" s="891"/>
      <c r="D68" s="891"/>
      <c r="E68" s="891"/>
      <c r="F68" s="892"/>
      <c r="G68" s="893"/>
      <c r="H68" s="895"/>
      <c r="I68" s="893"/>
      <c r="J68" s="894"/>
      <c r="K68" s="895"/>
      <c r="L68" s="893"/>
      <c r="M68" s="894"/>
      <c r="N68" s="895"/>
      <c r="O68" s="237"/>
      <c r="P68" s="815"/>
      <c r="Q68" s="815"/>
      <c r="R68" s="874"/>
      <c r="S68" s="284"/>
    </row>
    <row r="69" spans="1:19" s="31" customFormat="1" ht="15" customHeight="1" x14ac:dyDescent="0.2">
      <c r="A69" s="975"/>
      <c r="B69" s="890"/>
      <c r="C69" s="891"/>
      <c r="D69" s="891"/>
      <c r="E69" s="891"/>
      <c r="F69" s="892"/>
      <c r="G69" s="893"/>
      <c r="H69" s="895"/>
      <c r="I69" s="893"/>
      <c r="J69" s="894"/>
      <c r="K69" s="895"/>
      <c r="L69" s="893"/>
      <c r="M69" s="894"/>
      <c r="N69" s="895"/>
      <c r="O69" s="237"/>
      <c r="P69" s="815"/>
      <c r="Q69" s="815"/>
      <c r="R69" s="874"/>
      <c r="S69" s="284"/>
    </row>
    <row r="70" spans="1:19" s="31" customFormat="1" ht="15" customHeight="1" x14ac:dyDescent="0.2">
      <c r="A70" s="975"/>
      <c r="B70" s="890"/>
      <c r="C70" s="891"/>
      <c r="D70" s="891"/>
      <c r="E70" s="891"/>
      <c r="F70" s="892"/>
      <c r="G70" s="893"/>
      <c r="H70" s="895"/>
      <c r="I70" s="893"/>
      <c r="J70" s="894"/>
      <c r="K70" s="895"/>
      <c r="L70" s="893"/>
      <c r="M70" s="894"/>
      <c r="N70" s="895"/>
      <c r="O70" s="237"/>
      <c r="P70" s="815"/>
      <c r="Q70" s="815"/>
      <c r="R70" s="874"/>
      <c r="S70" s="284"/>
    </row>
    <row r="71" spans="1:19" s="31" customFormat="1" ht="15" customHeight="1" x14ac:dyDescent="0.2">
      <c r="A71" s="975"/>
      <c r="B71" s="890"/>
      <c r="C71" s="891"/>
      <c r="D71" s="891"/>
      <c r="E71" s="891"/>
      <c r="F71" s="892"/>
      <c r="G71" s="893"/>
      <c r="H71" s="895"/>
      <c r="I71" s="893"/>
      <c r="J71" s="894"/>
      <c r="K71" s="895"/>
      <c r="L71" s="893"/>
      <c r="M71" s="894"/>
      <c r="N71" s="895"/>
      <c r="O71" s="237"/>
      <c r="P71" s="815"/>
      <c r="Q71" s="815"/>
      <c r="R71" s="874"/>
      <c r="S71" s="284"/>
    </row>
    <row r="72" spans="1:19" s="31" customFormat="1" ht="15" customHeight="1" x14ac:dyDescent="0.2">
      <c r="A72" s="975"/>
      <c r="B72" s="890"/>
      <c r="C72" s="891"/>
      <c r="D72" s="891"/>
      <c r="E72" s="891"/>
      <c r="F72" s="892"/>
      <c r="G72" s="893"/>
      <c r="H72" s="895"/>
      <c r="I72" s="893"/>
      <c r="J72" s="894"/>
      <c r="K72" s="895"/>
      <c r="L72" s="893"/>
      <c r="M72" s="894"/>
      <c r="N72" s="895"/>
      <c r="O72" s="237"/>
      <c r="P72" s="815"/>
      <c r="Q72" s="815"/>
      <c r="R72" s="874"/>
      <c r="S72" s="284"/>
    </row>
    <row r="73" spans="1:19" s="31" customFormat="1" ht="15" customHeight="1" x14ac:dyDescent="0.2">
      <c r="A73" s="975"/>
      <c r="B73" s="890"/>
      <c r="C73" s="891"/>
      <c r="D73" s="891"/>
      <c r="E73" s="891"/>
      <c r="F73" s="892"/>
      <c r="G73" s="893"/>
      <c r="H73" s="895"/>
      <c r="I73" s="893"/>
      <c r="J73" s="894"/>
      <c r="K73" s="895"/>
      <c r="L73" s="893"/>
      <c r="M73" s="894"/>
      <c r="N73" s="895"/>
      <c r="O73" s="237"/>
      <c r="P73" s="815"/>
      <c r="Q73" s="815"/>
      <c r="R73" s="874"/>
      <c r="S73" s="284"/>
    </row>
    <row r="74" spans="1:19" s="31" customFormat="1" ht="15" customHeight="1" x14ac:dyDescent="0.2">
      <c r="A74" s="975"/>
      <c r="B74" s="890"/>
      <c r="C74" s="891"/>
      <c r="D74" s="891"/>
      <c r="E74" s="891"/>
      <c r="F74" s="892"/>
      <c r="G74" s="893"/>
      <c r="H74" s="895"/>
      <c r="I74" s="893"/>
      <c r="J74" s="894"/>
      <c r="K74" s="895"/>
      <c r="L74" s="893"/>
      <c r="M74" s="894"/>
      <c r="N74" s="895"/>
      <c r="O74" s="237"/>
      <c r="P74" s="815"/>
      <c r="Q74" s="815"/>
      <c r="R74" s="874"/>
      <c r="S74" s="284"/>
    </row>
    <row r="75" spans="1:19" s="31" customFormat="1" ht="15" customHeight="1" x14ac:dyDescent="0.2">
      <c r="A75" s="975"/>
      <c r="B75" s="890"/>
      <c r="C75" s="891"/>
      <c r="D75" s="891"/>
      <c r="E75" s="891"/>
      <c r="F75" s="892"/>
      <c r="G75" s="893"/>
      <c r="H75" s="895"/>
      <c r="I75" s="893"/>
      <c r="J75" s="894"/>
      <c r="K75" s="895"/>
      <c r="L75" s="893"/>
      <c r="M75" s="894"/>
      <c r="N75" s="895"/>
      <c r="O75" s="237"/>
      <c r="P75" s="815"/>
      <c r="Q75" s="815"/>
      <c r="R75" s="874"/>
      <c r="S75" s="284"/>
    </row>
    <row r="76" spans="1:19" s="31" customFormat="1" ht="15" customHeight="1" x14ac:dyDescent="0.2">
      <c r="A76" s="975"/>
      <c r="B76" s="890"/>
      <c r="C76" s="891"/>
      <c r="D76" s="891"/>
      <c r="E76" s="891"/>
      <c r="F76" s="892"/>
      <c r="G76" s="893"/>
      <c r="H76" s="895"/>
      <c r="I76" s="893"/>
      <c r="J76" s="894"/>
      <c r="K76" s="895"/>
      <c r="L76" s="893"/>
      <c r="M76" s="894"/>
      <c r="N76" s="895"/>
      <c r="O76" s="237"/>
      <c r="P76" s="815"/>
      <c r="Q76" s="815"/>
      <c r="R76" s="874"/>
      <c r="S76" s="284"/>
    </row>
    <row r="77" spans="1:19" s="31" customFormat="1" ht="15" customHeight="1" x14ac:dyDescent="0.2">
      <c r="A77" s="975"/>
      <c r="B77" s="890"/>
      <c r="C77" s="891"/>
      <c r="D77" s="891"/>
      <c r="E77" s="891"/>
      <c r="F77" s="892"/>
      <c r="G77" s="893"/>
      <c r="H77" s="895"/>
      <c r="I77" s="893"/>
      <c r="J77" s="894"/>
      <c r="K77" s="895"/>
      <c r="L77" s="893"/>
      <c r="M77" s="894"/>
      <c r="N77" s="895"/>
      <c r="O77" s="237"/>
      <c r="P77" s="815"/>
      <c r="Q77" s="815"/>
      <c r="R77" s="874"/>
      <c r="S77" s="284"/>
    </row>
    <row r="78" spans="1:19" s="31" customFormat="1" ht="15" customHeight="1" x14ac:dyDescent="0.2">
      <c r="A78" s="975"/>
      <c r="B78" s="890"/>
      <c r="C78" s="891"/>
      <c r="D78" s="891"/>
      <c r="E78" s="891"/>
      <c r="F78" s="892"/>
      <c r="G78" s="893"/>
      <c r="H78" s="895"/>
      <c r="I78" s="893"/>
      <c r="J78" s="894"/>
      <c r="K78" s="895"/>
      <c r="L78" s="893"/>
      <c r="M78" s="894"/>
      <c r="N78" s="895"/>
      <c r="O78" s="237"/>
      <c r="P78" s="815"/>
      <c r="Q78" s="815"/>
      <c r="R78" s="874"/>
      <c r="S78" s="284"/>
    </row>
    <row r="79" spans="1:19" s="31" customFormat="1" ht="15" customHeight="1" x14ac:dyDescent="0.2">
      <c r="A79" s="975"/>
      <c r="B79" s="890"/>
      <c r="C79" s="891"/>
      <c r="D79" s="891"/>
      <c r="E79" s="891"/>
      <c r="F79" s="892"/>
      <c r="G79" s="893"/>
      <c r="H79" s="895"/>
      <c r="I79" s="893"/>
      <c r="J79" s="894"/>
      <c r="K79" s="895"/>
      <c r="L79" s="893"/>
      <c r="M79" s="894"/>
      <c r="N79" s="895"/>
      <c r="O79" s="237"/>
      <c r="P79" s="815"/>
      <c r="Q79" s="815"/>
      <c r="R79" s="874"/>
      <c r="S79" s="284"/>
    </row>
    <row r="80" spans="1:19" s="31" customFormat="1" ht="15" customHeight="1" x14ac:dyDescent="0.2">
      <c r="A80" s="975"/>
      <c r="B80" s="890"/>
      <c r="C80" s="891"/>
      <c r="D80" s="891"/>
      <c r="E80" s="891"/>
      <c r="F80" s="892"/>
      <c r="G80" s="893"/>
      <c r="H80" s="895"/>
      <c r="I80" s="893"/>
      <c r="J80" s="894"/>
      <c r="K80" s="895"/>
      <c r="L80" s="893"/>
      <c r="M80" s="894"/>
      <c r="N80" s="895"/>
      <c r="O80" s="237"/>
      <c r="P80" s="815"/>
      <c r="Q80" s="815"/>
      <c r="R80" s="874"/>
      <c r="S80" s="284"/>
    </row>
    <row r="81" spans="1:19" s="31" customFormat="1" ht="15" customHeight="1" x14ac:dyDescent="0.2">
      <c r="A81" s="975"/>
      <c r="B81" s="890"/>
      <c r="C81" s="891"/>
      <c r="D81" s="891"/>
      <c r="E81" s="891"/>
      <c r="F81" s="892"/>
      <c r="G81" s="893"/>
      <c r="H81" s="895"/>
      <c r="I81" s="893"/>
      <c r="J81" s="894"/>
      <c r="K81" s="895"/>
      <c r="L81" s="893"/>
      <c r="M81" s="894"/>
      <c r="N81" s="895"/>
      <c r="O81" s="237"/>
      <c r="P81" s="815"/>
      <c r="Q81" s="815"/>
      <c r="R81" s="874"/>
      <c r="S81" s="284"/>
    </row>
    <row r="82" spans="1:19" s="31" customFormat="1" ht="15" customHeight="1" x14ac:dyDescent="0.2">
      <c r="A82" s="975"/>
      <c r="B82" s="890"/>
      <c r="C82" s="891"/>
      <c r="D82" s="891"/>
      <c r="E82" s="891"/>
      <c r="F82" s="892"/>
      <c r="G82" s="893"/>
      <c r="H82" s="895"/>
      <c r="I82" s="893"/>
      <c r="J82" s="894"/>
      <c r="K82" s="895"/>
      <c r="L82" s="893"/>
      <c r="M82" s="894"/>
      <c r="N82" s="895"/>
      <c r="O82" s="237"/>
      <c r="P82" s="815"/>
      <c r="Q82" s="815"/>
      <c r="R82" s="874"/>
      <c r="S82" s="284"/>
    </row>
    <row r="83" spans="1:19" s="31" customFormat="1" ht="15" customHeight="1" x14ac:dyDescent="0.2">
      <c r="A83" s="975"/>
      <c r="B83" s="890"/>
      <c r="C83" s="891"/>
      <c r="D83" s="891"/>
      <c r="E83" s="891"/>
      <c r="F83" s="892"/>
      <c r="G83" s="893"/>
      <c r="H83" s="895"/>
      <c r="I83" s="893"/>
      <c r="J83" s="894"/>
      <c r="K83" s="895"/>
      <c r="L83" s="893"/>
      <c r="M83" s="894"/>
      <c r="N83" s="895"/>
      <c r="O83" s="237"/>
      <c r="P83" s="815"/>
      <c r="Q83" s="815"/>
      <c r="R83" s="874"/>
      <c r="S83" s="284"/>
    </row>
    <row r="84" spans="1:19" s="31" customFormat="1" ht="15" customHeight="1" x14ac:dyDescent="0.2">
      <c r="A84" s="975"/>
      <c r="B84" s="890"/>
      <c r="C84" s="891"/>
      <c r="D84" s="891"/>
      <c r="E84" s="891"/>
      <c r="F84" s="892"/>
      <c r="G84" s="893"/>
      <c r="H84" s="895"/>
      <c r="I84" s="893"/>
      <c r="J84" s="894"/>
      <c r="K84" s="895"/>
      <c r="L84" s="893"/>
      <c r="M84" s="894"/>
      <c r="N84" s="895"/>
      <c r="O84" s="237"/>
      <c r="P84" s="815"/>
      <c r="Q84" s="815"/>
      <c r="R84" s="874"/>
      <c r="S84" s="284"/>
    </row>
    <row r="85" spans="1:19" s="31" customFormat="1" ht="15" customHeight="1" x14ac:dyDescent="0.2">
      <c r="A85" s="975"/>
      <c r="B85" s="890"/>
      <c r="C85" s="891"/>
      <c r="D85" s="891"/>
      <c r="E85" s="891"/>
      <c r="F85" s="892"/>
      <c r="G85" s="893"/>
      <c r="H85" s="895"/>
      <c r="I85" s="893"/>
      <c r="J85" s="894"/>
      <c r="K85" s="895"/>
      <c r="L85" s="893"/>
      <c r="M85" s="894"/>
      <c r="N85" s="895"/>
      <c r="O85" s="237"/>
      <c r="P85" s="815"/>
      <c r="Q85" s="815"/>
      <c r="R85" s="874"/>
      <c r="S85" s="284"/>
    </row>
    <row r="86" spans="1:19" s="31" customFormat="1" ht="15" customHeight="1" x14ac:dyDescent="0.2">
      <c r="A86" s="975"/>
      <c r="B86" s="890"/>
      <c r="C86" s="891"/>
      <c r="D86" s="891"/>
      <c r="E86" s="891"/>
      <c r="F86" s="892"/>
      <c r="G86" s="893"/>
      <c r="H86" s="895"/>
      <c r="I86" s="893"/>
      <c r="J86" s="894"/>
      <c r="K86" s="895"/>
      <c r="L86" s="893"/>
      <c r="M86" s="894"/>
      <c r="N86" s="895"/>
      <c r="O86" s="237"/>
      <c r="P86" s="815"/>
      <c r="Q86" s="815"/>
      <c r="R86" s="874"/>
      <c r="S86" s="284"/>
    </row>
    <row r="87" spans="1:19" s="31" customFormat="1" ht="15" customHeight="1" x14ac:dyDescent="0.2">
      <c r="A87" s="975"/>
      <c r="B87" s="890"/>
      <c r="C87" s="891"/>
      <c r="D87" s="891"/>
      <c r="E87" s="891"/>
      <c r="F87" s="892"/>
      <c r="G87" s="893"/>
      <c r="H87" s="895"/>
      <c r="I87" s="893"/>
      <c r="J87" s="894"/>
      <c r="K87" s="895"/>
      <c r="L87" s="893"/>
      <c r="M87" s="894"/>
      <c r="N87" s="895"/>
      <c r="O87" s="237"/>
      <c r="P87" s="815"/>
      <c r="Q87" s="815"/>
      <c r="R87" s="874"/>
      <c r="S87" s="284"/>
    </row>
    <row r="88" spans="1:19" s="31" customFormat="1" ht="15" customHeight="1" x14ac:dyDescent="0.2">
      <c r="A88" s="975"/>
      <c r="B88" s="890"/>
      <c r="C88" s="891"/>
      <c r="D88" s="891"/>
      <c r="E88" s="891"/>
      <c r="F88" s="892"/>
      <c r="G88" s="893"/>
      <c r="H88" s="895"/>
      <c r="I88" s="893"/>
      <c r="J88" s="894"/>
      <c r="K88" s="895"/>
      <c r="L88" s="893"/>
      <c r="M88" s="894"/>
      <c r="N88" s="895"/>
      <c r="O88" s="237"/>
      <c r="P88" s="815"/>
      <c r="Q88" s="815"/>
      <c r="R88" s="874"/>
      <c r="S88" s="284"/>
    </row>
    <row r="89" spans="1:19" ht="15" customHeight="1" x14ac:dyDescent="0.2">
      <c r="B89" s="561"/>
      <c r="C89" s="561"/>
      <c r="D89" s="561"/>
      <c r="E89" s="561"/>
      <c r="F89" s="561" t="s">
        <v>1122</v>
      </c>
      <c r="G89" s="413"/>
      <c r="H89" s="413"/>
      <c r="I89" s="413"/>
      <c r="J89" s="413"/>
      <c r="K89" s="413"/>
      <c r="L89" s="860" t="s">
        <v>1121</v>
      </c>
      <c r="M89" s="860"/>
      <c r="N89" s="885"/>
      <c r="O89" s="566">
        <f>SUM(O63:O88)</f>
        <v>0.9</v>
      </c>
      <c r="P89" s="861">
        <f>SUM(P63:Q88)</f>
        <v>105608.97</v>
      </c>
      <c r="Q89" s="862"/>
      <c r="R89" s="874"/>
    </row>
    <row r="90" spans="1:19" ht="11.25" customHeight="1" x14ac:dyDescent="0.25">
      <c r="B90" s="953"/>
      <c r="C90" s="953"/>
      <c r="D90" s="953"/>
      <c r="E90" s="953"/>
      <c r="F90" s="953"/>
      <c r="G90" s="953"/>
      <c r="H90" s="953"/>
      <c r="I90" s="953"/>
      <c r="J90" s="953"/>
      <c r="K90" s="953"/>
      <c r="L90" s="953"/>
      <c r="M90" s="953"/>
      <c r="N90" s="953"/>
      <c r="O90" s="953"/>
      <c r="P90" s="953"/>
      <c r="Q90" s="953"/>
      <c r="R90" s="874"/>
    </row>
    <row r="91" spans="1:19" ht="15" customHeight="1" x14ac:dyDescent="0.2">
      <c r="B91" s="818" t="s">
        <v>2309</v>
      </c>
      <c r="C91" s="818"/>
      <c r="D91" s="818"/>
      <c r="E91" s="818"/>
      <c r="F91" s="818"/>
      <c r="G91" s="818"/>
      <c r="H91" s="818"/>
      <c r="I91" s="818"/>
      <c r="J91" s="818"/>
      <c r="K91" s="818"/>
      <c r="L91" s="818"/>
      <c r="M91" s="818"/>
      <c r="N91" s="818"/>
      <c r="O91" s="818"/>
      <c r="P91" s="818"/>
      <c r="Q91" s="818"/>
      <c r="R91" s="874"/>
    </row>
    <row r="92" spans="1:19" s="208" customFormat="1" ht="12.75" customHeight="1" x14ac:dyDescent="0.2">
      <c r="A92" s="975"/>
      <c r="B92" s="321" t="str">
        <f>'Main Page'!$G$9</f>
        <v>2026-2027</v>
      </c>
      <c r="C92" s="322"/>
      <c r="D92" s="322" t="s">
        <v>671</v>
      </c>
      <c r="E92" s="322" t="str">
        <f>'Main Page'!$F$13</f>
        <v>Albemarle County Public Schools</v>
      </c>
      <c r="F92" s="322"/>
      <c r="G92" s="346"/>
      <c r="H92" s="346"/>
      <c r="I92" s="322" t="s">
        <v>670</v>
      </c>
      <c r="J92" s="324">
        <f>'Main Page'!$F$14</f>
        <v>2</v>
      </c>
      <c r="K92" s="874" t="str">
        <f>'Main Page'!$B$6</f>
        <v xml:space="preserve">  Title I, Part A, Improving Basic Programs</v>
      </c>
      <c r="L92" s="874"/>
      <c r="M92" s="874"/>
      <c r="N92" s="874"/>
      <c r="O92" s="874"/>
      <c r="P92" s="874"/>
      <c r="Q92" s="874"/>
      <c r="R92" s="874"/>
      <c r="S92" s="279"/>
    </row>
    <row r="93" spans="1:19" ht="20.25" customHeight="1" x14ac:dyDescent="0.2">
      <c r="B93" s="857" t="s">
        <v>1118</v>
      </c>
      <c r="C93" s="857"/>
      <c r="D93" s="857"/>
      <c r="E93" s="857"/>
      <c r="F93" s="857"/>
      <c r="G93" s="857"/>
      <c r="H93" s="857"/>
      <c r="I93" s="857"/>
      <c r="J93" s="857"/>
      <c r="K93" s="857"/>
      <c r="L93" s="857"/>
      <c r="M93" s="857"/>
      <c r="N93" s="857"/>
      <c r="O93" s="857"/>
      <c r="P93" s="857"/>
      <c r="Q93" s="857"/>
      <c r="R93" s="874"/>
    </row>
    <row r="94" spans="1:19" ht="15" customHeight="1" x14ac:dyDescent="0.2">
      <c r="B94" s="886" t="s">
        <v>654</v>
      </c>
      <c r="C94" s="887"/>
      <c r="D94" s="887"/>
      <c r="E94" s="887"/>
      <c r="F94" s="887"/>
      <c r="G94" s="887"/>
      <c r="H94" s="887"/>
      <c r="I94" s="887"/>
      <c r="J94" s="887"/>
      <c r="K94" s="887"/>
      <c r="L94" s="887"/>
      <c r="M94" s="887"/>
      <c r="N94" s="887"/>
      <c r="O94" s="887"/>
      <c r="P94" s="887"/>
      <c r="Q94" s="887"/>
      <c r="R94" s="874"/>
    </row>
    <row r="95" spans="1:19" s="31" customFormat="1" ht="112.5" customHeight="1" x14ac:dyDescent="0.2">
      <c r="A95" s="975"/>
      <c r="B95" s="863" t="s">
        <v>2906</v>
      </c>
      <c r="C95" s="864"/>
      <c r="D95" s="864"/>
      <c r="E95" s="864"/>
      <c r="F95" s="864"/>
      <c r="G95" s="864"/>
      <c r="H95" s="864"/>
      <c r="I95" s="864"/>
      <c r="J95" s="864"/>
      <c r="K95" s="864"/>
      <c r="L95" s="864"/>
      <c r="M95" s="864"/>
      <c r="N95" s="864"/>
      <c r="O95" s="864"/>
      <c r="P95" s="864"/>
      <c r="Q95" s="865"/>
      <c r="R95" s="874"/>
      <c r="S95" s="284"/>
    </row>
    <row r="96" spans="1:19" s="31" customFormat="1" ht="150" customHeight="1" x14ac:dyDescent="0.2">
      <c r="A96" s="975"/>
      <c r="B96" s="866"/>
      <c r="C96" s="867"/>
      <c r="D96" s="867"/>
      <c r="E96" s="867"/>
      <c r="F96" s="867"/>
      <c r="G96" s="867"/>
      <c r="H96" s="867"/>
      <c r="I96" s="867"/>
      <c r="J96" s="867"/>
      <c r="K96" s="867"/>
      <c r="L96" s="867"/>
      <c r="M96" s="867"/>
      <c r="N96" s="867"/>
      <c r="O96" s="867"/>
      <c r="P96" s="867"/>
      <c r="Q96" s="868"/>
      <c r="R96" s="874"/>
      <c r="S96" s="284"/>
    </row>
    <row r="97" spans="1:19" s="31" customFormat="1" ht="112.5" customHeight="1" x14ac:dyDescent="0.2">
      <c r="A97" s="975"/>
      <c r="B97" s="869"/>
      <c r="C97" s="870"/>
      <c r="D97" s="870"/>
      <c r="E97" s="870"/>
      <c r="F97" s="870"/>
      <c r="G97" s="870"/>
      <c r="H97" s="870"/>
      <c r="I97" s="870"/>
      <c r="J97" s="870"/>
      <c r="K97" s="870"/>
      <c r="L97" s="870"/>
      <c r="M97" s="870"/>
      <c r="N97" s="870"/>
      <c r="O97" s="870"/>
      <c r="P97" s="870"/>
      <c r="Q97" s="871"/>
      <c r="R97" s="874"/>
      <c r="S97" s="284"/>
    </row>
    <row r="98" spans="1:19" ht="15" customHeight="1" x14ac:dyDescent="0.2">
      <c r="B98" s="905" t="s">
        <v>1119</v>
      </c>
      <c r="C98" s="906"/>
      <c r="D98" s="906"/>
      <c r="E98" s="906"/>
      <c r="F98" s="906"/>
      <c r="G98" s="907"/>
      <c r="H98" s="905" t="s">
        <v>2549</v>
      </c>
      <c r="I98" s="907"/>
      <c r="J98" s="905" t="s">
        <v>1997</v>
      </c>
      <c r="K98" s="906"/>
      <c r="L98" s="906"/>
      <c r="M98" s="907"/>
      <c r="N98" s="816" t="s">
        <v>2250</v>
      </c>
      <c r="O98" s="816"/>
      <c r="P98" s="819" t="s">
        <v>1120</v>
      </c>
      <c r="Q98" s="819"/>
      <c r="R98" s="874"/>
    </row>
    <row r="99" spans="1:19" s="31" customFormat="1" ht="15" customHeight="1" x14ac:dyDescent="0.2">
      <c r="A99" s="975"/>
      <c r="B99" s="890" t="s">
        <v>2907</v>
      </c>
      <c r="C99" s="891"/>
      <c r="D99" s="891"/>
      <c r="E99" s="891"/>
      <c r="F99" s="891"/>
      <c r="G99" s="892"/>
      <c r="H99" s="893"/>
      <c r="I99" s="895"/>
      <c r="J99" s="908"/>
      <c r="K99" s="909"/>
      <c r="L99" s="909"/>
      <c r="M99" s="910"/>
      <c r="N99" s="896" t="s">
        <v>1937</v>
      </c>
      <c r="O99" s="896"/>
      <c r="P99" s="815">
        <v>8079.09</v>
      </c>
      <c r="Q99" s="815"/>
      <c r="R99" s="874"/>
      <c r="S99" s="284"/>
    </row>
    <row r="100" spans="1:19" s="31" customFormat="1" ht="15" customHeight="1" x14ac:dyDescent="0.2">
      <c r="A100" s="975"/>
      <c r="B100" s="890" t="s">
        <v>2908</v>
      </c>
      <c r="C100" s="891"/>
      <c r="D100" s="891"/>
      <c r="E100" s="891"/>
      <c r="F100" s="891"/>
      <c r="G100" s="892"/>
      <c r="H100" s="893"/>
      <c r="I100" s="895"/>
      <c r="J100" s="908"/>
      <c r="K100" s="909"/>
      <c r="L100" s="909"/>
      <c r="M100" s="910"/>
      <c r="N100" s="896" t="s">
        <v>1937</v>
      </c>
      <c r="O100" s="896"/>
      <c r="P100" s="815">
        <v>18002.77</v>
      </c>
      <c r="Q100" s="815"/>
      <c r="R100" s="874"/>
      <c r="S100" s="284"/>
    </row>
    <row r="101" spans="1:19" s="31" customFormat="1" ht="15" customHeight="1" x14ac:dyDescent="0.2">
      <c r="A101" s="975"/>
      <c r="B101" s="890" t="s">
        <v>2909</v>
      </c>
      <c r="C101" s="891"/>
      <c r="D101" s="891"/>
      <c r="E101" s="891"/>
      <c r="F101" s="891"/>
      <c r="G101" s="892"/>
      <c r="H101" s="893"/>
      <c r="I101" s="895"/>
      <c r="J101" s="908"/>
      <c r="K101" s="909"/>
      <c r="L101" s="909"/>
      <c r="M101" s="910"/>
      <c r="N101" s="896" t="s">
        <v>1937</v>
      </c>
      <c r="O101" s="896"/>
      <c r="P101" s="815">
        <v>192</v>
      </c>
      <c r="Q101" s="815"/>
      <c r="R101" s="874"/>
      <c r="S101" s="284"/>
    </row>
    <row r="102" spans="1:19" s="31" customFormat="1" ht="15" customHeight="1" x14ac:dyDescent="0.2">
      <c r="A102" s="975"/>
      <c r="B102" s="890" t="s">
        <v>2910</v>
      </c>
      <c r="C102" s="891"/>
      <c r="D102" s="891"/>
      <c r="E102" s="891"/>
      <c r="F102" s="891"/>
      <c r="G102" s="892"/>
      <c r="H102" s="893"/>
      <c r="I102" s="895"/>
      <c r="J102" s="908"/>
      <c r="K102" s="909"/>
      <c r="L102" s="909"/>
      <c r="M102" s="910"/>
      <c r="N102" s="896" t="s">
        <v>1937</v>
      </c>
      <c r="O102" s="896"/>
      <c r="P102" s="815">
        <v>515.85</v>
      </c>
      <c r="Q102" s="815"/>
      <c r="R102" s="874"/>
      <c r="S102" s="284"/>
    </row>
    <row r="103" spans="1:19" s="31" customFormat="1" ht="15" customHeight="1" x14ac:dyDescent="0.2">
      <c r="A103" s="975"/>
      <c r="B103" s="890" t="s">
        <v>2911</v>
      </c>
      <c r="C103" s="891"/>
      <c r="D103" s="891"/>
      <c r="E103" s="891"/>
      <c r="F103" s="891"/>
      <c r="G103" s="892"/>
      <c r="H103" s="893"/>
      <c r="I103" s="895"/>
      <c r="J103" s="908"/>
      <c r="K103" s="909"/>
      <c r="L103" s="909"/>
      <c r="M103" s="910"/>
      <c r="N103" s="896" t="s">
        <v>1937</v>
      </c>
      <c r="O103" s="896"/>
      <c r="P103" s="815">
        <v>7073.74</v>
      </c>
      <c r="Q103" s="815"/>
      <c r="R103" s="874"/>
      <c r="S103" s="284"/>
    </row>
    <row r="104" spans="1:19" ht="15" customHeight="1" x14ac:dyDescent="0.2">
      <c r="B104" s="890"/>
      <c r="C104" s="891"/>
      <c r="D104" s="891"/>
      <c r="E104" s="891"/>
      <c r="F104" s="891"/>
      <c r="G104" s="892"/>
      <c r="H104" s="893"/>
      <c r="I104" s="895"/>
      <c r="J104" s="908"/>
      <c r="K104" s="909"/>
      <c r="L104" s="909"/>
      <c r="M104" s="910"/>
      <c r="N104" s="896"/>
      <c r="O104" s="896"/>
      <c r="P104" s="815"/>
      <c r="Q104" s="815"/>
      <c r="R104" s="874"/>
    </row>
    <row r="105" spans="1:19" s="31" customFormat="1" ht="15" customHeight="1" x14ac:dyDescent="0.2">
      <c r="A105" s="975"/>
      <c r="B105" s="890"/>
      <c r="C105" s="891"/>
      <c r="D105" s="891"/>
      <c r="E105" s="891"/>
      <c r="F105" s="891"/>
      <c r="G105" s="892"/>
      <c r="H105" s="893"/>
      <c r="I105" s="895"/>
      <c r="J105" s="908"/>
      <c r="K105" s="909"/>
      <c r="L105" s="909"/>
      <c r="M105" s="910"/>
      <c r="N105" s="896"/>
      <c r="O105" s="896"/>
      <c r="P105" s="815"/>
      <c r="Q105" s="815"/>
      <c r="R105" s="874"/>
      <c r="S105" s="284"/>
    </row>
    <row r="106" spans="1:19" s="31" customFormat="1" ht="15" customHeight="1" x14ac:dyDescent="0.2">
      <c r="A106" s="975"/>
      <c r="B106" s="890"/>
      <c r="C106" s="891"/>
      <c r="D106" s="891"/>
      <c r="E106" s="891"/>
      <c r="F106" s="891"/>
      <c r="G106" s="892"/>
      <c r="H106" s="893"/>
      <c r="I106" s="895"/>
      <c r="J106" s="908"/>
      <c r="K106" s="909"/>
      <c r="L106" s="909"/>
      <c r="M106" s="910"/>
      <c r="N106" s="896"/>
      <c r="O106" s="896"/>
      <c r="P106" s="815"/>
      <c r="Q106" s="815"/>
      <c r="R106" s="874"/>
      <c r="S106" s="284"/>
    </row>
    <row r="107" spans="1:19" s="31" customFormat="1" ht="15" customHeight="1" x14ac:dyDescent="0.2">
      <c r="A107" s="975"/>
      <c r="B107" s="890"/>
      <c r="C107" s="891"/>
      <c r="D107" s="891"/>
      <c r="E107" s="891"/>
      <c r="F107" s="891"/>
      <c r="G107" s="892"/>
      <c r="H107" s="893"/>
      <c r="I107" s="895"/>
      <c r="J107" s="908"/>
      <c r="K107" s="909"/>
      <c r="L107" s="909"/>
      <c r="M107" s="910"/>
      <c r="N107" s="896"/>
      <c r="O107" s="896"/>
      <c r="P107" s="815"/>
      <c r="Q107" s="815"/>
      <c r="R107" s="874"/>
      <c r="S107" s="284"/>
    </row>
    <row r="108" spans="1:19" s="31" customFormat="1" ht="15" customHeight="1" x14ac:dyDescent="0.2">
      <c r="A108" s="975"/>
      <c r="B108" s="890"/>
      <c r="C108" s="891"/>
      <c r="D108" s="891"/>
      <c r="E108" s="891"/>
      <c r="F108" s="891"/>
      <c r="G108" s="892"/>
      <c r="H108" s="893"/>
      <c r="I108" s="895"/>
      <c r="J108" s="908"/>
      <c r="K108" s="909"/>
      <c r="L108" s="909"/>
      <c r="M108" s="910"/>
      <c r="N108" s="896"/>
      <c r="O108" s="896"/>
      <c r="P108" s="815"/>
      <c r="Q108" s="815"/>
      <c r="R108" s="874"/>
      <c r="S108" s="284"/>
    </row>
    <row r="109" spans="1:19" s="31" customFormat="1" ht="15" customHeight="1" x14ac:dyDescent="0.2">
      <c r="A109" s="975"/>
      <c r="B109" s="890"/>
      <c r="C109" s="891"/>
      <c r="D109" s="891"/>
      <c r="E109" s="891"/>
      <c r="F109" s="891"/>
      <c r="G109" s="892"/>
      <c r="H109" s="893"/>
      <c r="I109" s="895"/>
      <c r="J109" s="908"/>
      <c r="K109" s="909"/>
      <c r="L109" s="909"/>
      <c r="M109" s="910"/>
      <c r="N109" s="896"/>
      <c r="O109" s="896"/>
      <c r="P109" s="815"/>
      <c r="Q109" s="815"/>
      <c r="R109" s="874"/>
      <c r="S109" s="284"/>
    </row>
    <row r="110" spans="1:19" s="31" customFormat="1" ht="15" customHeight="1" x14ac:dyDescent="0.2">
      <c r="A110" s="975"/>
      <c r="B110" s="890"/>
      <c r="C110" s="891"/>
      <c r="D110" s="891"/>
      <c r="E110" s="891"/>
      <c r="F110" s="891"/>
      <c r="G110" s="892"/>
      <c r="H110" s="893"/>
      <c r="I110" s="895"/>
      <c r="J110" s="908"/>
      <c r="K110" s="909"/>
      <c r="L110" s="909"/>
      <c r="M110" s="910"/>
      <c r="N110" s="896"/>
      <c r="O110" s="896"/>
      <c r="P110" s="815"/>
      <c r="Q110" s="815"/>
      <c r="R110" s="874"/>
      <c r="S110" s="284"/>
    </row>
    <row r="111" spans="1:19" s="31" customFormat="1" ht="15" customHeight="1" x14ac:dyDescent="0.2">
      <c r="A111" s="975"/>
      <c r="B111" s="890"/>
      <c r="C111" s="891"/>
      <c r="D111" s="891"/>
      <c r="E111" s="891"/>
      <c r="F111" s="891"/>
      <c r="G111" s="892"/>
      <c r="H111" s="893"/>
      <c r="I111" s="895"/>
      <c r="J111" s="908"/>
      <c r="K111" s="909"/>
      <c r="L111" s="909"/>
      <c r="M111" s="910"/>
      <c r="N111" s="896"/>
      <c r="O111" s="896"/>
      <c r="P111" s="815"/>
      <c r="Q111" s="815"/>
      <c r="R111" s="874"/>
      <c r="S111" s="284"/>
    </row>
    <row r="112" spans="1:19" s="31" customFormat="1" ht="15" customHeight="1" x14ac:dyDescent="0.2">
      <c r="A112" s="975"/>
      <c r="B112" s="890"/>
      <c r="C112" s="891"/>
      <c r="D112" s="891"/>
      <c r="E112" s="891"/>
      <c r="F112" s="891"/>
      <c r="G112" s="892"/>
      <c r="H112" s="893"/>
      <c r="I112" s="895"/>
      <c r="J112" s="908"/>
      <c r="K112" s="909"/>
      <c r="L112" s="909"/>
      <c r="M112" s="910"/>
      <c r="N112" s="896"/>
      <c r="O112" s="896"/>
      <c r="P112" s="815"/>
      <c r="Q112" s="815"/>
      <c r="R112" s="874"/>
      <c r="S112" s="284"/>
    </row>
    <row r="113" spans="1:19" s="31" customFormat="1" ht="15" customHeight="1" x14ac:dyDescent="0.2">
      <c r="A113" s="975"/>
      <c r="B113" s="890"/>
      <c r="C113" s="891"/>
      <c r="D113" s="891"/>
      <c r="E113" s="891"/>
      <c r="F113" s="891"/>
      <c r="G113" s="892"/>
      <c r="H113" s="893"/>
      <c r="I113" s="895"/>
      <c r="J113" s="908"/>
      <c r="K113" s="909"/>
      <c r="L113" s="909"/>
      <c r="M113" s="910"/>
      <c r="N113" s="896"/>
      <c r="O113" s="896"/>
      <c r="P113" s="815"/>
      <c r="Q113" s="815"/>
      <c r="R113" s="874"/>
      <c r="S113" s="284"/>
    </row>
    <row r="114" spans="1:19" s="31" customFormat="1" ht="15" customHeight="1" x14ac:dyDescent="0.2">
      <c r="A114" s="975"/>
      <c r="B114" s="890"/>
      <c r="C114" s="891"/>
      <c r="D114" s="891"/>
      <c r="E114" s="891"/>
      <c r="F114" s="891"/>
      <c r="G114" s="892"/>
      <c r="H114" s="893"/>
      <c r="I114" s="895"/>
      <c r="J114" s="908"/>
      <c r="K114" s="909"/>
      <c r="L114" s="909"/>
      <c r="M114" s="910"/>
      <c r="N114" s="896"/>
      <c r="O114" s="896"/>
      <c r="P114" s="815"/>
      <c r="Q114" s="815"/>
      <c r="R114" s="874"/>
      <c r="S114" s="284"/>
    </row>
    <row r="115" spans="1:19" s="31" customFormat="1" ht="15" customHeight="1" x14ac:dyDescent="0.2">
      <c r="A115" s="975"/>
      <c r="B115" s="890"/>
      <c r="C115" s="891"/>
      <c r="D115" s="891"/>
      <c r="E115" s="891"/>
      <c r="F115" s="891"/>
      <c r="G115" s="892"/>
      <c r="H115" s="893"/>
      <c r="I115" s="895"/>
      <c r="J115" s="908"/>
      <c r="K115" s="909"/>
      <c r="L115" s="909"/>
      <c r="M115" s="910"/>
      <c r="N115" s="896"/>
      <c r="O115" s="896"/>
      <c r="P115" s="815"/>
      <c r="Q115" s="815"/>
      <c r="R115" s="874"/>
      <c r="S115" s="284"/>
    </row>
    <row r="116" spans="1:19" s="31" customFormat="1" ht="15" customHeight="1" x14ac:dyDescent="0.2">
      <c r="A116" s="975"/>
      <c r="B116" s="890"/>
      <c r="C116" s="891"/>
      <c r="D116" s="891"/>
      <c r="E116" s="891"/>
      <c r="F116" s="891"/>
      <c r="G116" s="892"/>
      <c r="H116" s="893"/>
      <c r="I116" s="895"/>
      <c r="J116" s="908"/>
      <c r="K116" s="909"/>
      <c r="L116" s="909"/>
      <c r="M116" s="910"/>
      <c r="N116" s="896"/>
      <c r="O116" s="896"/>
      <c r="P116" s="815"/>
      <c r="Q116" s="815"/>
      <c r="R116" s="874"/>
      <c r="S116" s="284"/>
    </row>
    <row r="117" spans="1:19" s="31" customFormat="1" ht="15" customHeight="1" x14ac:dyDescent="0.2">
      <c r="A117" s="975"/>
      <c r="B117" s="890"/>
      <c r="C117" s="891"/>
      <c r="D117" s="891"/>
      <c r="E117" s="891"/>
      <c r="F117" s="891"/>
      <c r="G117" s="892"/>
      <c r="H117" s="893"/>
      <c r="I117" s="895"/>
      <c r="J117" s="908"/>
      <c r="K117" s="909"/>
      <c r="L117" s="909"/>
      <c r="M117" s="910"/>
      <c r="N117" s="896"/>
      <c r="O117" s="896"/>
      <c r="P117" s="815"/>
      <c r="Q117" s="815"/>
      <c r="R117" s="874"/>
      <c r="S117" s="284"/>
    </row>
    <row r="118" spans="1:19" s="31" customFormat="1" ht="15" customHeight="1" x14ac:dyDescent="0.2">
      <c r="A118" s="975"/>
      <c r="B118" s="890"/>
      <c r="C118" s="891"/>
      <c r="D118" s="891"/>
      <c r="E118" s="891"/>
      <c r="F118" s="891"/>
      <c r="G118" s="892"/>
      <c r="H118" s="893"/>
      <c r="I118" s="895"/>
      <c r="J118" s="908"/>
      <c r="K118" s="909"/>
      <c r="L118" s="909"/>
      <c r="M118" s="910"/>
      <c r="N118" s="896"/>
      <c r="O118" s="896"/>
      <c r="P118" s="815"/>
      <c r="Q118" s="815"/>
      <c r="R118" s="874"/>
      <c r="S118" s="284"/>
    </row>
    <row r="119" spans="1:19" s="31" customFormat="1" ht="15" customHeight="1" x14ac:dyDescent="0.2">
      <c r="A119" s="975"/>
      <c r="B119" s="890"/>
      <c r="C119" s="891"/>
      <c r="D119" s="891"/>
      <c r="E119" s="891"/>
      <c r="F119" s="891"/>
      <c r="G119" s="892"/>
      <c r="H119" s="893"/>
      <c r="I119" s="895"/>
      <c r="J119" s="908"/>
      <c r="K119" s="909"/>
      <c r="L119" s="909"/>
      <c r="M119" s="910"/>
      <c r="N119" s="896"/>
      <c r="O119" s="896"/>
      <c r="P119" s="815"/>
      <c r="Q119" s="815"/>
      <c r="R119" s="874"/>
      <c r="S119" s="284"/>
    </row>
    <row r="120" spans="1:19" s="31" customFormat="1" ht="15" customHeight="1" x14ac:dyDescent="0.2">
      <c r="A120" s="975"/>
      <c r="B120" s="890"/>
      <c r="C120" s="891"/>
      <c r="D120" s="891"/>
      <c r="E120" s="891"/>
      <c r="F120" s="891"/>
      <c r="G120" s="892"/>
      <c r="H120" s="893"/>
      <c r="I120" s="895"/>
      <c r="J120" s="908"/>
      <c r="K120" s="909"/>
      <c r="L120" s="909"/>
      <c r="M120" s="910"/>
      <c r="N120" s="896"/>
      <c r="O120" s="896"/>
      <c r="P120" s="815"/>
      <c r="Q120" s="815"/>
      <c r="R120" s="874"/>
      <c r="S120" s="284"/>
    </row>
    <row r="121" spans="1:19" s="31" customFormat="1" ht="15" customHeight="1" x14ac:dyDescent="0.2">
      <c r="A121" s="975"/>
      <c r="B121" s="890"/>
      <c r="C121" s="891"/>
      <c r="D121" s="891"/>
      <c r="E121" s="891"/>
      <c r="F121" s="891"/>
      <c r="G121" s="892"/>
      <c r="H121" s="893"/>
      <c r="I121" s="895"/>
      <c r="J121" s="908"/>
      <c r="K121" s="909"/>
      <c r="L121" s="909"/>
      <c r="M121" s="910"/>
      <c r="N121" s="896"/>
      <c r="O121" s="896"/>
      <c r="P121" s="815"/>
      <c r="Q121" s="815"/>
      <c r="R121" s="874"/>
      <c r="S121" s="284"/>
    </row>
    <row r="122" spans="1:19" s="31" customFormat="1" ht="15" customHeight="1" x14ac:dyDescent="0.2">
      <c r="A122" s="975"/>
      <c r="B122" s="890"/>
      <c r="C122" s="891"/>
      <c r="D122" s="891"/>
      <c r="E122" s="891"/>
      <c r="F122" s="891"/>
      <c r="G122" s="892"/>
      <c r="H122" s="893"/>
      <c r="I122" s="895"/>
      <c r="J122" s="908"/>
      <c r="K122" s="909"/>
      <c r="L122" s="909"/>
      <c r="M122" s="910"/>
      <c r="N122" s="896"/>
      <c r="O122" s="896"/>
      <c r="P122" s="815"/>
      <c r="Q122" s="815"/>
      <c r="R122" s="874"/>
      <c r="S122" s="284"/>
    </row>
    <row r="123" spans="1:19" s="31" customFormat="1" ht="15" customHeight="1" x14ac:dyDescent="0.2">
      <c r="A123" s="975"/>
      <c r="B123" s="890"/>
      <c r="C123" s="891"/>
      <c r="D123" s="891"/>
      <c r="E123" s="891"/>
      <c r="F123" s="891"/>
      <c r="G123" s="892"/>
      <c r="H123" s="893"/>
      <c r="I123" s="895"/>
      <c r="J123" s="908"/>
      <c r="K123" s="909"/>
      <c r="L123" s="909"/>
      <c r="M123" s="910"/>
      <c r="N123" s="896"/>
      <c r="O123" s="896"/>
      <c r="P123" s="815"/>
      <c r="Q123" s="815"/>
      <c r="R123" s="874"/>
      <c r="S123" s="284"/>
    </row>
    <row r="124" spans="1:19" s="31" customFormat="1" ht="15" customHeight="1" x14ac:dyDescent="0.2">
      <c r="A124" s="975"/>
      <c r="B124" s="890"/>
      <c r="C124" s="891"/>
      <c r="D124" s="891"/>
      <c r="E124" s="891"/>
      <c r="F124" s="891"/>
      <c r="G124" s="892"/>
      <c r="H124" s="893"/>
      <c r="I124" s="895"/>
      <c r="J124" s="908"/>
      <c r="K124" s="909"/>
      <c r="L124" s="909"/>
      <c r="M124" s="910"/>
      <c r="N124" s="896"/>
      <c r="O124" s="896"/>
      <c r="P124" s="815"/>
      <c r="Q124" s="815"/>
      <c r="R124" s="874"/>
      <c r="S124" s="284"/>
    </row>
    <row r="125" spans="1:19" s="31" customFormat="1" ht="15" customHeight="1" x14ac:dyDescent="0.2">
      <c r="A125" s="975"/>
      <c r="B125" s="890"/>
      <c r="C125" s="891"/>
      <c r="D125" s="891"/>
      <c r="E125" s="891"/>
      <c r="F125" s="891"/>
      <c r="G125" s="892"/>
      <c r="H125" s="893"/>
      <c r="I125" s="895"/>
      <c r="J125" s="908"/>
      <c r="K125" s="909"/>
      <c r="L125" s="909"/>
      <c r="M125" s="910"/>
      <c r="N125" s="896"/>
      <c r="O125" s="896"/>
      <c r="P125" s="815"/>
      <c r="Q125" s="815"/>
      <c r="R125" s="874"/>
      <c r="S125" s="284"/>
    </row>
    <row r="126" spans="1:19" s="31" customFormat="1" ht="15" customHeight="1" x14ac:dyDescent="0.2">
      <c r="A126" s="975"/>
      <c r="B126" s="890"/>
      <c r="C126" s="891"/>
      <c r="D126" s="891"/>
      <c r="E126" s="891"/>
      <c r="F126" s="891"/>
      <c r="G126" s="892"/>
      <c r="H126" s="893"/>
      <c r="I126" s="895"/>
      <c r="J126" s="908"/>
      <c r="K126" s="909"/>
      <c r="L126" s="909"/>
      <c r="M126" s="910"/>
      <c r="N126" s="896"/>
      <c r="O126" s="896"/>
      <c r="P126" s="815"/>
      <c r="Q126" s="815"/>
      <c r="R126" s="874"/>
      <c r="S126" s="284"/>
    </row>
    <row r="127" spans="1:19" s="31" customFormat="1" ht="15" customHeight="1" x14ac:dyDescent="0.2">
      <c r="A127" s="975"/>
      <c r="B127" s="890"/>
      <c r="C127" s="891"/>
      <c r="D127" s="891"/>
      <c r="E127" s="891"/>
      <c r="F127" s="891"/>
      <c r="G127" s="892"/>
      <c r="H127" s="893"/>
      <c r="I127" s="895"/>
      <c r="J127" s="908"/>
      <c r="K127" s="909"/>
      <c r="L127" s="909"/>
      <c r="M127" s="910"/>
      <c r="N127" s="896"/>
      <c r="O127" s="896"/>
      <c r="P127" s="815"/>
      <c r="Q127" s="815"/>
      <c r="R127" s="874"/>
      <c r="S127" s="284"/>
    </row>
    <row r="128" spans="1:19" s="31" customFormat="1" ht="15" customHeight="1" x14ac:dyDescent="0.2">
      <c r="A128" s="975"/>
      <c r="B128" s="890"/>
      <c r="C128" s="891"/>
      <c r="D128" s="891"/>
      <c r="E128" s="891"/>
      <c r="F128" s="891"/>
      <c r="G128" s="892"/>
      <c r="H128" s="893"/>
      <c r="I128" s="895"/>
      <c r="J128" s="908"/>
      <c r="K128" s="909"/>
      <c r="L128" s="909"/>
      <c r="M128" s="910"/>
      <c r="N128" s="896"/>
      <c r="O128" s="896"/>
      <c r="P128" s="815"/>
      <c r="Q128" s="815"/>
      <c r="R128" s="874"/>
      <c r="S128" s="284"/>
    </row>
    <row r="129" spans="1:19" s="31" customFormat="1" ht="15" customHeight="1" x14ac:dyDescent="0.2">
      <c r="A129" s="975"/>
      <c r="B129" s="890"/>
      <c r="C129" s="891"/>
      <c r="D129" s="891"/>
      <c r="E129" s="891"/>
      <c r="F129" s="891"/>
      <c r="G129" s="892"/>
      <c r="H129" s="893"/>
      <c r="I129" s="895"/>
      <c r="J129" s="908"/>
      <c r="K129" s="909"/>
      <c r="L129" s="909"/>
      <c r="M129" s="910"/>
      <c r="N129" s="896"/>
      <c r="O129" s="896"/>
      <c r="P129" s="815"/>
      <c r="Q129" s="815"/>
      <c r="R129" s="874"/>
      <c r="S129" s="284"/>
    </row>
    <row r="130" spans="1:19" s="31" customFormat="1" ht="15" customHeight="1" x14ac:dyDescent="0.2">
      <c r="A130" s="975"/>
      <c r="B130" s="890"/>
      <c r="C130" s="891"/>
      <c r="D130" s="891"/>
      <c r="E130" s="891"/>
      <c r="F130" s="891"/>
      <c r="G130" s="892"/>
      <c r="H130" s="893"/>
      <c r="I130" s="895"/>
      <c r="J130" s="908"/>
      <c r="K130" s="909"/>
      <c r="L130" s="909"/>
      <c r="M130" s="910"/>
      <c r="N130" s="896"/>
      <c r="O130" s="896"/>
      <c r="P130" s="815"/>
      <c r="Q130" s="815"/>
      <c r="R130" s="874"/>
      <c r="S130" s="284"/>
    </row>
    <row r="131" spans="1:19" s="31" customFormat="1" ht="15" customHeight="1" x14ac:dyDescent="0.2">
      <c r="A131" s="975"/>
      <c r="B131" s="890"/>
      <c r="C131" s="891"/>
      <c r="D131" s="891"/>
      <c r="E131" s="891"/>
      <c r="F131" s="891"/>
      <c r="G131" s="892"/>
      <c r="H131" s="893"/>
      <c r="I131" s="895"/>
      <c r="J131" s="908"/>
      <c r="K131" s="909"/>
      <c r="L131" s="909"/>
      <c r="M131" s="910"/>
      <c r="N131" s="896"/>
      <c r="O131" s="896"/>
      <c r="P131" s="815"/>
      <c r="Q131" s="815"/>
      <c r="R131" s="874"/>
      <c r="S131" s="284"/>
    </row>
    <row r="132" spans="1:19" s="31" customFormat="1" ht="15" customHeight="1" x14ac:dyDescent="0.2">
      <c r="A132" s="975"/>
      <c r="B132" s="890"/>
      <c r="C132" s="891"/>
      <c r="D132" s="891"/>
      <c r="E132" s="891"/>
      <c r="F132" s="891"/>
      <c r="G132" s="892"/>
      <c r="H132" s="893"/>
      <c r="I132" s="895"/>
      <c r="J132" s="908"/>
      <c r="K132" s="909"/>
      <c r="L132" s="909"/>
      <c r="M132" s="910"/>
      <c r="N132" s="896"/>
      <c r="O132" s="896"/>
      <c r="P132" s="815"/>
      <c r="Q132" s="815"/>
      <c r="R132" s="874"/>
      <c r="S132" s="284"/>
    </row>
    <row r="133" spans="1:19" s="31" customFormat="1" ht="15" customHeight="1" x14ac:dyDescent="0.2">
      <c r="A133" s="975"/>
      <c r="B133" s="890"/>
      <c r="C133" s="891"/>
      <c r="D133" s="891"/>
      <c r="E133" s="891"/>
      <c r="F133" s="891"/>
      <c r="G133" s="892"/>
      <c r="H133" s="893"/>
      <c r="I133" s="895"/>
      <c r="J133" s="908"/>
      <c r="K133" s="909"/>
      <c r="L133" s="909"/>
      <c r="M133" s="910"/>
      <c r="N133" s="896"/>
      <c r="O133" s="896"/>
      <c r="P133" s="815"/>
      <c r="Q133" s="815"/>
      <c r="R133" s="874"/>
      <c r="S133" s="284"/>
    </row>
    <row r="134" spans="1:19" ht="15" customHeight="1" x14ac:dyDescent="0.2">
      <c r="B134" s="890"/>
      <c r="C134" s="891"/>
      <c r="D134" s="891"/>
      <c r="E134" s="891"/>
      <c r="F134" s="891"/>
      <c r="G134" s="892"/>
      <c r="H134" s="893"/>
      <c r="I134" s="895"/>
      <c r="J134" s="908"/>
      <c r="K134" s="909"/>
      <c r="L134" s="909"/>
      <c r="M134" s="910"/>
      <c r="N134" s="896"/>
      <c r="O134" s="896"/>
      <c r="P134" s="815"/>
      <c r="Q134" s="815"/>
      <c r="R134" s="874"/>
    </row>
    <row r="135" spans="1:19" s="31" customFormat="1" ht="15" customHeight="1" x14ac:dyDescent="0.2">
      <c r="A135" s="975"/>
      <c r="B135" s="890"/>
      <c r="C135" s="891"/>
      <c r="D135" s="891"/>
      <c r="E135" s="891"/>
      <c r="F135" s="891"/>
      <c r="G135" s="892"/>
      <c r="H135" s="893"/>
      <c r="I135" s="895"/>
      <c r="J135" s="908"/>
      <c r="K135" s="909"/>
      <c r="L135" s="909"/>
      <c r="M135" s="910"/>
      <c r="N135" s="896"/>
      <c r="O135" s="896"/>
      <c r="P135" s="815"/>
      <c r="Q135" s="815"/>
      <c r="R135" s="874"/>
      <c r="S135" s="284"/>
    </row>
    <row r="136" spans="1:19" s="31" customFormat="1" ht="15" customHeight="1" x14ac:dyDescent="0.2">
      <c r="A136" s="975"/>
      <c r="B136" s="890"/>
      <c r="C136" s="891"/>
      <c r="D136" s="891"/>
      <c r="E136" s="891"/>
      <c r="F136" s="891"/>
      <c r="G136" s="892"/>
      <c r="H136" s="893"/>
      <c r="I136" s="895"/>
      <c r="J136" s="908"/>
      <c r="K136" s="909"/>
      <c r="L136" s="909"/>
      <c r="M136" s="910"/>
      <c r="N136" s="896"/>
      <c r="O136" s="896"/>
      <c r="P136" s="815"/>
      <c r="Q136" s="815"/>
      <c r="R136" s="874"/>
      <c r="S136" s="284"/>
    </row>
    <row r="137" spans="1:19" s="31" customFormat="1" ht="15" customHeight="1" x14ac:dyDescent="0.2">
      <c r="A137" s="975"/>
      <c r="B137" s="890"/>
      <c r="C137" s="891"/>
      <c r="D137" s="891"/>
      <c r="E137" s="891"/>
      <c r="F137" s="891"/>
      <c r="G137" s="892"/>
      <c r="H137" s="893"/>
      <c r="I137" s="895"/>
      <c r="J137" s="908"/>
      <c r="K137" s="909"/>
      <c r="L137" s="909"/>
      <c r="M137" s="910"/>
      <c r="N137" s="896"/>
      <c r="O137" s="896"/>
      <c r="P137" s="815"/>
      <c r="Q137" s="815"/>
      <c r="R137" s="874"/>
      <c r="S137" s="284"/>
    </row>
    <row r="138" spans="1:19" ht="15" customHeight="1" x14ac:dyDescent="0.2">
      <c r="B138" s="561"/>
      <c r="C138" s="561"/>
      <c r="D138" s="561"/>
      <c r="E138" s="561"/>
      <c r="F138" s="561" t="s">
        <v>1122</v>
      </c>
      <c r="G138" s="413"/>
      <c r="H138" s="413"/>
      <c r="I138" s="413"/>
      <c r="J138" s="413"/>
      <c r="K138" s="413"/>
      <c r="L138" s="561"/>
      <c r="M138" s="561"/>
      <c r="N138" s="860" t="s">
        <v>1121</v>
      </c>
      <c r="O138" s="860"/>
      <c r="P138" s="861">
        <f>SUM(P99:Q137)</f>
        <v>33863.449999999997</v>
      </c>
      <c r="Q138" s="862"/>
      <c r="R138" s="874"/>
    </row>
    <row r="139" spans="1:19" ht="30" customHeight="1" x14ac:dyDescent="0.2">
      <c r="B139" s="818" t="s">
        <v>2310</v>
      </c>
      <c r="C139" s="818"/>
      <c r="D139" s="818"/>
      <c r="E139" s="818"/>
      <c r="F139" s="818"/>
      <c r="G139" s="818"/>
      <c r="H139" s="818"/>
      <c r="I139" s="818"/>
      <c r="J139" s="818"/>
      <c r="K139" s="818"/>
      <c r="L139" s="818"/>
      <c r="M139" s="818"/>
      <c r="N139" s="818"/>
      <c r="O139" s="818"/>
      <c r="P139" s="818"/>
      <c r="Q139" s="818"/>
      <c r="R139" s="874"/>
    </row>
    <row r="140" spans="1:19" s="208" customFormat="1" ht="12.75" customHeight="1" x14ac:dyDescent="0.2">
      <c r="A140" s="975"/>
      <c r="B140" s="321" t="str">
        <f>'Main Page'!$G$9</f>
        <v>2026-2027</v>
      </c>
      <c r="C140" s="322"/>
      <c r="D140" s="322" t="s">
        <v>671</v>
      </c>
      <c r="E140" s="322" t="str">
        <f>'Main Page'!$F$13</f>
        <v>Albemarle County Public Schools</v>
      </c>
      <c r="F140" s="322"/>
      <c r="G140" s="346"/>
      <c r="H140" s="346"/>
      <c r="I140" s="322" t="s">
        <v>670</v>
      </c>
      <c r="J140" s="324">
        <f>'Main Page'!$F$14</f>
        <v>2</v>
      </c>
      <c r="K140" s="874" t="str">
        <f>'Main Page'!$B$6</f>
        <v xml:space="preserve">  Title I, Part A, Improving Basic Programs</v>
      </c>
      <c r="L140" s="874"/>
      <c r="M140" s="874"/>
      <c r="N140" s="874"/>
      <c r="O140" s="874"/>
      <c r="P140" s="874"/>
      <c r="Q140" s="874"/>
      <c r="R140" s="874"/>
      <c r="S140" s="279"/>
    </row>
    <row r="141" spans="1:19" ht="20.25" customHeight="1" x14ac:dyDescent="0.2">
      <c r="B141" s="857" t="s">
        <v>2251</v>
      </c>
      <c r="C141" s="857"/>
      <c r="D141" s="857"/>
      <c r="E141" s="857"/>
      <c r="F141" s="857"/>
      <c r="G141" s="857"/>
      <c r="H141" s="857"/>
      <c r="I141" s="857"/>
      <c r="J141" s="857"/>
      <c r="K141" s="857"/>
      <c r="L141" s="857"/>
      <c r="M141" s="857"/>
      <c r="N141" s="857"/>
      <c r="O141" s="857"/>
      <c r="P141" s="857"/>
      <c r="Q141" s="857"/>
      <c r="R141" s="874"/>
    </row>
    <row r="142" spans="1:19" ht="39" customHeight="1" x14ac:dyDescent="0.2">
      <c r="B142" s="858" t="s">
        <v>2252</v>
      </c>
      <c r="C142" s="859"/>
      <c r="D142" s="859"/>
      <c r="E142" s="859"/>
      <c r="F142" s="859"/>
      <c r="G142" s="859"/>
      <c r="H142" s="859"/>
      <c r="I142" s="859"/>
      <c r="J142" s="859"/>
      <c r="K142" s="859"/>
      <c r="L142" s="859"/>
      <c r="M142" s="859"/>
      <c r="N142" s="859"/>
      <c r="O142" s="859"/>
      <c r="P142" s="859"/>
      <c r="Q142" s="859"/>
      <c r="R142" s="874"/>
    </row>
    <row r="143" spans="1:19" s="31" customFormat="1" ht="112.5" customHeight="1" x14ac:dyDescent="0.2">
      <c r="A143" s="975"/>
      <c r="B143" s="863"/>
      <c r="C143" s="864"/>
      <c r="D143" s="864"/>
      <c r="E143" s="864"/>
      <c r="F143" s="864"/>
      <c r="G143" s="864"/>
      <c r="H143" s="864"/>
      <c r="I143" s="864"/>
      <c r="J143" s="864"/>
      <c r="K143" s="864"/>
      <c r="L143" s="864"/>
      <c r="M143" s="864"/>
      <c r="N143" s="864"/>
      <c r="O143" s="864"/>
      <c r="P143" s="864"/>
      <c r="Q143" s="865"/>
      <c r="R143" s="874"/>
      <c r="S143" s="284"/>
    </row>
    <row r="144" spans="1:19" s="31" customFormat="1" ht="150" customHeight="1" x14ac:dyDescent="0.2">
      <c r="A144" s="975"/>
      <c r="B144" s="866"/>
      <c r="C144" s="867"/>
      <c r="D144" s="867"/>
      <c r="E144" s="867"/>
      <c r="F144" s="867"/>
      <c r="G144" s="867"/>
      <c r="H144" s="867"/>
      <c r="I144" s="867"/>
      <c r="J144" s="867"/>
      <c r="K144" s="867"/>
      <c r="L144" s="867"/>
      <c r="M144" s="867"/>
      <c r="N144" s="867"/>
      <c r="O144" s="867"/>
      <c r="P144" s="867"/>
      <c r="Q144" s="868"/>
      <c r="R144" s="874"/>
      <c r="S144" s="284"/>
    </row>
    <row r="145" spans="1:19" s="31" customFormat="1" ht="112.5" customHeight="1" x14ac:dyDescent="0.2">
      <c r="A145" s="975"/>
      <c r="B145" s="869"/>
      <c r="C145" s="870"/>
      <c r="D145" s="870"/>
      <c r="E145" s="870"/>
      <c r="F145" s="870"/>
      <c r="G145" s="870"/>
      <c r="H145" s="870"/>
      <c r="I145" s="870"/>
      <c r="J145" s="870"/>
      <c r="K145" s="870"/>
      <c r="L145" s="870"/>
      <c r="M145" s="870"/>
      <c r="N145" s="870"/>
      <c r="O145" s="870"/>
      <c r="P145" s="870"/>
      <c r="Q145" s="871"/>
      <c r="R145" s="874"/>
      <c r="S145" s="284"/>
    </row>
    <row r="146" spans="1:19" ht="15" customHeight="1" x14ac:dyDescent="0.2">
      <c r="B146" s="905" t="s">
        <v>1119</v>
      </c>
      <c r="C146" s="906"/>
      <c r="D146" s="906"/>
      <c r="E146" s="906"/>
      <c r="F146" s="906"/>
      <c r="G146" s="907"/>
      <c r="H146" s="905" t="s">
        <v>2549</v>
      </c>
      <c r="I146" s="907"/>
      <c r="J146" s="905" t="s">
        <v>1997</v>
      </c>
      <c r="K146" s="906"/>
      <c r="L146" s="906"/>
      <c r="M146" s="907"/>
      <c r="N146" s="816" t="s">
        <v>2250</v>
      </c>
      <c r="O146" s="816"/>
      <c r="P146" s="819" t="s">
        <v>1120</v>
      </c>
      <c r="Q146" s="819"/>
      <c r="R146" s="874"/>
    </row>
    <row r="147" spans="1:19" s="31" customFormat="1" ht="15" customHeight="1" x14ac:dyDescent="0.2">
      <c r="A147" s="975"/>
      <c r="B147" s="890"/>
      <c r="C147" s="891"/>
      <c r="D147" s="891"/>
      <c r="E147" s="891"/>
      <c r="F147" s="891"/>
      <c r="G147" s="892"/>
      <c r="H147" s="893"/>
      <c r="I147" s="895"/>
      <c r="J147" s="893"/>
      <c r="K147" s="894"/>
      <c r="L147" s="894"/>
      <c r="M147" s="895"/>
      <c r="N147" s="896"/>
      <c r="O147" s="896"/>
      <c r="P147" s="815"/>
      <c r="Q147" s="815"/>
      <c r="R147" s="874"/>
      <c r="S147" s="284"/>
    </row>
    <row r="148" spans="1:19" s="31" customFormat="1" ht="15" customHeight="1" x14ac:dyDescent="0.2">
      <c r="A148" s="975"/>
      <c r="B148" s="890"/>
      <c r="C148" s="891"/>
      <c r="D148" s="891"/>
      <c r="E148" s="891"/>
      <c r="F148" s="891"/>
      <c r="G148" s="892"/>
      <c r="H148" s="893"/>
      <c r="I148" s="895"/>
      <c r="J148" s="893"/>
      <c r="K148" s="894"/>
      <c r="L148" s="894"/>
      <c r="M148" s="895"/>
      <c r="N148" s="896"/>
      <c r="O148" s="896"/>
      <c r="P148" s="815"/>
      <c r="Q148" s="815"/>
      <c r="R148" s="874"/>
      <c r="S148" s="284"/>
    </row>
    <row r="149" spans="1:19" s="31" customFormat="1" ht="15" customHeight="1" x14ac:dyDescent="0.2">
      <c r="A149" s="975"/>
      <c r="B149" s="890"/>
      <c r="C149" s="891"/>
      <c r="D149" s="891"/>
      <c r="E149" s="891"/>
      <c r="F149" s="891"/>
      <c r="G149" s="892"/>
      <c r="H149" s="893"/>
      <c r="I149" s="895"/>
      <c r="J149" s="893"/>
      <c r="K149" s="894"/>
      <c r="L149" s="894"/>
      <c r="M149" s="895"/>
      <c r="N149" s="896"/>
      <c r="O149" s="896"/>
      <c r="P149" s="815"/>
      <c r="Q149" s="815"/>
      <c r="R149" s="874"/>
      <c r="S149" s="284"/>
    </row>
    <row r="150" spans="1:19" s="31" customFormat="1" ht="15" customHeight="1" x14ac:dyDescent="0.2">
      <c r="A150" s="975"/>
      <c r="B150" s="890"/>
      <c r="C150" s="891"/>
      <c r="D150" s="891"/>
      <c r="E150" s="891"/>
      <c r="F150" s="891"/>
      <c r="G150" s="892"/>
      <c r="H150" s="893"/>
      <c r="I150" s="895"/>
      <c r="J150" s="893"/>
      <c r="K150" s="894"/>
      <c r="L150" s="894"/>
      <c r="M150" s="895"/>
      <c r="N150" s="896"/>
      <c r="O150" s="896"/>
      <c r="P150" s="815"/>
      <c r="Q150" s="815"/>
      <c r="R150" s="874"/>
      <c r="S150" s="284"/>
    </row>
    <row r="151" spans="1:19" s="31" customFormat="1" ht="15" customHeight="1" x14ac:dyDescent="0.2">
      <c r="A151" s="975"/>
      <c r="B151" s="890"/>
      <c r="C151" s="891"/>
      <c r="D151" s="891"/>
      <c r="E151" s="891"/>
      <c r="F151" s="891"/>
      <c r="G151" s="892"/>
      <c r="H151" s="893"/>
      <c r="I151" s="895"/>
      <c r="J151" s="893"/>
      <c r="K151" s="894"/>
      <c r="L151" s="894"/>
      <c r="M151" s="895"/>
      <c r="N151" s="896"/>
      <c r="O151" s="896"/>
      <c r="P151" s="815"/>
      <c r="Q151" s="815"/>
      <c r="R151" s="874"/>
      <c r="S151" s="284"/>
    </row>
    <row r="152" spans="1:19" s="31" customFormat="1" ht="15" customHeight="1" x14ac:dyDescent="0.2">
      <c r="A152" s="975"/>
      <c r="B152" s="890"/>
      <c r="C152" s="891"/>
      <c r="D152" s="891"/>
      <c r="E152" s="891"/>
      <c r="F152" s="891"/>
      <c r="G152" s="892"/>
      <c r="H152" s="893"/>
      <c r="I152" s="895"/>
      <c r="J152" s="893"/>
      <c r="K152" s="894"/>
      <c r="L152" s="894"/>
      <c r="M152" s="895"/>
      <c r="N152" s="896"/>
      <c r="O152" s="896"/>
      <c r="P152" s="815"/>
      <c r="Q152" s="815"/>
      <c r="R152" s="874"/>
      <c r="S152" s="284"/>
    </row>
    <row r="153" spans="1:19" s="31" customFormat="1" ht="15" customHeight="1" x14ac:dyDescent="0.2">
      <c r="A153" s="975"/>
      <c r="B153" s="890"/>
      <c r="C153" s="891"/>
      <c r="D153" s="891"/>
      <c r="E153" s="891"/>
      <c r="F153" s="891"/>
      <c r="G153" s="892"/>
      <c r="H153" s="893"/>
      <c r="I153" s="895"/>
      <c r="J153" s="893"/>
      <c r="K153" s="894"/>
      <c r="L153" s="894"/>
      <c r="M153" s="895"/>
      <c r="N153" s="896"/>
      <c r="O153" s="896"/>
      <c r="P153" s="815"/>
      <c r="Q153" s="815"/>
      <c r="R153" s="874"/>
      <c r="S153" s="284"/>
    </row>
    <row r="154" spans="1:19" s="31" customFormat="1" ht="15" customHeight="1" x14ac:dyDescent="0.2">
      <c r="A154" s="975"/>
      <c r="B154" s="890"/>
      <c r="C154" s="891"/>
      <c r="D154" s="891"/>
      <c r="E154" s="891"/>
      <c r="F154" s="891"/>
      <c r="G154" s="892"/>
      <c r="H154" s="893"/>
      <c r="I154" s="895"/>
      <c r="J154" s="893"/>
      <c r="K154" s="894"/>
      <c r="L154" s="894"/>
      <c r="M154" s="895"/>
      <c r="N154" s="896"/>
      <c r="O154" s="896"/>
      <c r="P154" s="815"/>
      <c r="Q154" s="815"/>
      <c r="R154" s="874"/>
      <c r="S154" s="284"/>
    </row>
    <row r="155" spans="1:19" s="31" customFormat="1" ht="15" customHeight="1" x14ac:dyDescent="0.2">
      <c r="A155" s="975"/>
      <c r="B155" s="890"/>
      <c r="C155" s="891"/>
      <c r="D155" s="891"/>
      <c r="E155" s="891"/>
      <c r="F155" s="891"/>
      <c r="G155" s="892"/>
      <c r="H155" s="893"/>
      <c r="I155" s="895"/>
      <c r="J155" s="893"/>
      <c r="K155" s="894"/>
      <c r="L155" s="894"/>
      <c r="M155" s="895"/>
      <c r="N155" s="896"/>
      <c r="O155" s="896"/>
      <c r="P155" s="815"/>
      <c r="Q155" s="815"/>
      <c r="R155" s="874"/>
      <c r="S155" s="284"/>
    </row>
    <row r="156" spans="1:19" s="31" customFormat="1" ht="15" customHeight="1" x14ac:dyDescent="0.2">
      <c r="A156" s="975"/>
      <c r="B156" s="890"/>
      <c r="C156" s="891"/>
      <c r="D156" s="891"/>
      <c r="E156" s="891"/>
      <c r="F156" s="891"/>
      <c r="G156" s="892"/>
      <c r="H156" s="893"/>
      <c r="I156" s="895"/>
      <c r="J156" s="893"/>
      <c r="K156" s="894"/>
      <c r="L156" s="894"/>
      <c r="M156" s="895"/>
      <c r="N156" s="896"/>
      <c r="O156" s="896"/>
      <c r="P156" s="815"/>
      <c r="Q156" s="815"/>
      <c r="R156" s="874"/>
      <c r="S156" s="284"/>
    </row>
    <row r="157" spans="1:19" s="31" customFormat="1" ht="15" customHeight="1" x14ac:dyDescent="0.2">
      <c r="A157" s="975"/>
      <c r="B157" s="890"/>
      <c r="C157" s="891"/>
      <c r="D157" s="891"/>
      <c r="E157" s="891"/>
      <c r="F157" s="891"/>
      <c r="G157" s="892"/>
      <c r="H157" s="893"/>
      <c r="I157" s="895"/>
      <c r="J157" s="893"/>
      <c r="K157" s="894"/>
      <c r="L157" s="894"/>
      <c r="M157" s="895"/>
      <c r="N157" s="896"/>
      <c r="O157" s="896"/>
      <c r="P157" s="815"/>
      <c r="Q157" s="815"/>
      <c r="R157" s="874"/>
      <c r="S157" s="284"/>
    </row>
    <row r="158" spans="1:19" s="31" customFormat="1" ht="15" customHeight="1" x14ac:dyDescent="0.2">
      <c r="A158" s="975"/>
      <c r="B158" s="890"/>
      <c r="C158" s="891"/>
      <c r="D158" s="891"/>
      <c r="E158" s="891"/>
      <c r="F158" s="891"/>
      <c r="G158" s="892"/>
      <c r="H158" s="893"/>
      <c r="I158" s="895"/>
      <c r="J158" s="893"/>
      <c r="K158" s="894"/>
      <c r="L158" s="894"/>
      <c r="M158" s="895"/>
      <c r="N158" s="896"/>
      <c r="O158" s="896"/>
      <c r="P158" s="815"/>
      <c r="Q158" s="815"/>
      <c r="R158" s="874"/>
      <c r="S158" s="284"/>
    </row>
    <row r="159" spans="1:19" s="31" customFormat="1" ht="15" customHeight="1" x14ac:dyDescent="0.2">
      <c r="A159" s="975"/>
      <c r="B159" s="890"/>
      <c r="C159" s="891"/>
      <c r="D159" s="891"/>
      <c r="E159" s="891"/>
      <c r="F159" s="891"/>
      <c r="G159" s="892"/>
      <c r="H159" s="893"/>
      <c r="I159" s="895"/>
      <c r="J159" s="893"/>
      <c r="K159" s="894"/>
      <c r="L159" s="894"/>
      <c r="M159" s="895"/>
      <c r="N159" s="896"/>
      <c r="O159" s="896"/>
      <c r="P159" s="815"/>
      <c r="Q159" s="815"/>
      <c r="R159" s="874"/>
      <c r="S159" s="284"/>
    </row>
    <row r="160" spans="1:19" s="31" customFormat="1" ht="15" customHeight="1" x14ac:dyDescent="0.2">
      <c r="A160" s="975"/>
      <c r="B160" s="890"/>
      <c r="C160" s="891"/>
      <c r="D160" s="891"/>
      <c r="E160" s="891"/>
      <c r="F160" s="891"/>
      <c r="G160" s="892"/>
      <c r="H160" s="893"/>
      <c r="I160" s="895"/>
      <c r="J160" s="893"/>
      <c r="K160" s="894"/>
      <c r="L160" s="894"/>
      <c r="M160" s="895"/>
      <c r="N160" s="896"/>
      <c r="O160" s="896"/>
      <c r="P160" s="815"/>
      <c r="Q160" s="815"/>
      <c r="R160" s="874"/>
      <c r="S160" s="284"/>
    </row>
    <row r="161" spans="1:19" s="31" customFormat="1" ht="15" customHeight="1" x14ac:dyDescent="0.2">
      <c r="A161" s="975"/>
      <c r="B161" s="890"/>
      <c r="C161" s="891"/>
      <c r="D161" s="891"/>
      <c r="E161" s="891"/>
      <c r="F161" s="891"/>
      <c r="G161" s="892"/>
      <c r="H161" s="893"/>
      <c r="I161" s="895"/>
      <c r="J161" s="893"/>
      <c r="K161" s="894"/>
      <c r="L161" s="894"/>
      <c r="M161" s="895"/>
      <c r="N161" s="896"/>
      <c r="O161" s="896"/>
      <c r="P161" s="815"/>
      <c r="Q161" s="815"/>
      <c r="R161" s="874"/>
      <c r="S161" s="284"/>
    </row>
    <row r="162" spans="1:19" s="31" customFormat="1" ht="15" customHeight="1" x14ac:dyDescent="0.2">
      <c r="A162" s="975"/>
      <c r="B162" s="890"/>
      <c r="C162" s="891"/>
      <c r="D162" s="891"/>
      <c r="E162" s="891"/>
      <c r="F162" s="891"/>
      <c r="G162" s="892"/>
      <c r="H162" s="893"/>
      <c r="I162" s="895"/>
      <c r="J162" s="893"/>
      <c r="K162" s="894"/>
      <c r="L162" s="894"/>
      <c r="M162" s="895"/>
      <c r="N162" s="896"/>
      <c r="O162" s="896"/>
      <c r="P162" s="815"/>
      <c r="Q162" s="815"/>
      <c r="R162" s="874"/>
      <c r="S162" s="284"/>
    </row>
    <row r="163" spans="1:19" s="31" customFormat="1" ht="15" customHeight="1" x14ac:dyDescent="0.2">
      <c r="A163" s="975"/>
      <c r="B163" s="890"/>
      <c r="C163" s="891"/>
      <c r="D163" s="891"/>
      <c r="E163" s="891"/>
      <c r="F163" s="891"/>
      <c r="G163" s="892"/>
      <c r="H163" s="893"/>
      <c r="I163" s="895"/>
      <c r="J163" s="893"/>
      <c r="K163" s="894"/>
      <c r="L163" s="894"/>
      <c r="M163" s="895"/>
      <c r="N163" s="896"/>
      <c r="O163" s="896"/>
      <c r="P163" s="815"/>
      <c r="Q163" s="815"/>
      <c r="R163" s="874"/>
      <c r="S163" s="284"/>
    </row>
    <row r="164" spans="1:19" s="31" customFormat="1" ht="15" customHeight="1" x14ac:dyDescent="0.2">
      <c r="A164" s="975"/>
      <c r="B164" s="890"/>
      <c r="C164" s="891"/>
      <c r="D164" s="891"/>
      <c r="E164" s="891"/>
      <c r="F164" s="891"/>
      <c r="G164" s="892"/>
      <c r="H164" s="893"/>
      <c r="I164" s="895"/>
      <c r="J164" s="893"/>
      <c r="K164" s="894"/>
      <c r="L164" s="894"/>
      <c r="M164" s="895"/>
      <c r="N164" s="896"/>
      <c r="O164" s="896"/>
      <c r="P164" s="815"/>
      <c r="Q164" s="815"/>
      <c r="R164" s="874"/>
      <c r="S164" s="284"/>
    </row>
    <row r="165" spans="1:19" s="31" customFormat="1" ht="15" customHeight="1" x14ac:dyDescent="0.2">
      <c r="A165" s="975"/>
      <c r="B165" s="890"/>
      <c r="C165" s="891"/>
      <c r="D165" s="891"/>
      <c r="E165" s="891"/>
      <c r="F165" s="891"/>
      <c r="G165" s="892"/>
      <c r="H165" s="893"/>
      <c r="I165" s="895"/>
      <c r="J165" s="893"/>
      <c r="K165" s="894"/>
      <c r="L165" s="894"/>
      <c r="M165" s="895"/>
      <c r="N165" s="896"/>
      <c r="O165" s="896"/>
      <c r="P165" s="815"/>
      <c r="Q165" s="815"/>
      <c r="R165" s="874"/>
      <c r="S165" s="284"/>
    </row>
    <row r="166" spans="1:19" s="31" customFormat="1" ht="15" customHeight="1" x14ac:dyDescent="0.2">
      <c r="A166" s="975"/>
      <c r="B166" s="890"/>
      <c r="C166" s="891"/>
      <c r="D166" s="891"/>
      <c r="E166" s="891"/>
      <c r="F166" s="891"/>
      <c r="G166" s="892"/>
      <c r="H166" s="893"/>
      <c r="I166" s="895"/>
      <c r="J166" s="893"/>
      <c r="K166" s="894"/>
      <c r="L166" s="894"/>
      <c r="M166" s="895"/>
      <c r="N166" s="896"/>
      <c r="O166" s="896"/>
      <c r="P166" s="815"/>
      <c r="Q166" s="815"/>
      <c r="R166" s="874"/>
      <c r="S166" s="284"/>
    </row>
    <row r="167" spans="1:19" s="31" customFormat="1" ht="15" customHeight="1" x14ac:dyDescent="0.2">
      <c r="A167" s="975"/>
      <c r="B167" s="890"/>
      <c r="C167" s="891"/>
      <c r="D167" s="891"/>
      <c r="E167" s="891"/>
      <c r="F167" s="891"/>
      <c r="G167" s="892"/>
      <c r="H167" s="893"/>
      <c r="I167" s="895"/>
      <c r="J167" s="893"/>
      <c r="K167" s="894"/>
      <c r="L167" s="894"/>
      <c r="M167" s="895"/>
      <c r="N167" s="896"/>
      <c r="O167" s="896"/>
      <c r="P167" s="815"/>
      <c r="Q167" s="815"/>
      <c r="R167" s="874"/>
      <c r="S167" s="284"/>
    </row>
    <row r="168" spans="1:19" s="31" customFormat="1" ht="15" customHeight="1" x14ac:dyDescent="0.2">
      <c r="A168" s="975"/>
      <c r="B168" s="890"/>
      <c r="C168" s="891"/>
      <c r="D168" s="891"/>
      <c r="E168" s="891"/>
      <c r="F168" s="891"/>
      <c r="G168" s="892"/>
      <c r="H168" s="893"/>
      <c r="I168" s="895"/>
      <c r="J168" s="893"/>
      <c r="K168" s="894"/>
      <c r="L168" s="894"/>
      <c r="M168" s="895"/>
      <c r="N168" s="896"/>
      <c r="O168" s="896"/>
      <c r="P168" s="815"/>
      <c r="Q168" s="815"/>
      <c r="R168" s="874"/>
      <c r="S168" s="284"/>
    </row>
    <row r="169" spans="1:19" s="31" customFormat="1" ht="15" customHeight="1" x14ac:dyDescent="0.2">
      <c r="A169" s="975"/>
      <c r="B169" s="890"/>
      <c r="C169" s="891"/>
      <c r="D169" s="891"/>
      <c r="E169" s="891"/>
      <c r="F169" s="891"/>
      <c r="G169" s="892"/>
      <c r="H169" s="893"/>
      <c r="I169" s="895"/>
      <c r="J169" s="893"/>
      <c r="K169" s="894"/>
      <c r="L169" s="894"/>
      <c r="M169" s="895"/>
      <c r="N169" s="896"/>
      <c r="O169" s="896"/>
      <c r="P169" s="815"/>
      <c r="Q169" s="815"/>
      <c r="R169" s="874"/>
      <c r="S169" s="284"/>
    </row>
    <row r="170" spans="1:19" s="31" customFormat="1" ht="15" customHeight="1" x14ac:dyDescent="0.2">
      <c r="A170" s="975"/>
      <c r="B170" s="890"/>
      <c r="C170" s="891"/>
      <c r="D170" s="891"/>
      <c r="E170" s="891"/>
      <c r="F170" s="891"/>
      <c r="G170" s="892"/>
      <c r="H170" s="893"/>
      <c r="I170" s="895"/>
      <c r="J170" s="893"/>
      <c r="K170" s="894"/>
      <c r="L170" s="894"/>
      <c r="M170" s="895"/>
      <c r="N170" s="896"/>
      <c r="O170" s="896"/>
      <c r="P170" s="815"/>
      <c r="Q170" s="815"/>
      <c r="R170" s="874"/>
      <c r="S170" s="284"/>
    </row>
    <row r="171" spans="1:19" s="31" customFormat="1" ht="15" customHeight="1" x14ac:dyDescent="0.2">
      <c r="A171" s="975"/>
      <c r="B171" s="890"/>
      <c r="C171" s="891"/>
      <c r="D171" s="891"/>
      <c r="E171" s="891"/>
      <c r="F171" s="891"/>
      <c r="G171" s="892"/>
      <c r="H171" s="893"/>
      <c r="I171" s="895"/>
      <c r="J171" s="893"/>
      <c r="K171" s="894"/>
      <c r="L171" s="894"/>
      <c r="M171" s="895"/>
      <c r="N171" s="896"/>
      <c r="O171" s="896"/>
      <c r="P171" s="815"/>
      <c r="Q171" s="815"/>
      <c r="R171" s="874"/>
      <c r="S171" s="284"/>
    </row>
    <row r="172" spans="1:19" s="31" customFormat="1" ht="15" customHeight="1" x14ac:dyDescent="0.2">
      <c r="A172" s="975"/>
      <c r="B172" s="890"/>
      <c r="C172" s="891"/>
      <c r="D172" s="891"/>
      <c r="E172" s="891"/>
      <c r="F172" s="891"/>
      <c r="G172" s="892"/>
      <c r="H172" s="893"/>
      <c r="I172" s="895"/>
      <c r="J172" s="893"/>
      <c r="K172" s="894"/>
      <c r="L172" s="894"/>
      <c r="M172" s="895"/>
      <c r="N172" s="896"/>
      <c r="O172" s="896"/>
      <c r="P172" s="815"/>
      <c r="Q172" s="815"/>
      <c r="R172" s="874"/>
      <c r="S172" s="284"/>
    </row>
    <row r="173" spans="1:19" s="31" customFormat="1" ht="15" customHeight="1" x14ac:dyDescent="0.2">
      <c r="A173" s="975"/>
      <c r="B173" s="890"/>
      <c r="C173" s="891"/>
      <c r="D173" s="891"/>
      <c r="E173" s="891"/>
      <c r="F173" s="891"/>
      <c r="G173" s="892"/>
      <c r="H173" s="893"/>
      <c r="I173" s="895"/>
      <c r="J173" s="893"/>
      <c r="K173" s="894"/>
      <c r="L173" s="894"/>
      <c r="M173" s="895"/>
      <c r="N173" s="896"/>
      <c r="O173" s="896"/>
      <c r="P173" s="815"/>
      <c r="Q173" s="815"/>
      <c r="R173" s="874"/>
      <c r="S173" s="284"/>
    </row>
    <row r="174" spans="1:19" s="31" customFormat="1" ht="15" customHeight="1" x14ac:dyDescent="0.2">
      <c r="A174" s="975"/>
      <c r="B174" s="890"/>
      <c r="C174" s="891"/>
      <c r="D174" s="891"/>
      <c r="E174" s="891"/>
      <c r="F174" s="891"/>
      <c r="G174" s="892"/>
      <c r="H174" s="893"/>
      <c r="I174" s="895"/>
      <c r="J174" s="893"/>
      <c r="K174" s="894"/>
      <c r="L174" s="894"/>
      <c r="M174" s="895"/>
      <c r="N174" s="896"/>
      <c r="O174" s="896"/>
      <c r="P174" s="815"/>
      <c r="Q174" s="815"/>
      <c r="R174" s="874"/>
      <c r="S174" s="284"/>
    </row>
    <row r="175" spans="1:19" s="31" customFormat="1" ht="15" customHeight="1" x14ac:dyDescent="0.2">
      <c r="A175" s="975"/>
      <c r="B175" s="890"/>
      <c r="C175" s="891"/>
      <c r="D175" s="891"/>
      <c r="E175" s="891"/>
      <c r="F175" s="891"/>
      <c r="G175" s="892"/>
      <c r="H175" s="893"/>
      <c r="I175" s="895"/>
      <c r="J175" s="893"/>
      <c r="K175" s="894"/>
      <c r="L175" s="894"/>
      <c r="M175" s="895"/>
      <c r="N175" s="896"/>
      <c r="O175" s="896"/>
      <c r="P175" s="815"/>
      <c r="Q175" s="815"/>
      <c r="R175" s="874"/>
      <c r="S175" s="284"/>
    </row>
    <row r="176" spans="1:19" s="31" customFormat="1" ht="15" customHeight="1" x14ac:dyDescent="0.2">
      <c r="A176" s="975"/>
      <c r="B176" s="890"/>
      <c r="C176" s="891"/>
      <c r="D176" s="891"/>
      <c r="E176" s="891"/>
      <c r="F176" s="891"/>
      <c r="G176" s="892"/>
      <c r="H176" s="893"/>
      <c r="I176" s="895"/>
      <c r="J176" s="893"/>
      <c r="K176" s="894"/>
      <c r="L176" s="894"/>
      <c r="M176" s="895"/>
      <c r="N176" s="896"/>
      <c r="O176" s="896"/>
      <c r="P176" s="815"/>
      <c r="Q176" s="815"/>
      <c r="R176" s="874"/>
      <c r="S176" s="284"/>
    </row>
    <row r="177" spans="1:19" s="31" customFormat="1" ht="15" customHeight="1" x14ac:dyDescent="0.2">
      <c r="A177" s="975"/>
      <c r="B177" s="890"/>
      <c r="C177" s="891"/>
      <c r="D177" s="891"/>
      <c r="E177" s="891"/>
      <c r="F177" s="891"/>
      <c r="G177" s="892"/>
      <c r="H177" s="893"/>
      <c r="I177" s="895"/>
      <c r="J177" s="893"/>
      <c r="K177" s="894"/>
      <c r="L177" s="894"/>
      <c r="M177" s="895"/>
      <c r="N177" s="896"/>
      <c r="O177" s="896"/>
      <c r="P177" s="815"/>
      <c r="Q177" s="815"/>
      <c r="R177" s="874"/>
      <c r="S177" s="284"/>
    </row>
    <row r="178" spans="1:19" s="31" customFormat="1" ht="15" customHeight="1" x14ac:dyDescent="0.2">
      <c r="A178" s="975"/>
      <c r="B178" s="890"/>
      <c r="C178" s="891"/>
      <c r="D178" s="891"/>
      <c r="E178" s="891"/>
      <c r="F178" s="891"/>
      <c r="G178" s="892"/>
      <c r="H178" s="893"/>
      <c r="I178" s="895"/>
      <c r="J178" s="893"/>
      <c r="K178" s="894"/>
      <c r="L178" s="894"/>
      <c r="M178" s="895"/>
      <c r="N178" s="896"/>
      <c r="O178" s="896"/>
      <c r="P178" s="815"/>
      <c r="Q178" s="815"/>
      <c r="R178" s="874"/>
      <c r="S178" s="284"/>
    </row>
    <row r="179" spans="1:19" s="31" customFormat="1" ht="15" customHeight="1" x14ac:dyDescent="0.2">
      <c r="A179" s="975"/>
      <c r="B179" s="890"/>
      <c r="C179" s="891"/>
      <c r="D179" s="891"/>
      <c r="E179" s="891"/>
      <c r="F179" s="891"/>
      <c r="G179" s="892"/>
      <c r="H179" s="893"/>
      <c r="I179" s="895"/>
      <c r="J179" s="893"/>
      <c r="K179" s="894"/>
      <c r="L179" s="894"/>
      <c r="M179" s="895"/>
      <c r="N179" s="896"/>
      <c r="O179" s="896"/>
      <c r="P179" s="815"/>
      <c r="Q179" s="815"/>
      <c r="R179" s="874"/>
      <c r="S179" s="284"/>
    </row>
    <row r="180" spans="1:19" s="31" customFormat="1" ht="15" customHeight="1" x14ac:dyDescent="0.2">
      <c r="A180" s="975"/>
      <c r="B180" s="890"/>
      <c r="C180" s="891"/>
      <c r="D180" s="891"/>
      <c r="E180" s="891"/>
      <c r="F180" s="891"/>
      <c r="G180" s="892"/>
      <c r="H180" s="893"/>
      <c r="I180" s="895"/>
      <c r="J180" s="893"/>
      <c r="K180" s="894"/>
      <c r="L180" s="894"/>
      <c r="M180" s="895"/>
      <c r="N180" s="896"/>
      <c r="O180" s="896"/>
      <c r="P180" s="815"/>
      <c r="Q180" s="815"/>
      <c r="R180" s="874"/>
      <c r="S180" s="284"/>
    </row>
    <row r="181" spans="1:19" s="31" customFormat="1" ht="15" customHeight="1" x14ac:dyDescent="0.2">
      <c r="A181" s="975"/>
      <c r="B181" s="890"/>
      <c r="C181" s="891"/>
      <c r="D181" s="891"/>
      <c r="E181" s="891"/>
      <c r="F181" s="891"/>
      <c r="G181" s="892"/>
      <c r="H181" s="893"/>
      <c r="I181" s="895"/>
      <c r="J181" s="893"/>
      <c r="K181" s="894"/>
      <c r="L181" s="894"/>
      <c r="M181" s="895"/>
      <c r="N181" s="896"/>
      <c r="O181" s="896"/>
      <c r="P181" s="815"/>
      <c r="Q181" s="815"/>
      <c r="R181" s="874"/>
      <c r="S181" s="284"/>
    </row>
    <row r="182" spans="1:19" s="31" customFormat="1" ht="15" customHeight="1" x14ac:dyDescent="0.2">
      <c r="A182" s="975"/>
      <c r="B182" s="890"/>
      <c r="C182" s="891"/>
      <c r="D182" s="891"/>
      <c r="E182" s="891"/>
      <c r="F182" s="891"/>
      <c r="G182" s="892"/>
      <c r="H182" s="893"/>
      <c r="I182" s="895"/>
      <c r="J182" s="893"/>
      <c r="K182" s="894"/>
      <c r="L182" s="894"/>
      <c r="M182" s="895"/>
      <c r="N182" s="896"/>
      <c r="O182" s="896"/>
      <c r="P182" s="815"/>
      <c r="Q182" s="815"/>
      <c r="R182" s="874"/>
      <c r="S182" s="284"/>
    </row>
    <row r="183" spans="1:19" ht="15" customHeight="1" x14ac:dyDescent="0.2">
      <c r="B183" s="561"/>
      <c r="C183" s="561"/>
      <c r="D183" s="561"/>
      <c r="E183" s="561"/>
      <c r="F183" s="561" t="s">
        <v>1122</v>
      </c>
      <c r="G183" s="413"/>
      <c r="H183" s="413"/>
      <c r="I183" s="413"/>
      <c r="J183" s="413"/>
      <c r="K183" s="413"/>
      <c r="L183" s="561"/>
      <c r="M183" s="561"/>
      <c r="N183" s="860" t="s">
        <v>1121</v>
      </c>
      <c r="O183" s="860"/>
      <c r="P183" s="861">
        <f>SUM(P147:Q182)</f>
        <v>0</v>
      </c>
      <c r="Q183" s="862"/>
      <c r="R183" s="874"/>
    </row>
    <row r="184" spans="1:19" ht="7.5" customHeight="1" x14ac:dyDescent="0.2">
      <c r="B184" s="565"/>
      <c r="C184" s="565"/>
      <c r="D184" s="565"/>
      <c r="E184" s="413"/>
      <c r="F184" s="413"/>
      <c r="G184" s="413"/>
      <c r="H184" s="413"/>
      <c r="I184" s="413"/>
      <c r="J184" s="413"/>
      <c r="K184" s="413"/>
      <c r="L184" s="413"/>
      <c r="M184" s="413"/>
      <c r="N184" s="413"/>
      <c r="O184" s="413"/>
      <c r="P184" s="413"/>
      <c r="Q184" s="413"/>
      <c r="R184" s="874"/>
    </row>
    <row r="185" spans="1:19" ht="15" customHeight="1" x14ac:dyDescent="0.2">
      <c r="B185" s="818" t="s">
        <v>2311</v>
      </c>
      <c r="C185" s="818"/>
      <c r="D185" s="818"/>
      <c r="E185" s="818"/>
      <c r="F185" s="818"/>
      <c r="G185" s="818"/>
      <c r="H185" s="818"/>
      <c r="I185" s="818"/>
      <c r="J185" s="818"/>
      <c r="K185" s="818"/>
      <c r="L185" s="818"/>
      <c r="M185" s="818"/>
      <c r="N185" s="818"/>
      <c r="O185" s="818"/>
      <c r="P185" s="818"/>
      <c r="Q185" s="818"/>
      <c r="R185" s="874"/>
    </row>
    <row r="186" spans="1:19" s="208" customFormat="1" ht="12.75" customHeight="1" x14ac:dyDescent="0.2">
      <c r="A186" s="975"/>
      <c r="B186" s="321" t="str">
        <f>'Main Page'!$G$9</f>
        <v>2026-2027</v>
      </c>
      <c r="C186" s="322"/>
      <c r="D186" s="322" t="s">
        <v>671</v>
      </c>
      <c r="E186" s="322" t="str">
        <f>'Main Page'!$F$13</f>
        <v>Albemarle County Public Schools</v>
      </c>
      <c r="F186" s="322"/>
      <c r="G186" s="346"/>
      <c r="H186" s="346"/>
      <c r="I186" s="322" t="s">
        <v>670</v>
      </c>
      <c r="J186" s="324">
        <f>'Main Page'!$F$14</f>
        <v>2</v>
      </c>
      <c r="K186" s="874" t="str">
        <f>'Main Page'!$B$6</f>
        <v xml:space="preserve">  Title I, Part A, Improving Basic Programs</v>
      </c>
      <c r="L186" s="874"/>
      <c r="M186" s="874"/>
      <c r="N186" s="874"/>
      <c r="O186" s="874"/>
      <c r="P186" s="874"/>
      <c r="Q186" s="874"/>
      <c r="R186" s="874"/>
      <c r="S186" s="279"/>
    </row>
    <row r="187" spans="1:19" ht="20.25" customHeight="1" x14ac:dyDescent="0.2">
      <c r="B187" s="857" t="s">
        <v>1360</v>
      </c>
      <c r="C187" s="857"/>
      <c r="D187" s="857"/>
      <c r="E187" s="857"/>
      <c r="F187" s="857"/>
      <c r="G187" s="857"/>
      <c r="H187" s="857"/>
      <c r="I187" s="857"/>
      <c r="J187" s="857"/>
      <c r="K187" s="857"/>
      <c r="L187" s="857"/>
      <c r="M187" s="857"/>
      <c r="N187" s="857"/>
      <c r="O187" s="857"/>
      <c r="P187" s="857"/>
      <c r="Q187" s="857"/>
      <c r="R187" s="874"/>
    </row>
    <row r="188" spans="1:19" ht="15" customHeight="1" x14ac:dyDescent="0.2">
      <c r="B188" s="858" t="s">
        <v>2088</v>
      </c>
      <c r="C188" s="859"/>
      <c r="D188" s="859"/>
      <c r="E188" s="859"/>
      <c r="F188" s="859"/>
      <c r="G188" s="859"/>
      <c r="H188" s="859"/>
      <c r="I188" s="859"/>
      <c r="J188" s="859"/>
      <c r="K188" s="859"/>
      <c r="L188" s="859"/>
      <c r="M188" s="859"/>
      <c r="N188" s="859"/>
      <c r="O188" s="859"/>
      <c r="P188" s="859"/>
      <c r="Q188" s="859"/>
      <c r="R188" s="874"/>
    </row>
    <row r="189" spans="1:19" s="31" customFormat="1" ht="112.5" customHeight="1" x14ac:dyDescent="0.2">
      <c r="A189" s="975"/>
      <c r="B189" s="863"/>
      <c r="C189" s="864"/>
      <c r="D189" s="864"/>
      <c r="E189" s="864"/>
      <c r="F189" s="864"/>
      <c r="G189" s="864"/>
      <c r="H189" s="864"/>
      <c r="I189" s="864"/>
      <c r="J189" s="864"/>
      <c r="K189" s="864"/>
      <c r="L189" s="864"/>
      <c r="M189" s="864"/>
      <c r="N189" s="864"/>
      <c r="O189" s="864"/>
      <c r="P189" s="864"/>
      <c r="Q189" s="865"/>
      <c r="R189" s="874"/>
      <c r="S189" s="284"/>
    </row>
    <row r="190" spans="1:19" s="31" customFormat="1" ht="150" customHeight="1" x14ac:dyDescent="0.2">
      <c r="A190" s="975"/>
      <c r="B190" s="866"/>
      <c r="C190" s="867"/>
      <c r="D190" s="867"/>
      <c r="E190" s="867"/>
      <c r="F190" s="867"/>
      <c r="G190" s="867"/>
      <c r="H190" s="867"/>
      <c r="I190" s="867"/>
      <c r="J190" s="867"/>
      <c r="K190" s="867"/>
      <c r="L190" s="867"/>
      <c r="M190" s="867"/>
      <c r="N190" s="867"/>
      <c r="O190" s="867"/>
      <c r="P190" s="867"/>
      <c r="Q190" s="868"/>
      <c r="R190" s="874"/>
      <c r="S190" s="284"/>
    </row>
    <row r="191" spans="1:19" s="31" customFormat="1" ht="112.5" customHeight="1" x14ac:dyDescent="0.2">
      <c r="A191" s="975"/>
      <c r="B191" s="869"/>
      <c r="C191" s="870"/>
      <c r="D191" s="870"/>
      <c r="E191" s="870"/>
      <c r="F191" s="870"/>
      <c r="G191" s="870"/>
      <c r="H191" s="870"/>
      <c r="I191" s="870"/>
      <c r="J191" s="870"/>
      <c r="K191" s="870"/>
      <c r="L191" s="870"/>
      <c r="M191" s="870"/>
      <c r="N191" s="870"/>
      <c r="O191" s="870"/>
      <c r="P191" s="870"/>
      <c r="Q191" s="871"/>
      <c r="R191" s="874"/>
      <c r="S191" s="284"/>
    </row>
    <row r="192" spans="1:19" ht="15" customHeight="1" x14ac:dyDescent="0.2">
      <c r="B192" s="905" t="s">
        <v>1119</v>
      </c>
      <c r="C192" s="906"/>
      <c r="D192" s="906"/>
      <c r="E192" s="906"/>
      <c r="F192" s="906"/>
      <c r="G192" s="907"/>
      <c r="H192" s="905" t="s">
        <v>2549</v>
      </c>
      <c r="I192" s="907"/>
      <c r="J192" s="905" t="s">
        <v>1997</v>
      </c>
      <c r="K192" s="906"/>
      <c r="L192" s="906"/>
      <c r="M192" s="907"/>
      <c r="N192" s="816" t="s">
        <v>2250</v>
      </c>
      <c r="O192" s="816"/>
      <c r="P192" s="819" t="s">
        <v>1120</v>
      </c>
      <c r="Q192" s="819"/>
      <c r="R192" s="874"/>
    </row>
    <row r="193" spans="1:19" s="31" customFormat="1" ht="15" customHeight="1" x14ac:dyDescent="0.2">
      <c r="A193" s="975"/>
      <c r="B193" s="890"/>
      <c r="C193" s="891"/>
      <c r="D193" s="891"/>
      <c r="E193" s="891"/>
      <c r="F193" s="891"/>
      <c r="G193" s="892"/>
      <c r="H193" s="893"/>
      <c r="I193" s="895"/>
      <c r="J193" s="893"/>
      <c r="K193" s="894"/>
      <c r="L193" s="894"/>
      <c r="M193" s="895"/>
      <c r="N193" s="896"/>
      <c r="O193" s="896"/>
      <c r="P193" s="815"/>
      <c r="Q193" s="815"/>
      <c r="R193" s="874"/>
      <c r="S193" s="284"/>
    </row>
    <row r="194" spans="1:19" s="31" customFormat="1" ht="15" customHeight="1" x14ac:dyDescent="0.2">
      <c r="A194" s="975"/>
      <c r="B194" s="890"/>
      <c r="C194" s="891"/>
      <c r="D194" s="891"/>
      <c r="E194" s="891"/>
      <c r="F194" s="891"/>
      <c r="G194" s="892"/>
      <c r="H194" s="893"/>
      <c r="I194" s="895"/>
      <c r="J194" s="893"/>
      <c r="K194" s="894"/>
      <c r="L194" s="894"/>
      <c r="M194" s="895"/>
      <c r="N194" s="896"/>
      <c r="O194" s="896"/>
      <c r="P194" s="815"/>
      <c r="Q194" s="815"/>
      <c r="R194" s="874"/>
      <c r="S194" s="284"/>
    </row>
    <row r="195" spans="1:19" s="31" customFormat="1" ht="15" customHeight="1" x14ac:dyDescent="0.2">
      <c r="A195" s="975"/>
      <c r="B195" s="890"/>
      <c r="C195" s="891"/>
      <c r="D195" s="891"/>
      <c r="E195" s="891"/>
      <c r="F195" s="891"/>
      <c r="G195" s="892"/>
      <c r="H195" s="893"/>
      <c r="I195" s="895"/>
      <c r="J195" s="893"/>
      <c r="K195" s="894"/>
      <c r="L195" s="894"/>
      <c r="M195" s="895"/>
      <c r="N195" s="896"/>
      <c r="O195" s="896"/>
      <c r="P195" s="815"/>
      <c r="Q195" s="815"/>
      <c r="R195" s="874"/>
      <c r="S195" s="284"/>
    </row>
    <row r="196" spans="1:19" s="31" customFormat="1" ht="15" customHeight="1" x14ac:dyDescent="0.2">
      <c r="A196" s="975"/>
      <c r="B196" s="890"/>
      <c r="C196" s="891"/>
      <c r="D196" s="891"/>
      <c r="E196" s="891"/>
      <c r="F196" s="891"/>
      <c r="G196" s="892"/>
      <c r="H196" s="893"/>
      <c r="I196" s="895"/>
      <c r="J196" s="893"/>
      <c r="K196" s="894"/>
      <c r="L196" s="894"/>
      <c r="M196" s="895"/>
      <c r="N196" s="896"/>
      <c r="O196" s="896"/>
      <c r="P196" s="815"/>
      <c r="Q196" s="815"/>
      <c r="R196" s="874"/>
      <c r="S196" s="284"/>
    </row>
    <row r="197" spans="1:19" s="31" customFormat="1" ht="15" customHeight="1" x14ac:dyDescent="0.2">
      <c r="A197" s="975"/>
      <c r="B197" s="890"/>
      <c r="C197" s="891"/>
      <c r="D197" s="891"/>
      <c r="E197" s="891"/>
      <c r="F197" s="891"/>
      <c r="G197" s="892"/>
      <c r="H197" s="893"/>
      <c r="I197" s="895"/>
      <c r="J197" s="893"/>
      <c r="K197" s="894"/>
      <c r="L197" s="894"/>
      <c r="M197" s="895"/>
      <c r="N197" s="896"/>
      <c r="O197" s="896"/>
      <c r="P197" s="815"/>
      <c r="Q197" s="815"/>
      <c r="R197" s="874"/>
      <c r="S197" s="284"/>
    </row>
    <row r="198" spans="1:19" s="31" customFormat="1" ht="15" customHeight="1" x14ac:dyDescent="0.2">
      <c r="A198" s="975"/>
      <c r="B198" s="890"/>
      <c r="C198" s="891"/>
      <c r="D198" s="891"/>
      <c r="E198" s="891"/>
      <c r="F198" s="891"/>
      <c r="G198" s="892"/>
      <c r="H198" s="893"/>
      <c r="I198" s="895"/>
      <c r="J198" s="893"/>
      <c r="K198" s="894"/>
      <c r="L198" s="894"/>
      <c r="M198" s="895"/>
      <c r="N198" s="896"/>
      <c r="O198" s="896"/>
      <c r="P198" s="815"/>
      <c r="Q198" s="815"/>
      <c r="R198" s="874"/>
      <c r="S198" s="284"/>
    </row>
    <row r="199" spans="1:19" s="31" customFormat="1" ht="15" customHeight="1" x14ac:dyDescent="0.2">
      <c r="A199" s="975"/>
      <c r="B199" s="890"/>
      <c r="C199" s="891"/>
      <c r="D199" s="891"/>
      <c r="E199" s="891"/>
      <c r="F199" s="891"/>
      <c r="G199" s="892"/>
      <c r="H199" s="893"/>
      <c r="I199" s="895"/>
      <c r="J199" s="893"/>
      <c r="K199" s="894"/>
      <c r="L199" s="894"/>
      <c r="M199" s="895"/>
      <c r="N199" s="896"/>
      <c r="O199" s="896"/>
      <c r="P199" s="815"/>
      <c r="Q199" s="815"/>
      <c r="R199" s="874"/>
      <c r="S199" s="284"/>
    </row>
    <row r="200" spans="1:19" s="31" customFormat="1" ht="15" customHeight="1" x14ac:dyDescent="0.2">
      <c r="A200" s="975"/>
      <c r="B200" s="890"/>
      <c r="C200" s="891"/>
      <c r="D200" s="891"/>
      <c r="E200" s="891"/>
      <c r="F200" s="891"/>
      <c r="G200" s="892"/>
      <c r="H200" s="893"/>
      <c r="I200" s="895"/>
      <c r="J200" s="893"/>
      <c r="K200" s="894"/>
      <c r="L200" s="894"/>
      <c r="M200" s="895"/>
      <c r="N200" s="896"/>
      <c r="O200" s="896"/>
      <c r="P200" s="815"/>
      <c r="Q200" s="815"/>
      <c r="R200" s="874"/>
      <c r="S200" s="284"/>
    </row>
    <row r="201" spans="1:19" s="31" customFormat="1" ht="15" customHeight="1" x14ac:dyDescent="0.2">
      <c r="A201" s="975"/>
      <c r="B201" s="890"/>
      <c r="C201" s="891"/>
      <c r="D201" s="891"/>
      <c r="E201" s="891"/>
      <c r="F201" s="891"/>
      <c r="G201" s="892"/>
      <c r="H201" s="893"/>
      <c r="I201" s="895"/>
      <c r="J201" s="893"/>
      <c r="K201" s="894"/>
      <c r="L201" s="894"/>
      <c r="M201" s="895"/>
      <c r="N201" s="896"/>
      <c r="O201" s="896"/>
      <c r="P201" s="815"/>
      <c r="Q201" s="815"/>
      <c r="R201" s="874"/>
      <c r="S201" s="284"/>
    </row>
    <row r="202" spans="1:19" s="31" customFormat="1" ht="15" customHeight="1" x14ac:dyDescent="0.2">
      <c r="A202" s="975"/>
      <c r="B202" s="890"/>
      <c r="C202" s="891"/>
      <c r="D202" s="891"/>
      <c r="E202" s="891"/>
      <c r="F202" s="891"/>
      <c r="G202" s="892"/>
      <c r="H202" s="893"/>
      <c r="I202" s="895"/>
      <c r="J202" s="893"/>
      <c r="K202" s="894"/>
      <c r="L202" s="894"/>
      <c r="M202" s="895"/>
      <c r="N202" s="896"/>
      <c r="O202" s="896"/>
      <c r="P202" s="815"/>
      <c r="Q202" s="815"/>
      <c r="R202" s="874"/>
      <c r="S202" s="284"/>
    </row>
    <row r="203" spans="1:19" s="31" customFormat="1" ht="15" customHeight="1" x14ac:dyDescent="0.2">
      <c r="A203" s="975"/>
      <c r="B203" s="890"/>
      <c r="C203" s="891"/>
      <c r="D203" s="891"/>
      <c r="E203" s="891"/>
      <c r="F203" s="891"/>
      <c r="G203" s="892"/>
      <c r="H203" s="893"/>
      <c r="I203" s="895"/>
      <c r="J203" s="893"/>
      <c r="K203" s="894"/>
      <c r="L203" s="894"/>
      <c r="M203" s="895"/>
      <c r="N203" s="896"/>
      <c r="O203" s="896"/>
      <c r="P203" s="815"/>
      <c r="Q203" s="815"/>
      <c r="R203" s="874"/>
      <c r="S203" s="284"/>
    </row>
    <row r="204" spans="1:19" s="31" customFormat="1" ht="15" customHeight="1" x14ac:dyDescent="0.2">
      <c r="A204" s="975"/>
      <c r="B204" s="890"/>
      <c r="C204" s="891"/>
      <c r="D204" s="891"/>
      <c r="E204" s="891"/>
      <c r="F204" s="891"/>
      <c r="G204" s="892"/>
      <c r="H204" s="893"/>
      <c r="I204" s="895"/>
      <c r="J204" s="893"/>
      <c r="K204" s="894"/>
      <c r="L204" s="894"/>
      <c r="M204" s="895"/>
      <c r="N204" s="896"/>
      <c r="O204" s="896"/>
      <c r="P204" s="815"/>
      <c r="Q204" s="815"/>
      <c r="R204" s="874"/>
      <c r="S204" s="284"/>
    </row>
    <row r="205" spans="1:19" s="31" customFormat="1" ht="15" customHeight="1" x14ac:dyDescent="0.2">
      <c r="A205" s="975"/>
      <c r="B205" s="890"/>
      <c r="C205" s="891"/>
      <c r="D205" s="891"/>
      <c r="E205" s="891"/>
      <c r="F205" s="891"/>
      <c r="G205" s="892"/>
      <c r="H205" s="893"/>
      <c r="I205" s="895"/>
      <c r="J205" s="893"/>
      <c r="K205" s="894"/>
      <c r="L205" s="894"/>
      <c r="M205" s="895"/>
      <c r="N205" s="896"/>
      <c r="O205" s="896"/>
      <c r="P205" s="815"/>
      <c r="Q205" s="815"/>
      <c r="R205" s="874"/>
      <c r="S205" s="284"/>
    </row>
    <row r="206" spans="1:19" s="31" customFormat="1" ht="15" customHeight="1" x14ac:dyDescent="0.2">
      <c r="A206" s="975"/>
      <c r="B206" s="890"/>
      <c r="C206" s="891"/>
      <c r="D206" s="891"/>
      <c r="E206" s="891"/>
      <c r="F206" s="891"/>
      <c r="G206" s="892"/>
      <c r="H206" s="893"/>
      <c r="I206" s="895"/>
      <c r="J206" s="893"/>
      <c r="K206" s="894"/>
      <c r="L206" s="894"/>
      <c r="M206" s="895"/>
      <c r="N206" s="896"/>
      <c r="O206" s="896"/>
      <c r="P206" s="815"/>
      <c r="Q206" s="815"/>
      <c r="R206" s="874"/>
      <c r="S206" s="284"/>
    </row>
    <row r="207" spans="1:19" s="31" customFormat="1" ht="15" customHeight="1" x14ac:dyDescent="0.2">
      <c r="A207" s="975"/>
      <c r="B207" s="890"/>
      <c r="C207" s="891"/>
      <c r="D207" s="891"/>
      <c r="E207" s="891"/>
      <c r="F207" s="891"/>
      <c r="G207" s="892"/>
      <c r="H207" s="893"/>
      <c r="I207" s="895"/>
      <c r="J207" s="893"/>
      <c r="K207" s="894"/>
      <c r="L207" s="894"/>
      <c r="M207" s="895"/>
      <c r="N207" s="896"/>
      <c r="O207" s="896"/>
      <c r="P207" s="815"/>
      <c r="Q207" s="815"/>
      <c r="R207" s="874"/>
      <c r="S207" s="284"/>
    </row>
    <row r="208" spans="1:19" s="31" customFormat="1" ht="15" customHeight="1" x14ac:dyDescent="0.2">
      <c r="A208" s="975"/>
      <c r="B208" s="890"/>
      <c r="C208" s="891"/>
      <c r="D208" s="891"/>
      <c r="E208" s="891"/>
      <c r="F208" s="891"/>
      <c r="G208" s="892"/>
      <c r="H208" s="893"/>
      <c r="I208" s="895"/>
      <c r="J208" s="893"/>
      <c r="K208" s="894"/>
      <c r="L208" s="894"/>
      <c r="M208" s="895"/>
      <c r="N208" s="896"/>
      <c r="O208" s="896"/>
      <c r="P208" s="815"/>
      <c r="Q208" s="815"/>
      <c r="R208" s="874"/>
      <c r="S208" s="284"/>
    </row>
    <row r="209" spans="1:19" s="31" customFormat="1" ht="15" customHeight="1" x14ac:dyDescent="0.2">
      <c r="A209" s="975"/>
      <c r="B209" s="890"/>
      <c r="C209" s="891"/>
      <c r="D209" s="891"/>
      <c r="E209" s="891"/>
      <c r="F209" s="891"/>
      <c r="G209" s="892"/>
      <c r="H209" s="893"/>
      <c r="I209" s="895"/>
      <c r="J209" s="893"/>
      <c r="K209" s="894"/>
      <c r="L209" s="894"/>
      <c r="M209" s="895"/>
      <c r="N209" s="896"/>
      <c r="O209" s="896"/>
      <c r="P209" s="815"/>
      <c r="Q209" s="815"/>
      <c r="R209" s="874"/>
      <c r="S209" s="284"/>
    </row>
    <row r="210" spans="1:19" s="31" customFormat="1" ht="15" customHeight="1" x14ac:dyDescent="0.2">
      <c r="A210" s="975"/>
      <c r="B210" s="890"/>
      <c r="C210" s="891"/>
      <c r="D210" s="891"/>
      <c r="E210" s="891"/>
      <c r="F210" s="891"/>
      <c r="G210" s="892"/>
      <c r="H210" s="893"/>
      <c r="I210" s="895"/>
      <c r="J210" s="893"/>
      <c r="K210" s="894"/>
      <c r="L210" s="894"/>
      <c r="M210" s="895"/>
      <c r="N210" s="896"/>
      <c r="O210" s="896"/>
      <c r="P210" s="815"/>
      <c r="Q210" s="815"/>
      <c r="R210" s="874"/>
      <c r="S210" s="284"/>
    </row>
    <row r="211" spans="1:19" s="31" customFormat="1" ht="15" customHeight="1" x14ac:dyDescent="0.2">
      <c r="A211" s="975"/>
      <c r="B211" s="890"/>
      <c r="C211" s="891"/>
      <c r="D211" s="891"/>
      <c r="E211" s="891"/>
      <c r="F211" s="891"/>
      <c r="G211" s="892"/>
      <c r="H211" s="893"/>
      <c r="I211" s="895"/>
      <c r="J211" s="893"/>
      <c r="K211" s="894"/>
      <c r="L211" s="894"/>
      <c r="M211" s="895"/>
      <c r="N211" s="896"/>
      <c r="O211" s="896"/>
      <c r="P211" s="815"/>
      <c r="Q211" s="815"/>
      <c r="R211" s="874"/>
      <c r="S211" s="284"/>
    </row>
    <row r="212" spans="1:19" s="31" customFormat="1" ht="15" customHeight="1" x14ac:dyDescent="0.2">
      <c r="A212" s="975"/>
      <c r="B212" s="890"/>
      <c r="C212" s="891"/>
      <c r="D212" s="891"/>
      <c r="E212" s="891"/>
      <c r="F212" s="891"/>
      <c r="G212" s="892"/>
      <c r="H212" s="893"/>
      <c r="I212" s="895"/>
      <c r="J212" s="893"/>
      <c r="K212" s="894"/>
      <c r="L212" s="894"/>
      <c r="M212" s="895"/>
      <c r="N212" s="896"/>
      <c r="O212" s="896"/>
      <c r="P212" s="815"/>
      <c r="Q212" s="815"/>
      <c r="R212" s="874"/>
      <c r="S212" s="284"/>
    </row>
    <row r="213" spans="1:19" s="31" customFormat="1" ht="15" customHeight="1" x14ac:dyDescent="0.2">
      <c r="A213" s="975"/>
      <c r="B213" s="890"/>
      <c r="C213" s="891"/>
      <c r="D213" s="891"/>
      <c r="E213" s="891"/>
      <c r="F213" s="891"/>
      <c r="G213" s="892"/>
      <c r="H213" s="893"/>
      <c r="I213" s="895"/>
      <c r="J213" s="893"/>
      <c r="K213" s="894"/>
      <c r="L213" s="894"/>
      <c r="M213" s="895"/>
      <c r="N213" s="896"/>
      <c r="O213" s="896"/>
      <c r="P213" s="815"/>
      <c r="Q213" s="815"/>
      <c r="R213" s="874"/>
      <c r="S213" s="284"/>
    </row>
    <row r="214" spans="1:19" s="31" customFormat="1" ht="15" customHeight="1" x14ac:dyDescent="0.2">
      <c r="A214" s="975"/>
      <c r="B214" s="890"/>
      <c r="C214" s="891"/>
      <c r="D214" s="891"/>
      <c r="E214" s="891"/>
      <c r="F214" s="891"/>
      <c r="G214" s="892"/>
      <c r="H214" s="893"/>
      <c r="I214" s="895"/>
      <c r="J214" s="893"/>
      <c r="K214" s="894"/>
      <c r="L214" s="894"/>
      <c r="M214" s="895"/>
      <c r="N214" s="896"/>
      <c r="O214" s="896"/>
      <c r="P214" s="815"/>
      <c r="Q214" s="815"/>
      <c r="R214" s="874"/>
      <c r="S214" s="284"/>
    </row>
    <row r="215" spans="1:19" s="31" customFormat="1" ht="15" customHeight="1" x14ac:dyDescent="0.2">
      <c r="A215" s="975"/>
      <c r="B215" s="890"/>
      <c r="C215" s="891"/>
      <c r="D215" s="891"/>
      <c r="E215" s="891"/>
      <c r="F215" s="891"/>
      <c r="G215" s="892"/>
      <c r="H215" s="893"/>
      <c r="I215" s="895"/>
      <c r="J215" s="893"/>
      <c r="K215" s="894"/>
      <c r="L215" s="894"/>
      <c r="M215" s="895"/>
      <c r="N215" s="896"/>
      <c r="O215" s="896"/>
      <c r="P215" s="815"/>
      <c r="Q215" s="815"/>
      <c r="R215" s="874"/>
      <c r="S215" s="284"/>
    </row>
    <row r="216" spans="1:19" s="31" customFormat="1" ht="15" customHeight="1" x14ac:dyDescent="0.2">
      <c r="A216" s="975"/>
      <c r="B216" s="890"/>
      <c r="C216" s="891"/>
      <c r="D216" s="891"/>
      <c r="E216" s="891"/>
      <c r="F216" s="891"/>
      <c r="G216" s="892"/>
      <c r="H216" s="893"/>
      <c r="I216" s="895"/>
      <c r="J216" s="893"/>
      <c r="K216" s="894"/>
      <c r="L216" s="894"/>
      <c r="M216" s="895"/>
      <c r="N216" s="896"/>
      <c r="O216" s="896"/>
      <c r="P216" s="815"/>
      <c r="Q216" s="815"/>
      <c r="R216" s="874"/>
      <c r="S216" s="284"/>
    </row>
    <row r="217" spans="1:19" s="31" customFormat="1" ht="15" customHeight="1" x14ac:dyDescent="0.2">
      <c r="A217" s="975"/>
      <c r="B217" s="890"/>
      <c r="C217" s="891"/>
      <c r="D217" s="891"/>
      <c r="E217" s="891"/>
      <c r="F217" s="891"/>
      <c r="G217" s="892"/>
      <c r="H217" s="893"/>
      <c r="I217" s="895"/>
      <c r="J217" s="893"/>
      <c r="K217" s="894"/>
      <c r="L217" s="894"/>
      <c r="M217" s="895"/>
      <c r="N217" s="896"/>
      <c r="O217" s="896"/>
      <c r="P217" s="815"/>
      <c r="Q217" s="815"/>
      <c r="R217" s="874"/>
      <c r="S217" s="284"/>
    </row>
    <row r="218" spans="1:19" s="31" customFormat="1" ht="15" customHeight="1" x14ac:dyDescent="0.2">
      <c r="A218" s="975"/>
      <c r="B218" s="890"/>
      <c r="C218" s="891"/>
      <c r="D218" s="891"/>
      <c r="E218" s="891"/>
      <c r="F218" s="891"/>
      <c r="G218" s="892"/>
      <c r="H218" s="893"/>
      <c r="I218" s="895"/>
      <c r="J218" s="893"/>
      <c r="K218" s="894"/>
      <c r="L218" s="894"/>
      <c r="M218" s="895"/>
      <c r="N218" s="896"/>
      <c r="O218" s="896"/>
      <c r="P218" s="815"/>
      <c r="Q218" s="815"/>
      <c r="R218" s="874"/>
      <c r="S218" s="284"/>
    </row>
    <row r="219" spans="1:19" s="31" customFormat="1" ht="15" customHeight="1" x14ac:dyDescent="0.2">
      <c r="A219" s="975"/>
      <c r="B219" s="890"/>
      <c r="C219" s="891"/>
      <c r="D219" s="891"/>
      <c r="E219" s="891"/>
      <c r="F219" s="891"/>
      <c r="G219" s="892"/>
      <c r="H219" s="893"/>
      <c r="I219" s="895"/>
      <c r="J219" s="893"/>
      <c r="K219" s="894"/>
      <c r="L219" s="894"/>
      <c r="M219" s="895"/>
      <c r="N219" s="896"/>
      <c r="O219" s="896"/>
      <c r="P219" s="815"/>
      <c r="Q219" s="815"/>
      <c r="R219" s="874"/>
      <c r="S219" s="284"/>
    </row>
    <row r="220" spans="1:19" s="31" customFormat="1" ht="15" customHeight="1" x14ac:dyDescent="0.2">
      <c r="A220" s="975"/>
      <c r="B220" s="890"/>
      <c r="C220" s="891"/>
      <c r="D220" s="891"/>
      <c r="E220" s="891"/>
      <c r="F220" s="891"/>
      <c r="G220" s="892"/>
      <c r="H220" s="893"/>
      <c r="I220" s="895"/>
      <c r="J220" s="893"/>
      <c r="K220" s="894"/>
      <c r="L220" s="894"/>
      <c r="M220" s="895"/>
      <c r="N220" s="896"/>
      <c r="O220" s="896"/>
      <c r="P220" s="815"/>
      <c r="Q220" s="815"/>
      <c r="R220" s="874"/>
      <c r="S220" s="284"/>
    </row>
    <row r="221" spans="1:19" s="31" customFormat="1" ht="15" customHeight="1" x14ac:dyDescent="0.2">
      <c r="A221" s="975"/>
      <c r="B221" s="890"/>
      <c r="C221" s="891"/>
      <c r="D221" s="891"/>
      <c r="E221" s="891"/>
      <c r="F221" s="891"/>
      <c r="G221" s="892"/>
      <c r="H221" s="893"/>
      <c r="I221" s="895"/>
      <c r="J221" s="893"/>
      <c r="K221" s="894"/>
      <c r="L221" s="894"/>
      <c r="M221" s="895"/>
      <c r="N221" s="896"/>
      <c r="O221" s="896"/>
      <c r="P221" s="815"/>
      <c r="Q221" s="815"/>
      <c r="R221" s="874"/>
      <c r="S221" s="284"/>
    </row>
    <row r="222" spans="1:19" s="31" customFormat="1" ht="15" customHeight="1" x14ac:dyDescent="0.2">
      <c r="A222" s="975"/>
      <c r="B222" s="890"/>
      <c r="C222" s="891"/>
      <c r="D222" s="891"/>
      <c r="E222" s="891"/>
      <c r="F222" s="891"/>
      <c r="G222" s="892"/>
      <c r="H222" s="893"/>
      <c r="I222" s="895"/>
      <c r="J222" s="893"/>
      <c r="K222" s="894"/>
      <c r="L222" s="894"/>
      <c r="M222" s="895"/>
      <c r="N222" s="896"/>
      <c r="O222" s="896"/>
      <c r="P222" s="815"/>
      <c r="Q222" s="815"/>
      <c r="R222" s="874"/>
      <c r="S222" s="284"/>
    </row>
    <row r="223" spans="1:19" s="31" customFormat="1" ht="15" customHeight="1" x14ac:dyDescent="0.2">
      <c r="A223" s="975"/>
      <c r="B223" s="890"/>
      <c r="C223" s="891"/>
      <c r="D223" s="891"/>
      <c r="E223" s="891"/>
      <c r="F223" s="891"/>
      <c r="G223" s="892"/>
      <c r="H223" s="893"/>
      <c r="I223" s="895"/>
      <c r="J223" s="893"/>
      <c r="K223" s="894"/>
      <c r="L223" s="894"/>
      <c r="M223" s="895"/>
      <c r="N223" s="896"/>
      <c r="O223" s="896"/>
      <c r="P223" s="815"/>
      <c r="Q223" s="815"/>
      <c r="R223" s="874"/>
      <c r="S223" s="284"/>
    </row>
    <row r="224" spans="1:19" s="31" customFormat="1" ht="15" customHeight="1" x14ac:dyDescent="0.2">
      <c r="A224" s="975"/>
      <c r="B224" s="890"/>
      <c r="C224" s="891"/>
      <c r="D224" s="891"/>
      <c r="E224" s="891"/>
      <c r="F224" s="891"/>
      <c r="G224" s="892"/>
      <c r="H224" s="893"/>
      <c r="I224" s="895"/>
      <c r="J224" s="893"/>
      <c r="K224" s="894"/>
      <c r="L224" s="894"/>
      <c r="M224" s="895"/>
      <c r="N224" s="896"/>
      <c r="O224" s="896"/>
      <c r="P224" s="815"/>
      <c r="Q224" s="815"/>
      <c r="R224" s="874"/>
      <c r="S224" s="284"/>
    </row>
    <row r="225" spans="1:19" s="31" customFormat="1" ht="15" customHeight="1" x14ac:dyDescent="0.2">
      <c r="A225" s="975"/>
      <c r="B225" s="890"/>
      <c r="C225" s="891"/>
      <c r="D225" s="891"/>
      <c r="E225" s="891"/>
      <c r="F225" s="891"/>
      <c r="G225" s="892"/>
      <c r="H225" s="893"/>
      <c r="I225" s="895"/>
      <c r="J225" s="893"/>
      <c r="K225" s="894"/>
      <c r="L225" s="894"/>
      <c r="M225" s="895"/>
      <c r="N225" s="896"/>
      <c r="O225" s="896"/>
      <c r="P225" s="815"/>
      <c r="Q225" s="815"/>
      <c r="R225" s="874"/>
      <c r="S225" s="284"/>
    </row>
    <row r="226" spans="1:19" s="31" customFormat="1" ht="15" customHeight="1" x14ac:dyDescent="0.2">
      <c r="A226" s="975"/>
      <c r="B226" s="890"/>
      <c r="C226" s="891"/>
      <c r="D226" s="891"/>
      <c r="E226" s="891"/>
      <c r="F226" s="891"/>
      <c r="G226" s="892"/>
      <c r="H226" s="893"/>
      <c r="I226" s="895"/>
      <c r="J226" s="893"/>
      <c r="K226" s="894"/>
      <c r="L226" s="894"/>
      <c r="M226" s="895"/>
      <c r="N226" s="896"/>
      <c r="O226" s="896"/>
      <c r="P226" s="815"/>
      <c r="Q226" s="815"/>
      <c r="R226" s="874"/>
      <c r="S226" s="284"/>
    </row>
    <row r="227" spans="1:19" s="31" customFormat="1" ht="15" customHeight="1" x14ac:dyDescent="0.2">
      <c r="A227" s="975"/>
      <c r="B227" s="890"/>
      <c r="C227" s="891"/>
      <c r="D227" s="891"/>
      <c r="E227" s="891"/>
      <c r="F227" s="891"/>
      <c r="G227" s="892"/>
      <c r="H227" s="893"/>
      <c r="I227" s="895"/>
      <c r="J227" s="893"/>
      <c r="K227" s="894"/>
      <c r="L227" s="894"/>
      <c r="M227" s="895"/>
      <c r="N227" s="896"/>
      <c r="O227" s="896"/>
      <c r="P227" s="815"/>
      <c r="Q227" s="815"/>
      <c r="R227" s="874"/>
      <c r="S227" s="284"/>
    </row>
    <row r="228" spans="1:19" s="31" customFormat="1" ht="15" customHeight="1" x14ac:dyDescent="0.2">
      <c r="A228" s="975"/>
      <c r="B228" s="890"/>
      <c r="C228" s="891"/>
      <c r="D228" s="891"/>
      <c r="E228" s="891"/>
      <c r="F228" s="891"/>
      <c r="G228" s="892"/>
      <c r="H228" s="893"/>
      <c r="I228" s="895"/>
      <c r="J228" s="893"/>
      <c r="K228" s="894"/>
      <c r="L228" s="894"/>
      <c r="M228" s="895"/>
      <c r="N228" s="896"/>
      <c r="O228" s="896"/>
      <c r="P228" s="815"/>
      <c r="Q228" s="815"/>
      <c r="R228" s="874"/>
      <c r="S228" s="284"/>
    </row>
    <row r="229" spans="1:19" s="31" customFormat="1" ht="15" customHeight="1" x14ac:dyDescent="0.2">
      <c r="A229" s="975"/>
      <c r="B229" s="890"/>
      <c r="C229" s="891"/>
      <c r="D229" s="891"/>
      <c r="E229" s="891"/>
      <c r="F229" s="891"/>
      <c r="G229" s="892"/>
      <c r="H229" s="893"/>
      <c r="I229" s="895"/>
      <c r="J229" s="893"/>
      <c r="K229" s="894"/>
      <c r="L229" s="894"/>
      <c r="M229" s="895"/>
      <c r="N229" s="896"/>
      <c r="O229" s="896"/>
      <c r="P229" s="815"/>
      <c r="Q229" s="815"/>
      <c r="R229" s="874"/>
      <c r="S229" s="284"/>
    </row>
    <row r="230" spans="1:19" s="31" customFormat="1" ht="15" customHeight="1" x14ac:dyDescent="0.2">
      <c r="A230" s="975"/>
      <c r="B230" s="890"/>
      <c r="C230" s="891"/>
      <c r="D230" s="891"/>
      <c r="E230" s="891"/>
      <c r="F230" s="891"/>
      <c r="G230" s="892"/>
      <c r="H230" s="893"/>
      <c r="I230" s="895"/>
      <c r="J230" s="893"/>
      <c r="K230" s="894"/>
      <c r="L230" s="894"/>
      <c r="M230" s="895"/>
      <c r="N230" s="896"/>
      <c r="O230" s="896"/>
      <c r="P230" s="815"/>
      <c r="Q230" s="815"/>
      <c r="R230" s="874"/>
      <c r="S230" s="284"/>
    </row>
    <row r="231" spans="1:19" ht="15" customHeight="1" x14ac:dyDescent="0.2">
      <c r="B231" s="561"/>
      <c r="C231" s="561"/>
      <c r="D231" s="561"/>
      <c r="E231" s="561"/>
      <c r="F231" s="561" t="s">
        <v>1122</v>
      </c>
      <c r="G231" s="413"/>
      <c r="H231" s="413"/>
      <c r="I231" s="413"/>
      <c r="J231" s="413"/>
      <c r="K231" s="564"/>
      <c r="L231" s="561"/>
      <c r="M231" s="561"/>
      <c r="N231" s="860" t="s">
        <v>1121</v>
      </c>
      <c r="O231" s="860"/>
      <c r="P231" s="861">
        <f>SUM(P193:Q230)</f>
        <v>0</v>
      </c>
      <c r="Q231" s="862"/>
      <c r="R231" s="874"/>
    </row>
    <row r="232" spans="1:19" ht="30" customHeight="1" x14ac:dyDescent="0.2">
      <c r="B232" s="818" t="s">
        <v>2312</v>
      </c>
      <c r="C232" s="818"/>
      <c r="D232" s="818"/>
      <c r="E232" s="818"/>
      <c r="F232" s="818"/>
      <c r="G232" s="818"/>
      <c r="H232" s="818"/>
      <c r="I232" s="818"/>
      <c r="J232" s="818"/>
      <c r="K232" s="818"/>
      <c r="L232" s="818"/>
      <c r="M232" s="818"/>
      <c r="N232" s="818"/>
      <c r="O232" s="818"/>
      <c r="P232" s="818"/>
      <c r="Q232" s="818"/>
      <c r="R232" s="874"/>
    </row>
    <row r="233" spans="1:19" s="208" customFormat="1" ht="12.75" customHeight="1" x14ac:dyDescent="0.2">
      <c r="A233" s="975"/>
      <c r="B233" s="321" t="str">
        <f>'Main Page'!$G$9</f>
        <v>2026-2027</v>
      </c>
      <c r="C233" s="322"/>
      <c r="D233" s="322" t="s">
        <v>671</v>
      </c>
      <c r="E233" s="322" t="str">
        <f>'Main Page'!$F$13</f>
        <v>Albemarle County Public Schools</v>
      </c>
      <c r="F233" s="322"/>
      <c r="G233" s="346"/>
      <c r="H233" s="346"/>
      <c r="I233" s="322" t="s">
        <v>670</v>
      </c>
      <c r="J233" s="324">
        <f>'Main Page'!$F$14</f>
        <v>2</v>
      </c>
      <c r="K233" s="874" t="str">
        <f>'Main Page'!$B$6</f>
        <v xml:space="preserve">  Title I, Part A, Improving Basic Programs</v>
      </c>
      <c r="L233" s="874"/>
      <c r="M233" s="874"/>
      <c r="N233" s="874"/>
      <c r="O233" s="874"/>
      <c r="P233" s="874"/>
      <c r="Q233" s="874"/>
      <c r="R233" s="874"/>
      <c r="S233" s="279"/>
    </row>
    <row r="234" spans="1:19" ht="20.25" customHeight="1" x14ac:dyDescent="0.2">
      <c r="B234" s="857" t="s">
        <v>2253</v>
      </c>
      <c r="C234" s="857"/>
      <c r="D234" s="857"/>
      <c r="E234" s="857"/>
      <c r="F234" s="857"/>
      <c r="G234" s="857"/>
      <c r="H234" s="857"/>
      <c r="I234" s="857"/>
      <c r="J234" s="857"/>
      <c r="K234" s="857"/>
      <c r="L234" s="857"/>
      <c r="M234" s="857"/>
      <c r="N234" s="857"/>
      <c r="O234" s="857"/>
      <c r="P234" s="857"/>
      <c r="Q234" s="857"/>
      <c r="R234" s="874"/>
    </row>
    <row r="235" spans="1:19" ht="24.75" customHeight="1" x14ac:dyDescent="0.2">
      <c r="B235" s="872" t="s">
        <v>2304</v>
      </c>
      <c r="C235" s="873"/>
      <c r="D235" s="873"/>
      <c r="E235" s="873"/>
      <c r="F235" s="873"/>
      <c r="G235" s="873"/>
      <c r="H235" s="873"/>
      <c r="I235" s="873"/>
      <c r="J235" s="873"/>
      <c r="K235" s="873"/>
      <c r="L235" s="873"/>
      <c r="M235" s="873"/>
      <c r="N235" s="873"/>
      <c r="O235" s="873"/>
      <c r="P235" s="873"/>
      <c r="Q235" s="873"/>
      <c r="R235" s="874"/>
    </row>
    <row r="236" spans="1:19" s="31" customFormat="1" ht="112.5" customHeight="1" x14ac:dyDescent="0.2">
      <c r="A236" s="975"/>
      <c r="B236" s="863"/>
      <c r="C236" s="864"/>
      <c r="D236" s="864"/>
      <c r="E236" s="864"/>
      <c r="F236" s="864"/>
      <c r="G236" s="864"/>
      <c r="H236" s="864"/>
      <c r="I236" s="864"/>
      <c r="J236" s="864"/>
      <c r="K236" s="864"/>
      <c r="L236" s="864"/>
      <c r="M236" s="864"/>
      <c r="N236" s="864"/>
      <c r="O236" s="864"/>
      <c r="P236" s="864"/>
      <c r="Q236" s="865"/>
      <c r="R236" s="874"/>
      <c r="S236" s="284"/>
    </row>
    <row r="237" spans="1:19" s="31" customFormat="1" ht="150" customHeight="1" x14ac:dyDescent="0.2">
      <c r="A237" s="975"/>
      <c r="B237" s="866"/>
      <c r="C237" s="867"/>
      <c r="D237" s="867"/>
      <c r="E237" s="867"/>
      <c r="F237" s="867"/>
      <c r="G237" s="867"/>
      <c r="H237" s="867"/>
      <c r="I237" s="867"/>
      <c r="J237" s="867"/>
      <c r="K237" s="867"/>
      <c r="L237" s="867"/>
      <c r="M237" s="867"/>
      <c r="N237" s="867"/>
      <c r="O237" s="867"/>
      <c r="P237" s="867"/>
      <c r="Q237" s="868"/>
      <c r="R237" s="874"/>
      <c r="S237" s="284"/>
    </row>
    <row r="238" spans="1:19" s="31" customFormat="1" ht="112.5" customHeight="1" x14ac:dyDescent="0.2">
      <c r="A238" s="975"/>
      <c r="B238" s="869"/>
      <c r="C238" s="870"/>
      <c r="D238" s="870"/>
      <c r="E238" s="870"/>
      <c r="F238" s="870"/>
      <c r="G238" s="870"/>
      <c r="H238" s="870"/>
      <c r="I238" s="870"/>
      <c r="J238" s="870"/>
      <c r="K238" s="870"/>
      <c r="L238" s="870"/>
      <c r="M238" s="870"/>
      <c r="N238" s="870"/>
      <c r="O238" s="870"/>
      <c r="P238" s="870"/>
      <c r="Q238" s="871"/>
      <c r="R238" s="874"/>
      <c r="S238" s="284"/>
    </row>
    <row r="239" spans="1:19" ht="15" customHeight="1" x14ac:dyDescent="0.2">
      <c r="B239" s="905" t="s">
        <v>1119</v>
      </c>
      <c r="C239" s="906"/>
      <c r="D239" s="906"/>
      <c r="E239" s="906"/>
      <c r="F239" s="906"/>
      <c r="G239" s="907"/>
      <c r="H239" s="905" t="s">
        <v>2549</v>
      </c>
      <c r="I239" s="907"/>
      <c r="J239" s="905" t="s">
        <v>1997</v>
      </c>
      <c r="K239" s="906"/>
      <c r="L239" s="906"/>
      <c r="M239" s="907"/>
      <c r="N239" s="816" t="s">
        <v>2250</v>
      </c>
      <c r="O239" s="816"/>
      <c r="P239" s="819" t="s">
        <v>1120</v>
      </c>
      <c r="Q239" s="819"/>
      <c r="R239" s="874"/>
    </row>
    <row r="240" spans="1:19" s="31" customFormat="1" ht="15" customHeight="1" x14ac:dyDescent="0.2">
      <c r="A240" s="975"/>
      <c r="B240" s="890"/>
      <c r="C240" s="891"/>
      <c r="D240" s="891"/>
      <c r="E240" s="891"/>
      <c r="F240" s="891"/>
      <c r="G240" s="892"/>
      <c r="H240" s="893"/>
      <c r="I240" s="895"/>
      <c r="J240" s="893"/>
      <c r="K240" s="894"/>
      <c r="L240" s="894"/>
      <c r="M240" s="895"/>
      <c r="N240" s="896"/>
      <c r="O240" s="896"/>
      <c r="P240" s="815"/>
      <c r="Q240" s="815"/>
      <c r="R240" s="874"/>
      <c r="S240" s="284"/>
    </row>
    <row r="241" spans="1:19" s="31" customFormat="1" ht="15" customHeight="1" x14ac:dyDescent="0.2">
      <c r="A241" s="975"/>
      <c r="B241" s="890"/>
      <c r="C241" s="891"/>
      <c r="D241" s="891"/>
      <c r="E241" s="891"/>
      <c r="F241" s="891"/>
      <c r="G241" s="892"/>
      <c r="H241" s="893"/>
      <c r="I241" s="895"/>
      <c r="J241" s="893"/>
      <c r="K241" s="894"/>
      <c r="L241" s="894"/>
      <c r="M241" s="895"/>
      <c r="N241" s="896"/>
      <c r="O241" s="896"/>
      <c r="P241" s="815"/>
      <c r="Q241" s="815"/>
      <c r="R241" s="874"/>
      <c r="S241" s="284"/>
    </row>
    <row r="242" spans="1:19" s="31" customFormat="1" ht="15" customHeight="1" x14ac:dyDescent="0.2">
      <c r="A242" s="975"/>
      <c r="B242" s="890"/>
      <c r="C242" s="891"/>
      <c r="D242" s="891"/>
      <c r="E242" s="891"/>
      <c r="F242" s="891"/>
      <c r="G242" s="892"/>
      <c r="H242" s="893"/>
      <c r="I242" s="895"/>
      <c r="J242" s="893"/>
      <c r="K242" s="894"/>
      <c r="L242" s="894"/>
      <c r="M242" s="895"/>
      <c r="N242" s="896"/>
      <c r="O242" s="896"/>
      <c r="P242" s="815"/>
      <c r="Q242" s="815"/>
      <c r="R242" s="874"/>
      <c r="S242" s="284"/>
    </row>
    <row r="243" spans="1:19" s="31" customFormat="1" ht="15" customHeight="1" x14ac:dyDescent="0.2">
      <c r="A243" s="975"/>
      <c r="B243" s="890"/>
      <c r="C243" s="891"/>
      <c r="D243" s="891"/>
      <c r="E243" s="891"/>
      <c r="F243" s="891"/>
      <c r="G243" s="892"/>
      <c r="H243" s="893"/>
      <c r="I243" s="895"/>
      <c r="J243" s="893"/>
      <c r="K243" s="894"/>
      <c r="L243" s="894"/>
      <c r="M243" s="895"/>
      <c r="N243" s="896"/>
      <c r="O243" s="896"/>
      <c r="P243" s="815"/>
      <c r="Q243" s="815"/>
      <c r="R243" s="874"/>
      <c r="S243" s="284"/>
    </row>
    <row r="244" spans="1:19" s="31" customFormat="1" ht="15" customHeight="1" x14ac:dyDescent="0.2">
      <c r="A244" s="975"/>
      <c r="B244" s="890"/>
      <c r="C244" s="891"/>
      <c r="D244" s="891"/>
      <c r="E244" s="891"/>
      <c r="F244" s="891"/>
      <c r="G244" s="892"/>
      <c r="H244" s="893"/>
      <c r="I244" s="895"/>
      <c r="J244" s="893"/>
      <c r="K244" s="894"/>
      <c r="L244" s="894"/>
      <c r="M244" s="895"/>
      <c r="N244" s="896"/>
      <c r="O244" s="896"/>
      <c r="P244" s="815"/>
      <c r="Q244" s="815"/>
      <c r="R244" s="874"/>
      <c r="S244" s="284"/>
    </row>
    <row r="245" spans="1:19" s="31" customFormat="1" ht="15" customHeight="1" x14ac:dyDescent="0.2">
      <c r="A245" s="975"/>
      <c r="B245" s="890"/>
      <c r="C245" s="891"/>
      <c r="D245" s="891"/>
      <c r="E245" s="891"/>
      <c r="F245" s="891"/>
      <c r="G245" s="892"/>
      <c r="H245" s="893"/>
      <c r="I245" s="895"/>
      <c r="J245" s="893"/>
      <c r="K245" s="894"/>
      <c r="L245" s="894"/>
      <c r="M245" s="895"/>
      <c r="N245" s="896"/>
      <c r="O245" s="896"/>
      <c r="P245" s="815"/>
      <c r="Q245" s="815"/>
      <c r="R245" s="874"/>
      <c r="S245" s="284"/>
    </row>
    <row r="246" spans="1:19" s="31" customFormat="1" ht="15" customHeight="1" x14ac:dyDescent="0.2">
      <c r="A246" s="975"/>
      <c r="B246" s="890"/>
      <c r="C246" s="891"/>
      <c r="D246" s="891"/>
      <c r="E246" s="891"/>
      <c r="F246" s="891"/>
      <c r="G246" s="892"/>
      <c r="H246" s="893"/>
      <c r="I246" s="895"/>
      <c r="J246" s="893"/>
      <c r="K246" s="894"/>
      <c r="L246" s="894"/>
      <c r="M246" s="895"/>
      <c r="N246" s="896"/>
      <c r="O246" s="896"/>
      <c r="P246" s="815"/>
      <c r="Q246" s="815"/>
      <c r="R246" s="874"/>
      <c r="S246" s="284"/>
    </row>
    <row r="247" spans="1:19" s="31" customFormat="1" ht="15" customHeight="1" x14ac:dyDescent="0.2">
      <c r="A247" s="975"/>
      <c r="B247" s="890"/>
      <c r="C247" s="891"/>
      <c r="D247" s="891"/>
      <c r="E247" s="891"/>
      <c r="F247" s="891"/>
      <c r="G247" s="892"/>
      <c r="H247" s="893"/>
      <c r="I247" s="895"/>
      <c r="J247" s="893"/>
      <c r="K247" s="894"/>
      <c r="L247" s="894"/>
      <c r="M247" s="895"/>
      <c r="N247" s="896"/>
      <c r="O247" s="896"/>
      <c r="P247" s="815"/>
      <c r="Q247" s="815"/>
      <c r="R247" s="874"/>
      <c r="S247" s="284"/>
    </row>
    <row r="248" spans="1:19" s="31" customFormat="1" ht="15" customHeight="1" x14ac:dyDescent="0.2">
      <c r="A248" s="975"/>
      <c r="B248" s="890"/>
      <c r="C248" s="891"/>
      <c r="D248" s="891"/>
      <c r="E248" s="891"/>
      <c r="F248" s="891"/>
      <c r="G248" s="892"/>
      <c r="H248" s="893"/>
      <c r="I248" s="895"/>
      <c r="J248" s="893"/>
      <c r="K248" s="894"/>
      <c r="L248" s="894"/>
      <c r="M248" s="895"/>
      <c r="N248" s="896"/>
      <c r="O248" s="896"/>
      <c r="P248" s="815"/>
      <c r="Q248" s="815"/>
      <c r="R248" s="874"/>
      <c r="S248" s="284"/>
    </row>
    <row r="249" spans="1:19" s="31" customFormat="1" ht="15" customHeight="1" x14ac:dyDescent="0.2">
      <c r="A249" s="975"/>
      <c r="B249" s="890"/>
      <c r="C249" s="891"/>
      <c r="D249" s="891"/>
      <c r="E249" s="891"/>
      <c r="F249" s="891"/>
      <c r="G249" s="892"/>
      <c r="H249" s="893"/>
      <c r="I249" s="895"/>
      <c r="J249" s="893"/>
      <c r="K249" s="894"/>
      <c r="L249" s="894"/>
      <c r="M249" s="895"/>
      <c r="N249" s="896"/>
      <c r="O249" s="896"/>
      <c r="P249" s="815"/>
      <c r="Q249" s="815"/>
      <c r="R249" s="874"/>
      <c r="S249" s="284"/>
    </row>
    <row r="250" spans="1:19" s="31" customFormat="1" ht="15" customHeight="1" x14ac:dyDescent="0.2">
      <c r="A250" s="975"/>
      <c r="B250" s="890"/>
      <c r="C250" s="891"/>
      <c r="D250" s="891"/>
      <c r="E250" s="891"/>
      <c r="F250" s="891"/>
      <c r="G250" s="892"/>
      <c r="H250" s="893"/>
      <c r="I250" s="895"/>
      <c r="J250" s="893"/>
      <c r="K250" s="894"/>
      <c r="L250" s="894"/>
      <c r="M250" s="895"/>
      <c r="N250" s="896"/>
      <c r="O250" s="896"/>
      <c r="P250" s="815"/>
      <c r="Q250" s="815"/>
      <c r="R250" s="874"/>
      <c r="S250" s="284"/>
    </row>
    <row r="251" spans="1:19" s="31" customFormat="1" ht="15" customHeight="1" x14ac:dyDescent="0.2">
      <c r="A251" s="975"/>
      <c r="B251" s="890"/>
      <c r="C251" s="891"/>
      <c r="D251" s="891"/>
      <c r="E251" s="891"/>
      <c r="F251" s="891"/>
      <c r="G251" s="892"/>
      <c r="H251" s="893"/>
      <c r="I251" s="895"/>
      <c r="J251" s="893"/>
      <c r="K251" s="894"/>
      <c r="L251" s="894"/>
      <c r="M251" s="895"/>
      <c r="N251" s="896"/>
      <c r="O251" s="896"/>
      <c r="P251" s="815"/>
      <c r="Q251" s="815"/>
      <c r="R251" s="874"/>
      <c r="S251" s="284"/>
    </row>
    <row r="252" spans="1:19" s="31" customFormat="1" ht="15" customHeight="1" x14ac:dyDescent="0.2">
      <c r="A252" s="975"/>
      <c r="B252" s="890"/>
      <c r="C252" s="891"/>
      <c r="D252" s="891"/>
      <c r="E252" s="891"/>
      <c r="F252" s="891"/>
      <c r="G252" s="892"/>
      <c r="H252" s="893"/>
      <c r="I252" s="895"/>
      <c r="J252" s="893"/>
      <c r="K252" s="894"/>
      <c r="L252" s="894"/>
      <c r="M252" s="895"/>
      <c r="N252" s="896"/>
      <c r="O252" s="896"/>
      <c r="P252" s="815"/>
      <c r="Q252" s="815"/>
      <c r="R252" s="874"/>
      <c r="S252" s="284"/>
    </row>
    <row r="253" spans="1:19" s="31" customFormat="1" ht="15" customHeight="1" x14ac:dyDescent="0.2">
      <c r="A253" s="975"/>
      <c r="B253" s="890"/>
      <c r="C253" s="891"/>
      <c r="D253" s="891"/>
      <c r="E253" s="891"/>
      <c r="F253" s="891"/>
      <c r="G253" s="892"/>
      <c r="H253" s="893"/>
      <c r="I253" s="895"/>
      <c r="J253" s="893"/>
      <c r="K253" s="894"/>
      <c r="L253" s="894"/>
      <c r="M253" s="895"/>
      <c r="N253" s="896"/>
      <c r="O253" s="896"/>
      <c r="P253" s="815"/>
      <c r="Q253" s="815"/>
      <c r="R253" s="874"/>
      <c r="S253" s="284"/>
    </row>
    <row r="254" spans="1:19" s="31" customFormat="1" ht="15" customHeight="1" x14ac:dyDescent="0.2">
      <c r="A254" s="975"/>
      <c r="B254" s="890"/>
      <c r="C254" s="891"/>
      <c r="D254" s="891"/>
      <c r="E254" s="891"/>
      <c r="F254" s="891"/>
      <c r="G254" s="892"/>
      <c r="H254" s="893"/>
      <c r="I254" s="895"/>
      <c r="J254" s="893"/>
      <c r="K254" s="894"/>
      <c r="L254" s="894"/>
      <c r="M254" s="895"/>
      <c r="N254" s="896"/>
      <c r="O254" s="896"/>
      <c r="P254" s="815"/>
      <c r="Q254" s="815"/>
      <c r="R254" s="874"/>
      <c r="S254" s="284"/>
    </row>
    <row r="255" spans="1:19" s="31" customFormat="1" ht="15" customHeight="1" x14ac:dyDescent="0.2">
      <c r="A255" s="975"/>
      <c r="B255" s="890"/>
      <c r="C255" s="891"/>
      <c r="D255" s="891"/>
      <c r="E255" s="891"/>
      <c r="F255" s="891"/>
      <c r="G255" s="892"/>
      <c r="H255" s="893"/>
      <c r="I255" s="895"/>
      <c r="J255" s="893"/>
      <c r="K255" s="894"/>
      <c r="L255" s="894"/>
      <c r="M255" s="895"/>
      <c r="N255" s="896"/>
      <c r="O255" s="896"/>
      <c r="P255" s="815"/>
      <c r="Q255" s="815"/>
      <c r="R255" s="874"/>
      <c r="S255" s="284"/>
    </row>
    <row r="256" spans="1:19" s="31" customFormat="1" ht="15" customHeight="1" x14ac:dyDescent="0.2">
      <c r="A256" s="975"/>
      <c r="B256" s="890"/>
      <c r="C256" s="891"/>
      <c r="D256" s="891"/>
      <c r="E256" s="891"/>
      <c r="F256" s="891"/>
      <c r="G256" s="892"/>
      <c r="H256" s="893"/>
      <c r="I256" s="895"/>
      <c r="J256" s="893"/>
      <c r="K256" s="894"/>
      <c r="L256" s="894"/>
      <c r="M256" s="895"/>
      <c r="N256" s="896"/>
      <c r="O256" s="896"/>
      <c r="P256" s="815"/>
      <c r="Q256" s="815"/>
      <c r="R256" s="874"/>
      <c r="S256" s="284"/>
    </row>
    <row r="257" spans="1:19" s="31" customFormat="1" ht="15" customHeight="1" x14ac:dyDescent="0.2">
      <c r="A257" s="975"/>
      <c r="B257" s="890"/>
      <c r="C257" s="891"/>
      <c r="D257" s="891"/>
      <c r="E257" s="891"/>
      <c r="F257" s="891"/>
      <c r="G257" s="892"/>
      <c r="H257" s="893"/>
      <c r="I257" s="895"/>
      <c r="J257" s="893"/>
      <c r="K257" s="894"/>
      <c r="L257" s="894"/>
      <c r="M257" s="895"/>
      <c r="N257" s="896"/>
      <c r="O257" s="896"/>
      <c r="P257" s="815"/>
      <c r="Q257" s="815"/>
      <c r="R257" s="874"/>
      <c r="S257" s="284"/>
    </row>
    <row r="258" spans="1:19" s="31" customFormat="1" ht="15" customHeight="1" x14ac:dyDescent="0.2">
      <c r="A258" s="975"/>
      <c r="B258" s="890"/>
      <c r="C258" s="891"/>
      <c r="D258" s="891"/>
      <c r="E258" s="891"/>
      <c r="F258" s="891"/>
      <c r="G258" s="892"/>
      <c r="H258" s="893"/>
      <c r="I258" s="895"/>
      <c r="J258" s="893"/>
      <c r="K258" s="894"/>
      <c r="L258" s="894"/>
      <c r="M258" s="895"/>
      <c r="N258" s="896"/>
      <c r="O258" s="896"/>
      <c r="P258" s="815"/>
      <c r="Q258" s="815"/>
      <c r="R258" s="874"/>
      <c r="S258" s="284"/>
    </row>
    <row r="259" spans="1:19" s="31" customFormat="1" ht="15" customHeight="1" x14ac:dyDescent="0.2">
      <c r="A259" s="975"/>
      <c r="B259" s="890"/>
      <c r="C259" s="891"/>
      <c r="D259" s="891"/>
      <c r="E259" s="891"/>
      <c r="F259" s="891"/>
      <c r="G259" s="892"/>
      <c r="H259" s="893"/>
      <c r="I259" s="895"/>
      <c r="J259" s="893"/>
      <c r="K259" s="894"/>
      <c r="L259" s="894"/>
      <c r="M259" s="895"/>
      <c r="N259" s="896"/>
      <c r="O259" s="896"/>
      <c r="P259" s="815"/>
      <c r="Q259" s="815"/>
      <c r="R259" s="874"/>
      <c r="S259" s="284"/>
    </row>
    <row r="260" spans="1:19" s="31" customFormat="1" ht="15" customHeight="1" x14ac:dyDescent="0.2">
      <c r="A260" s="975"/>
      <c r="B260" s="890"/>
      <c r="C260" s="891"/>
      <c r="D260" s="891"/>
      <c r="E260" s="891"/>
      <c r="F260" s="891"/>
      <c r="G260" s="892"/>
      <c r="H260" s="893"/>
      <c r="I260" s="895"/>
      <c r="J260" s="893"/>
      <c r="K260" s="894"/>
      <c r="L260" s="894"/>
      <c r="M260" s="895"/>
      <c r="N260" s="896"/>
      <c r="O260" s="896"/>
      <c r="P260" s="815"/>
      <c r="Q260" s="815"/>
      <c r="R260" s="874"/>
      <c r="S260" s="284"/>
    </row>
    <row r="261" spans="1:19" s="31" customFormat="1" ht="15" customHeight="1" x14ac:dyDescent="0.2">
      <c r="A261" s="975"/>
      <c r="B261" s="890"/>
      <c r="C261" s="891"/>
      <c r="D261" s="891"/>
      <c r="E261" s="891"/>
      <c r="F261" s="891"/>
      <c r="G261" s="892"/>
      <c r="H261" s="893"/>
      <c r="I261" s="895"/>
      <c r="J261" s="893"/>
      <c r="K261" s="894"/>
      <c r="L261" s="894"/>
      <c r="M261" s="895"/>
      <c r="N261" s="896"/>
      <c r="O261" s="896"/>
      <c r="P261" s="815"/>
      <c r="Q261" s="815"/>
      <c r="R261" s="874"/>
      <c r="S261" s="284"/>
    </row>
    <row r="262" spans="1:19" s="31" customFormat="1" ht="15" customHeight="1" x14ac:dyDescent="0.2">
      <c r="A262" s="975"/>
      <c r="B262" s="890"/>
      <c r="C262" s="891"/>
      <c r="D262" s="891"/>
      <c r="E262" s="891"/>
      <c r="F262" s="891"/>
      <c r="G262" s="892"/>
      <c r="H262" s="893"/>
      <c r="I262" s="895"/>
      <c r="J262" s="893"/>
      <c r="K262" s="894"/>
      <c r="L262" s="894"/>
      <c r="M262" s="895"/>
      <c r="N262" s="896"/>
      <c r="O262" s="896"/>
      <c r="P262" s="815"/>
      <c r="Q262" s="815"/>
      <c r="R262" s="874"/>
      <c r="S262" s="284"/>
    </row>
    <row r="263" spans="1:19" s="31" customFormat="1" ht="15" customHeight="1" x14ac:dyDescent="0.2">
      <c r="A263" s="975"/>
      <c r="B263" s="890"/>
      <c r="C263" s="891"/>
      <c r="D263" s="891"/>
      <c r="E263" s="891"/>
      <c r="F263" s="891"/>
      <c r="G263" s="892"/>
      <c r="H263" s="893"/>
      <c r="I263" s="895"/>
      <c r="J263" s="893"/>
      <c r="K263" s="894"/>
      <c r="L263" s="894"/>
      <c r="M263" s="895"/>
      <c r="N263" s="896"/>
      <c r="O263" s="896"/>
      <c r="P263" s="815"/>
      <c r="Q263" s="815"/>
      <c r="R263" s="874"/>
      <c r="S263" s="284"/>
    </row>
    <row r="264" spans="1:19" s="31" customFormat="1" ht="15" customHeight="1" x14ac:dyDescent="0.2">
      <c r="A264" s="975"/>
      <c r="B264" s="890"/>
      <c r="C264" s="891"/>
      <c r="D264" s="891"/>
      <c r="E264" s="891"/>
      <c r="F264" s="891"/>
      <c r="G264" s="892"/>
      <c r="H264" s="893"/>
      <c r="I264" s="895"/>
      <c r="J264" s="893"/>
      <c r="K264" s="894"/>
      <c r="L264" s="894"/>
      <c r="M264" s="895"/>
      <c r="N264" s="896"/>
      <c r="O264" s="896"/>
      <c r="P264" s="815"/>
      <c r="Q264" s="815"/>
      <c r="R264" s="874"/>
      <c r="S264" s="284"/>
    </row>
    <row r="265" spans="1:19" s="31" customFormat="1" ht="15" customHeight="1" x14ac:dyDescent="0.2">
      <c r="A265" s="975"/>
      <c r="B265" s="890"/>
      <c r="C265" s="891"/>
      <c r="D265" s="891"/>
      <c r="E265" s="891"/>
      <c r="F265" s="891"/>
      <c r="G265" s="892"/>
      <c r="H265" s="893"/>
      <c r="I265" s="895"/>
      <c r="J265" s="893"/>
      <c r="K265" s="894"/>
      <c r="L265" s="894"/>
      <c r="M265" s="895"/>
      <c r="N265" s="896"/>
      <c r="O265" s="896"/>
      <c r="P265" s="815"/>
      <c r="Q265" s="815"/>
      <c r="R265" s="874"/>
      <c r="S265" s="284"/>
    </row>
    <row r="266" spans="1:19" s="31" customFormat="1" ht="15" customHeight="1" x14ac:dyDescent="0.2">
      <c r="A266" s="975"/>
      <c r="B266" s="890"/>
      <c r="C266" s="891"/>
      <c r="D266" s="891"/>
      <c r="E266" s="891"/>
      <c r="F266" s="891"/>
      <c r="G266" s="892"/>
      <c r="H266" s="893"/>
      <c r="I266" s="895"/>
      <c r="J266" s="893"/>
      <c r="K266" s="894"/>
      <c r="L266" s="894"/>
      <c r="M266" s="895"/>
      <c r="N266" s="896"/>
      <c r="O266" s="896"/>
      <c r="P266" s="815"/>
      <c r="Q266" s="815"/>
      <c r="R266" s="874"/>
      <c r="S266" s="284"/>
    </row>
    <row r="267" spans="1:19" s="31" customFormat="1" ht="15" customHeight="1" x14ac:dyDescent="0.2">
      <c r="A267" s="975"/>
      <c r="B267" s="890"/>
      <c r="C267" s="891"/>
      <c r="D267" s="891"/>
      <c r="E267" s="891"/>
      <c r="F267" s="891"/>
      <c r="G267" s="892"/>
      <c r="H267" s="893"/>
      <c r="I267" s="895"/>
      <c r="J267" s="893"/>
      <c r="K267" s="894"/>
      <c r="L267" s="894"/>
      <c r="M267" s="895"/>
      <c r="N267" s="896"/>
      <c r="O267" s="896"/>
      <c r="P267" s="815"/>
      <c r="Q267" s="815"/>
      <c r="R267" s="874"/>
      <c r="S267" s="284"/>
    </row>
    <row r="268" spans="1:19" s="31" customFormat="1" ht="15" customHeight="1" x14ac:dyDescent="0.2">
      <c r="A268" s="975"/>
      <c r="B268" s="890"/>
      <c r="C268" s="891"/>
      <c r="D268" s="891"/>
      <c r="E268" s="891"/>
      <c r="F268" s="891"/>
      <c r="G268" s="892"/>
      <c r="H268" s="893"/>
      <c r="I268" s="895"/>
      <c r="J268" s="893"/>
      <c r="K268" s="894"/>
      <c r="L268" s="894"/>
      <c r="M268" s="895"/>
      <c r="N268" s="896"/>
      <c r="O268" s="896"/>
      <c r="P268" s="815"/>
      <c r="Q268" s="815"/>
      <c r="R268" s="874"/>
      <c r="S268" s="284"/>
    </row>
    <row r="269" spans="1:19" s="31" customFormat="1" ht="15" customHeight="1" x14ac:dyDescent="0.2">
      <c r="A269" s="975"/>
      <c r="B269" s="890"/>
      <c r="C269" s="891"/>
      <c r="D269" s="891"/>
      <c r="E269" s="891"/>
      <c r="F269" s="891"/>
      <c r="G269" s="892"/>
      <c r="H269" s="893"/>
      <c r="I269" s="895"/>
      <c r="J269" s="893"/>
      <c r="K269" s="894"/>
      <c r="L269" s="894"/>
      <c r="M269" s="895"/>
      <c r="N269" s="896"/>
      <c r="O269" s="896"/>
      <c r="P269" s="815"/>
      <c r="Q269" s="815"/>
      <c r="R269" s="874"/>
      <c r="S269" s="284"/>
    </row>
    <row r="270" spans="1:19" s="31" customFormat="1" ht="15" customHeight="1" x14ac:dyDescent="0.2">
      <c r="A270" s="975"/>
      <c r="B270" s="890"/>
      <c r="C270" s="891"/>
      <c r="D270" s="891"/>
      <c r="E270" s="891"/>
      <c r="F270" s="891"/>
      <c r="G270" s="892"/>
      <c r="H270" s="893"/>
      <c r="I270" s="895"/>
      <c r="J270" s="893"/>
      <c r="K270" s="894"/>
      <c r="L270" s="894"/>
      <c r="M270" s="895"/>
      <c r="N270" s="896"/>
      <c r="O270" s="896"/>
      <c r="P270" s="815"/>
      <c r="Q270" s="815"/>
      <c r="R270" s="874"/>
      <c r="S270" s="284"/>
    </row>
    <row r="271" spans="1:19" s="31" customFormat="1" ht="15" customHeight="1" x14ac:dyDescent="0.2">
      <c r="A271" s="975"/>
      <c r="B271" s="890"/>
      <c r="C271" s="891"/>
      <c r="D271" s="891"/>
      <c r="E271" s="891"/>
      <c r="F271" s="891"/>
      <c r="G271" s="892"/>
      <c r="H271" s="893"/>
      <c r="I271" s="895"/>
      <c r="J271" s="893"/>
      <c r="K271" s="894"/>
      <c r="L271" s="894"/>
      <c r="M271" s="895"/>
      <c r="N271" s="896"/>
      <c r="O271" s="896"/>
      <c r="P271" s="815"/>
      <c r="Q271" s="815"/>
      <c r="R271" s="874"/>
      <c r="S271" s="284"/>
    </row>
    <row r="272" spans="1:19" s="31" customFormat="1" ht="15" customHeight="1" x14ac:dyDescent="0.2">
      <c r="A272" s="975"/>
      <c r="B272" s="890"/>
      <c r="C272" s="891"/>
      <c r="D272" s="891"/>
      <c r="E272" s="891"/>
      <c r="F272" s="891"/>
      <c r="G272" s="892"/>
      <c r="H272" s="893"/>
      <c r="I272" s="895"/>
      <c r="J272" s="893"/>
      <c r="K272" s="894"/>
      <c r="L272" s="894"/>
      <c r="M272" s="895"/>
      <c r="N272" s="896"/>
      <c r="O272" s="896"/>
      <c r="P272" s="815"/>
      <c r="Q272" s="815"/>
      <c r="R272" s="874"/>
      <c r="S272" s="284"/>
    </row>
    <row r="273" spans="1:19" s="31" customFormat="1" ht="15" customHeight="1" x14ac:dyDescent="0.2">
      <c r="A273" s="975"/>
      <c r="B273" s="890"/>
      <c r="C273" s="891"/>
      <c r="D273" s="891"/>
      <c r="E273" s="891"/>
      <c r="F273" s="891"/>
      <c r="G273" s="892"/>
      <c r="H273" s="893"/>
      <c r="I273" s="895"/>
      <c r="J273" s="893"/>
      <c r="K273" s="894"/>
      <c r="L273" s="894"/>
      <c r="M273" s="895"/>
      <c r="N273" s="896"/>
      <c r="O273" s="896"/>
      <c r="P273" s="815"/>
      <c r="Q273" s="815"/>
      <c r="R273" s="874"/>
      <c r="S273" s="284"/>
    </row>
    <row r="274" spans="1:19" s="31" customFormat="1" ht="15" customHeight="1" x14ac:dyDescent="0.2">
      <c r="A274" s="975"/>
      <c r="B274" s="890"/>
      <c r="C274" s="891"/>
      <c r="D274" s="891"/>
      <c r="E274" s="891"/>
      <c r="F274" s="891"/>
      <c r="G274" s="892"/>
      <c r="H274" s="893"/>
      <c r="I274" s="895"/>
      <c r="J274" s="893"/>
      <c r="K274" s="894"/>
      <c r="L274" s="894"/>
      <c r="M274" s="895"/>
      <c r="N274" s="896"/>
      <c r="O274" s="896"/>
      <c r="P274" s="815"/>
      <c r="Q274" s="815"/>
      <c r="R274" s="874"/>
      <c r="S274" s="284"/>
    </row>
    <row r="275" spans="1:19" s="31" customFormat="1" ht="15" customHeight="1" x14ac:dyDescent="0.2">
      <c r="A275" s="975"/>
      <c r="B275" s="890"/>
      <c r="C275" s="891"/>
      <c r="D275" s="891"/>
      <c r="E275" s="891"/>
      <c r="F275" s="891"/>
      <c r="G275" s="892"/>
      <c r="H275" s="893"/>
      <c r="I275" s="895"/>
      <c r="J275" s="893"/>
      <c r="K275" s="894"/>
      <c r="L275" s="894"/>
      <c r="M275" s="895"/>
      <c r="N275" s="896"/>
      <c r="O275" s="896"/>
      <c r="P275" s="815"/>
      <c r="Q275" s="815"/>
      <c r="R275" s="874"/>
      <c r="S275" s="284"/>
    </row>
    <row r="276" spans="1:19" s="31" customFormat="1" ht="15" customHeight="1" x14ac:dyDescent="0.2">
      <c r="A276" s="975"/>
      <c r="B276" s="890"/>
      <c r="C276" s="891"/>
      <c r="D276" s="891"/>
      <c r="E276" s="891"/>
      <c r="F276" s="891"/>
      <c r="G276" s="892"/>
      <c r="H276" s="893"/>
      <c r="I276" s="895"/>
      <c r="J276" s="893"/>
      <c r="K276" s="894"/>
      <c r="L276" s="894"/>
      <c r="M276" s="895"/>
      <c r="N276" s="896"/>
      <c r="O276" s="896"/>
      <c r="P276" s="815"/>
      <c r="Q276" s="815"/>
      <c r="R276" s="874"/>
      <c r="S276" s="284"/>
    </row>
    <row r="277" spans="1:19" ht="15" customHeight="1" x14ac:dyDescent="0.2">
      <c r="B277" s="561"/>
      <c r="C277" s="561"/>
      <c r="D277" s="561"/>
      <c r="E277" s="561"/>
      <c r="F277" s="561" t="s">
        <v>1122</v>
      </c>
      <c r="G277" s="413"/>
      <c r="H277" s="413"/>
      <c r="I277" s="413"/>
      <c r="J277" s="413"/>
      <c r="K277" s="413"/>
      <c r="L277" s="561"/>
      <c r="M277" s="561"/>
      <c r="N277" s="860" t="s">
        <v>1121</v>
      </c>
      <c r="O277" s="860"/>
      <c r="P277" s="861">
        <f>SUM(P240:Q276)</f>
        <v>0</v>
      </c>
      <c r="Q277" s="862"/>
      <c r="R277" s="874"/>
    </row>
    <row r="278" spans="1:19" ht="30" customHeight="1" x14ac:dyDescent="0.2">
      <c r="B278" s="818" t="s">
        <v>1981</v>
      </c>
      <c r="C278" s="818"/>
      <c r="D278" s="818"/>
      <c r="E278" s="818"/>
      <c r="F278" s="818"/>
      <c r="G278" s="818"/>
      <c r="H278" s="818"/>
      <c r="I278" s="818"/>
      <c r="J278" s="818"/>
      <c r="K278" s="818"/>
      <c r="L278" s="818"/>
      <c r="M278" s="818"/>
      <c r="N278" s="818"/>
      <c r="O278" s="818"/>
      <c r="P278" s="818"/>
      <c r="Q278" s="818"/>
      <c r="R278" s="874"/>
    </row>
    <row r="279" spans="1:19" s="208" customFormat="1" ht="12.75" customHeight="1" x14ac:dyDescent="0.2">
      <c r="A279" s="975"/>
      <c r="B279" s="321" t="str">
        <f>'Main Page'!$G$9</f>
        <v>2026-2027</v>
      </c>
      <c r="C279" s="322"/>
      <c r="D279" s="322" t="s">
        <v>671</v>
      </c>
      <c r="E279" s="322" t="str">
        <f>'Main Page'!$F$13</f>
        <v>Albemarle County Public Schools</v>
      </c>
      <c r="F279" s="322"/>
      <c r="G279" s="346"/>
      <c r="H279" s="346"/>
      <c r="I279" s="322" t="s">
        <v>670</v>
      </c>
      <c r="J279" s="324">
        <f>'Main Page'!$F$14</f>
        <v>2</v>
      </c>
      <c r="K279" s="874" t="str">
        <f>'Main Page'!$B$6</f>
        <v xml:space="preserve">  Title I, Part A, Improving Basic Programs</v>
      </c>
      <c r="L279" s="874"/>
      <c r="M279" s="874"/>
      <c r="N279" s="874"/>
      <c r="O279" s="874"/>
      <c r="P279" s="874"/>
      <c r="Q279" s="874"/>
      <c r="R279" s="874"/>
      <c r="S279" s="279"/>
    </row>
    <row r="280" spans="1:19" ht="20.25" customHeight="1" x14ac:dyDescent="0.2">
      <c r="B280" s="857" t="s">
        <v>2254</v>
      </c>
      <c r="C280" s="857"/>
      <c r="D280" s="857"/>
      <c r="E280" s="857"/>
      <c r="F280" s="857"/>
      <c r="G280" s="857"/>
      <c r="H280" s="857"/>
      <c r="I280" s="857"/>
      <c r="J280" s="857"/>
      <c r="K280" s="857"/>
      <c r="L280" s="857"/>
      <c r="M280" s="857"/>
      <c r="N280" s="857"/>
      <c r="O280" s="857"/>
      <c r="P280" s="857"/>
      <c r="Q280" s="857"/>
      <c r="R280" s="874"/>
    </row>
    <row r="281" spans="1:19" ht="39.75" customHeight="1" x14ac:dyDescent="0.2">
      <c r="B281" s="858" t="s">
        <v>2748</v>
      </c>
      <c r="C281" s="859"/>
      <c r="D281" s="859"/>
      <c r="E281" s="859"/>
      <c r="F281" s="859"/>
      <c r="G281" s="859"/>
      <c r="H281" s="859"/>
      <c r="I281" s="859"/>
      <c r="J281" s="859"/>
      <c r="K281" s="859"/>
      <c r="L281" s="859"/>
      <c r="M281" s="859"/>
      <c r="N281" s="859"/>
      <c r="O281" s="859"/>
      <c r="P281" s="859"/>
      <c r="Q281" s="859"/>
      <c r="R281" s="874"/>
    </row>
    <row r="282" spans="1:19" s="31" customFormat="1" ht="112.5" customHeight="1" x14ac:dyDescent="0.2">
      <c r="A282" s="975"/>
      <c r="B282" s="863" t="s">
        <v>2912</v>
      </c>
      <c r="C282" s="864"/>
      <c r="D282" s="864"/>
      <c r="E282" s="864"/>
      <c r="F282" s="864"/>
      <c r="G282" s="864"/>
      <c r="H282" s="864"/>
      <c r="I282" s="864"/>
      <c r="J282" s="864"/>
      <c r="K282" s="864"/>
      <c r="L282" s="864"/>
      <c r="M282" s="864"/>
      <c r="N282" s="864"/>
      <c r="O282" s="864"/>
      <c r="P282" s="864"/>
      <c r="Q282" s="865"/>
      <c r="R282" s="874"/>
      <c r="S282" s="284"/>
    </row>
    <row r="283" spans="1:19" s="31" customFormat="1" ht="150" customHeight="1" x14ac:dyDescent="0.2">
      <c r="A283" s="975"/>
      <c r="B283" s="866" t="s">
        <v>2913</v>
      </c>
      <c r="C283" s="867"/>
      <c r="D283" s="867"/>
      <c r="E283" s="867"/>
      <c r="F283" s="867"/>
      <c r="G283" s="867"/>
      <c r="H283" s="867"/>
      <c r="I283" s="867"/>
      <c r="J283" s="867"/>
      <c r="K283" s="867"/>
      <c r="L283" s="867"/>
      <c r="M283" s="867"/>
      <c r="N283" s="867"/>
      <c r="O283" s="867"/>
      <c r="P283" s="867"/>
      <c r="Q283" s="868"/>
      <c r="R283" s="874"/>
      <c r="S283" s="284"/>
    </row>
    <row r="284" spans="1:19" s="31" customFormat="1" ht="112.5" customHeight="1" x14ac:dyDescent="0.2">
      <c r="A284" s="975"/>
      <c r="B284" s="869"/>
      <c r="C284" s="870"/>
      <c r="D284" s="870"/>
      <c r="E284" s="870"/>
      <c r="F284" s="870"/>
      <c r="G284" s="870"/>
      <c r="H284" s="870"/>
      <c r="I284" s="870"/>
      <c r="J284" s="870"/>
      <c r="K284" s="870"/>
      <c r="L284" s="870"/>
      <c r="M284" s="870"/>
      <c r="N284" s="870"/>
      <c r="O284" s="870"/>
      <c r="P284" s="870"/>
      <c r="Q284" s="871"/>
      <c r="R284" s="874"/>
      <c r="S284" s="284"/>
    </row>
    <row r="285" spans="1:19" ht="15" customHeight="1" x14ac:dyDescent="0.2">
      <c r="B285" s="897" t="s">
        <v>1119</v>
      </c>
      <c r="C285" s="898"/>
      <c r="D285" s="898"/>
      <c r="E285" s="898"/>
      <c r="F285" s="899"/>
      <c r="G285" s="900" t="s">
        <v>2549</v>
      </c>
      <c r="H285" s="901"/>
      <c r="I285" s="902" t="s">
        <v>1997</v>
      </c>
      <c r="J285" s="903"/>
      <c r="K285" s="904"/>
      <c r="L285" s="902" t="s">
        <v>1960</v>
      </c>
      <c r="M285" s="903"/>
      <c r="N285" s="904"/>
      <c r="O285" s="562" t="s">
        <v>398</v>
      </c>
      <c r="P285" s="819" t="s">
        <v>1120</v>
      </c>
      <c r="Q285" s="819"/>
      <c r="R285" s="874"/>
    </row>
    <row r="286" spans="1:19" s="31" customFormat="1" ht="15" customHeight="1" x14ac:dyDescent="0.2">
      <c r="A286" s="975"/>
      <c r="B286" s="890" t="s">
        <v>2914</v>
      </c>
      <c r="C286" s="891"/>
      <c r="D286" s="891"/>
      <c r="E286" s="891"/>
      <c r="F286" s="892"/>
      <c r="G286" s="893"/>
      <c r="H286" s="895"/>
      <c r="I286" s="893" t="s">
        <v>1977</v>
      </c>
      <c r="J286" s="894"/>
      <c r="K286" s="895"/>
      <c r="L286" s="893" t="s">
        <v>1936</v>
      </c>
      <c r="M286" s="894"/>
      <c r="N286" s="895"/>
      <c r="O286" s="238"/>
      <c r="P286" s="815">
        <v>2239.58</v>
      </c>
      <c r="Q286" s="815"/>
      <c r="R286" s="874"/>
      <c r="S286" s="284"/>
    </row>
    <row r="287" spans="1:19" s="31" customFormat="1" ht="15" customHeight="1" x14ac:dyDescent="0.2">
      <c r="A287" s="975"/>
      <c r="B287" s="890" t="s">
        <v>2915</v>
      </c>
      <c r="C287" s="891"/>
      <c r="D287" s="891"/>
      <c r="E287" s="891"/>
      <c r="F287" s="892"/>
      <c r="G287" s="893"/>
      <c r="H287" s="895"/>
      <c r="I287" s="893" t="s">
        <v>1977</v>
      </c>
      <c r="J287" s="894"/>
      <c r="K287" s="895"/>
      <c r="L287" s="893" t="s">
        <v>1937</v>
      </c>
      <c r="M287" s="894"/>
      <c r="N287" s="895"/>
      <c r="O287" s="238"/>
      <c r="P287" s="815">
        <v>22.62</v>
      </c>
      <c r="Q287" s="815"/>
      <c r="R287" s="874"/>
      <c r="S287" s="284"/>
    </row>
    <row r="288" spans="1:19" s="31" customFormat="1" ht="15" customHeight="1" x14ac:dyDescent="0.2">
      <c r="A288" s="975"/>
      <c r="B288" s="890"/>
      <c r="C288" s="891"/>
      <c r="D288" s="891"/>
      <c r="E288" s="891"/>
      <c r="F288" s="892"/>
      <c r="G288" s="893"/>
      <c r="H288" s="895"/>
      <c r="I288" s="893"/>
      <c r="J288" s="894"/>
      <c r="K288" s="895"/>
      <c r="L288" s="893"/>
      <c r="M288" s="894"/>
      <c r="N288" s="895"/>
      <c r="O288" s="238"/>
      <c r="P288" s="815"/>
      <c r="Q288" s="815"/>
      <c r="R288" s="874"/>
      <c r="S288" s="284"/>
    </row>
    <row r="289" spans="1:19" s="31" customFormat="1" ht="15" customHeight="1" x14ac:dyDescent="0.2">
      <c r="A289" s="975"/>
      <c r="B289" s="890"/>
      <c r="C289" s="891"/>
      <c r="D289" s="891"/>
      <c r="E289" s="891"/>
      <c r="F289" s="892"/>
      <c r="G289" s="893"/>
      <c r="H289" s="895"/>
      <c r="I289" s="893"/>
      <c r="J289" s="894"/>
      <c r="K289" s="895"/>
      <c r="L289" s="893"/>
      <c r="M289" s="894"/>
      <c r="N289" s="895"/>
      <c r="O289" s="238"/>
      <c r="P289" s="815"/>
      <c r="Q289" s="815"/>
      <c r="R289" s="874"/>
      <c r="S289" s="284"/>
    </row>
    <row r="290" spans="1:19" s="31" customFormat="1" ht="15" customHeight="1" x14ac:dyDescent="0.2">
      <c r="A290" s="975"/>
      <c r="B290" s="890"/>
      <c r="C290" s="891"/>
      <c r="D290" s="891"/>
      <c r="E290" s="891"/>
      <c r="F290" s="892"/>
      <c r="G290" s="893"/>
      <c r="H290" s="895"/>
      <c r="I290" s="893"/>
      <c r="J290" s="894"/>
      <c r="K290" s="895"/>
      <c r="L290" s="893"/>
      <c r="M290" s="894"/>
      <c r="N290" s="895"/>
      <c r="O290" s="238"/>
      <c r="P290" s="815"/>
      <c r="Q290" s="815"/>
      <c r="R290" s="874"/>
      <c r="S290" s="284"/>
    </row>
    <row r="291" spans="1:19" s="31" customFormat="1" ht="15" customHeight="1" x14ac:dyDescent="0.2">
      <c r="A291" s="975"/>
      <c r="B291" s="890"/>
      <c r="C291" s="891"/>
      <c r="D291" s="891"/>
      <c r="E291" s="891"/>
      <c r="F291" s="892"/>
      <c r="G291" s="893"/>
      <c r="H291" s="895"/>
      <c r="I291" s="893"/>
      <c r="J291" s="894"/>
      <c r="K291" s="895"/>
      <c r="L291" s="893"/>
      <c r="M291" s="894"/>
      <c r="N291" s="895"/>
      <c r="O291" s="238"/>
      <c r="P291" s="815"/>
      <c r="Q291" s="815"/>
      <c r="R291" s="874"/>
      <c r="S291" s="284"/>
    </row>
    <row r="292" spans="1:19" s="31" customFormat="1" ht="15" customHeight="1" x14ac:dyDescent="0.2">
      <c r="A292" s="975"/>
      <c r="B292" s="890"/>
      <c r="C292" s="891"/>
      <c r="D292" s="891"/>
      <c r="E292" s="891"/>
      <c r="F292" s="892"/>
      <c r="G292" s="893"/>
      <c r="H292" s="895"/>
      <c r="I292" s="893"/>
      <c r="J292" s="894"/>
      <c r="K292" s="895"/>
      <c r="L292" s="893"/>
      <c r="M292" s="894"/>
      <c r="N292" s="895"/>
      <c r="O292" s="238"/>
      <c r="P292" s="815"/>
      <c r="Q292" s="815"/>
      <c r="R292" s="874"/>
      <c r="S292" s="284"/>
    </row>
    <row r="293" spans="1:19" s="31" customFormat="1" ht="15" customHeight="1" x14ac:dyDescent="0.2">
      <c r="A293" s="975"/>
      <c r="B293" s="890"/>
      <c r="C293" s="891"/>
      <c r="D293" s="891"/>
      <c r="E293" s="891"/>
      <c r="F293" s="892"/>
      <c r="G293" s="893"/>
      <c r="H293" s="895"/>
      <c r="I293" s="893"/>
      <c r="J293" s="894"/>
      <c r="K293" s="895"/>
      <c r="L293" s="893"/>
      <c r="M293" s="894"/>
      <c r="N293" s="895"/>
      <c r="O293" s="238"/>
      <c r="P293" s="815"/>
      <c r="Q293" s="815"/>
      <c r="R293" s="874"/>
      <c r="S293" s="284"/>
    </row>
    <row r="294" spans="1:19" s="31" customFormat="1" ht="15" customHeight="1" x14ac:dyDescent="0.2">
      <c r="A294" s="975"/>
      <c r="B294" s="890"/>
      <c r="C294" s="891"/>
      <c r="D294" s="891"/>
      <c r="E294" s="891"/>
      <c r="F294" s="892"/>
      <c r="G294" s="893"/>
      <c r="H294" s="895"/>
      <c r="I294" s="893"/>
      <c r="J294" s="894"/>
      <c r="K294" s="895"/>
      <c r="L294" s="893"/>
      <c r="M294" s="894"/>
      <c r="N294" s="895"/>
      <c r="O294" s="238"/>
      <c r="P294" s="815"/>
      <c r="Q294" s="815"/>
      <c r="R294" s="874"/>
      <c r="S294" s="284"/>
    </row>
    <row r="295" spans="1:19" s="31" customFormat="1" ht="15" customHeight="1" x14ac:dyDescent="0.2">
      <c r="A295" s="975"/>
      <c r="B295" s="890"/>
      <c r="C295" s="891"/>
      <c r="D295" s="891"/>
      <c r="E295" s="891"/>
      <c r="F295" s="892"/>
      <c r="G295" s="893"/>
      <c r="H295" s="895"/>
      <c r="I295" s="893"/>
      <c r="J295" s="894"/>
      <c r="K295" s="895"/>
      <c r="L295" s="893"/>
      <c r="M295" s="894"/>
      <c r="N295" s="895"/>
      <c r="O295" s="238"/>
      <c r="P295" s="815"/>
      <c r="Q295" s="815"/>
      <c r="R295" s="874"/>
      <c r="S295" s="284"/>
    </row>
    <row r="296" spans="1:19" s="31" customFormat="1" ht="15" customHeight="1" x14ac:dyDescent="0.2">
      <c r="A296" s="975"/>
      <c r="B296" s="890"/>
      <c r="C296" s="891"/>
      <c r="D296" s="891"/>
      <c r="E296" s="891"/>
      <c r="F296" s="892"/>
      <c r="G296" s="893"/>
      <c r="H296" s="895"/>
      <c r="I296" s="893"/>
      <c r="J296" s="894"/>
      <c r="K296" s="895"/>
      <c r="L296" s="893"/>
      <c r="M296" s="894"/>
      <c r="N296" s="895"/>
      <c r="O296" s="238"/>
      <c r="P296" s="815"/>
      <c r="Q296" s="815"/>
      <c r="R296" s="874"/>
      <c r="S296" s="284"/>
    </row>
    <row r="297" spans="1:19" s="31" customFormat="1" ht="15" customHeight="1" x14ac:dyDescent="0.2">
      <c r="A297" s="975"/>
      <c r="B297" s="890"/>
      <c r="C297" s="891"/>
      <c r="D297" s="891"/>
      <c r="E297" s="891"/>
      <c r="F297" s="892"/>
      <c r="G297" s="893"/>
      <c r="H297" s="895"/>
      <c r="I297" s="893"/>
      <c r="J297" s="894"/>
      <c r="K297" s="895"/>
      <c r="L297" s="893"/>
      <c r="M297" s="894"/>
      <c r="N297" s="895"/>
      <c r="O297" s="238"/>
      <c r="P297" s="815"/>
      <c r="Q297" s="815"/>
      <c r="R297" s="874"/>
      <c r="S297" s="284"/>
    </row>
    <row r="298" spans="1:19" s="31" customFormat="1" ht="15" customHeight="1" x14ac:dyDescent="0.2">
      <c r="A298" s="975"/>
      <c r="B298" s="890"/>
      <c r="C298" s="891"/>
      <c r="D298" s="891"/>
      <c r="E298" s="891"/>
      <c r="F298" s="892"/>
      <c r="G298" s="893"/>
      <c r="H298" s="895"/>
      <c r="I298" s="893"/>
      <c r="J298" s="894"/>
      <c r="K298" s="895"/>
      <c r="L298" s="893"/>
      <c r="M298" s="894"/>
      <c r="N298" s="895"/>
      <c r="O298" s="238"/>
      <c r="P298" s="815"/>
      <c r="Q298" s="815"/>
      <c r="R298" s="874"/>
      <c r="S298" s="284"/>
    </row>
    <row r="299" spans="1:19" s="31" customFormat="1" ht="15" customHeight="1" x14ac:dyDescent="0.2">
      <c r="A299" s="975"/>
      <c r="B299" s="890"/>
      <c r="C299" s="891"/>
      <c r="D299" s="891"/>
      <c r="E299" s="891"/>
      <c r="F299" s="892"/>
      <c r="G299" s="893"/>
      <c r="H299" s="895"/>
      <c r="I299" s="893"/>
      <c r="J299" s="894"/>
      <c r="K299" s="895"/>
      <c r="L299" s="893"/>
      <c r="M299" s="894"/>
      <c r="N299" s="895"/>
      <c r="O299" s="238"/>
      <c r="P299" s="815"/>
      <c r="Q299" s="815"/>
      <c r="R299" s="874"/>
      <c r="S299" s="284"/>
    </row>
    <row r="300" spans="1:19" s="31" customFormat="1" ht="15" customHeight="1" x14ac:dyDescent="0.2">
      <c r="A300" s="975"/>
      <c r="B300" s="890"/>
      <c r="C300" s="891"/>
      <c r="D300" s="891"/>
      <c r="E300" s="891"/>
      <c r="F300" s="892"/>
      <c r="G300" s="893"/>
      <c r="H300" s="895"/>
      <c r="I300" s="893"/>
      <c r="J300" s="894"/>
      <c r="K300" s="895"/>
      <c r="L300" s="893"/>
      <c r="M300" s="894"/>
      <c r="N300" s="895"/>
      <c r="O300" s="238"/>
      <c r="P300" s="815"/>
      <c r="Q300" s="815"/>
      <c r="R300" s="874"/>
      <c r="S300" s="284"/>
    </row>
    <row r="301" spans="1:19" s="31" customFormat="1" ht="15" customHeight="1" x14ac:dyDescent="0.2">
      <c r="A301" s="975"/>
      <c r="B301" s="890"/>
      <c r="C301" s="891"/>
      <c r="D301" s="891"/>
      <c r="E301" s="891"/>
      <c r="F301" s="892"/>
      <c r="G301" s="893"/>
      <c r="H301" s="895"/>
      <c r="I301" s="893"/>
      <c r="J301" s="894"/>
      <c r="K301" s="895"/>
      <c r="L301" s="893"/>
      <c r="M301" s="894"/>
      <c r="N301" s="895"/>
      <c r="O301" s="238"/>
      <c r="P301" s="815"/>
      <c r="Q301" s="815"/>
      <c r="R301" s="874"/>
      <c r="S301" s="284"/>
    </row>
    <row r="302" spans="1:19" s="31" customFormat="1" ht="15" customHeight="1" x14ac:dyDescent="0.2">
      <c r="A302" s="975"/>
      <c r="B302" s="890"/>
      <c r="C302" s="891"/>
      <c r="D302" s="891"/>
      <c r="E302" s="891"/>
      <c r="F302" s="892"/>
      <c r="G302" s="893"/>
      <c r="H302" s="895"/>
      <c r="I302" s="893"/>
      <c r="J302" s="894"/>
      <c r="K302" s="895"/>
      <c r="L302" s="893"/>
      <c r="M302" s="894"/>
      <c r="N302" s="895"/>
      <c r="O302" s="238"/>
      <c r="P302" s="815"/>
      <c r="Q302" s="815"/>
      <c r="R302" s="874"/>
      <c r="S302" s="284"/>
    </row>
    <row r="303" spans="1:19" s="31" customFormat="1" ht="15" customHeight="1" x14ac:dyDescent="0.2">
      <c r="A303" s="975"/>
      <c r="B303" s="890"/>
      <c r="C303" s="891"/>
      <c r="D303" s="891"/>
      <c r="E303" s="891"/>
      <c r="F303" s="892"/>
      <c r="G303" s="893"/>
      <c r="H303" s="895"/>
      <c r="I303" s="893"/>
      <c r="J303" s="894"/>
      <c r="K303" s="895"/>
      <c r="L303" s="893"/>
      <c r="M303" s="894"/>
      <c r="N303" s="895"/>
      <c r="O303" s="238"/>
      <c r="P303" s="815"/>
      <c r="Q303" s="815"/>
      <c r="R303" s="874"/>
      <c r="S303" s="284"/>
    </row>
    <row r="304" spans="1:19" s="31" customFormat="1" ht="15" customHeight="1" x14ac:dyDescent="0.2">
      <c r="A304" s="975"/>
      <c r="B304" s="890"/>
      <c r="C304" s="891"/>
      <c r="D304" s="891"/>
      <c r="E304" s="891"/>
      <c r="F304" s="892"/>
      <c r="G304" s="893"/>
      <c r="H304" s="895"/>
      <c r="I304" s="893"/>
      <c r="J304" s="894"/>
      <c r="K304" s="895"/>
      <c r="L304" s="893"/>
      <c r="M304" s="894"/>
      <c r="N304" s="895"/>
      <c r="O304" s="238"/>
      <c r="P304" s="815"/>
      <c r="Q304" s="815"/>
      <c r="R304" s="874"/>
      <c r="S304" s="284"/>
    </row>
    <row r="305" spans="1:19" s="31" customFormat="1" ht="15" customHeight="1" x14ac:dyDescent="0.2">
      <c r="A305" s="975"/>
      <c r="B305" s="890"/>
      <c r="C305" s="891"/>
      <c r="D305" s="891"/>
      <c r="E305" s="891"/>
      <c r="F305" s="892"/>
      <c r="G305" s="893"/>
      <c r="H305" s="895"/>
      <c r="I305" s="893"/>
      <c r="J305" s="894"/>
      <c r="K305" s="895"/>
      <c r="L305" s="893"/>
      <c r="M305" s="894"/>
      <c r="N305" s="895"/>
      <c r="O305" s="238"/>
      <c r="P305" s="815"/>
      <c r="Q305" s="815"/>
      <c r="R305" s="874"/>
      <c r="S305" s="284"/>
    </row>
    <row r="306" spans="1:19" s="31" customFormat="1" ht="15" customHeight="1" x14ac:dyDescent="0.2">
      <c r="A306" s="975"/>
      <c r="B306" s="890"/>
      <c r="C306" s="891"/>
      <c r="D306" s="891"/>
      <c r="E306" s="891"/>
      <c r="F306" s="892"/>
      <c r="G306" s="893"/>
      <c r="H306" s="895"/>
      <c r="I306" s="893"/>
      <c r="J306" s="894"/>
      <c r="K306" s="895"/>
      <c r="L306" s="893"/>
      <c r="M306" s="894"/>
      <c r="N306" s="895"/>
      <c r="O306" s="238"/>
      <c r="P306" s="815"/>
      <c r="Q306" s="815"/>
      <c r="R306" s="874"/>
      <c r="S306" s="284"/>
    </row>
    <row r="307" spans="1:19" s="31" customFormat="1" ht="15" customHeight="1" x14ac:dyDescent="0.2">
      <c r="A307" s="975"/>
      <c r="B307" s="890"/>
      <c r="C307" s="891"/>
      <c r="D307" s="891"/>
      <c r="E307" s="891"/>
      <c r="F307" s="892"/>
      <c r="G307" s="893"/>
      <c r="H307" s="895"/>
      <c r="I307" s="893"/>
      <c r="J307" s="894"/>
      <c r="K307" s="895"/>
      <c r="L307" s="893"/>
      <c r="M307" s="894"/>
      <c r="N307" s="895"/>
      <c r="O307" s="238"/>
      <c r="P307" s="815"/>
      <c r="Q307" s="815"/>
      <c r="R307" s="874"/>
      <c r="S307" s="284"/>
    </row>
    <row r="308" spans="1:19" s="31" customFormat="1" ht="15" customHeight="1" x14ac:dyDescent="0.2">
      <c r="A308" s="975"/>
      <c r="B308" s="890"/>
      <c r="C308" s="891"/>
      <c r="D308" s="891"/>
      <c r="E308" s="891"/>
      <c r="F308" s="892"/>
      <c r="G308" s="893"/>
      <c r="H308" s="895"/>
      <c r="I308" s="893"/>
      <c r="J308" s="894"/>
      <c r="K308" s="895"/>
      <c r="L308" s="893"/>
      <c r="M308" s="894"/>
      <c r="N308" s="895"/>
      <c r="O308" s="238"/>
      <c r="P308" s="815"/>
      <c r="Q308" s="815"/>
      <c r="R308" s="874"/>
      <c r="S308" s="284"/>
    </row>
    <row r="309" spans="1:19" s="31" customFormat="1" ht="15" customHeight="1" x14ac:dyDescent="0.2">
      <c r="A309" s="975"/>
      <c r="B309" s="890"/>
      <c r="C309" s="891"/>
      <c r="D309" s="891"/>
      <c r="E309" s="891"/>
      <c r="F309" s="892"/>
      <c r="G309" s="893"/>
      <c r="H309" s="895"/>
      <c r="I309" s="893"/>
      <c r="J309" s="894"/>
      <c r="K309" s="895"/>
      <c r="L309" s="893"/>
      <c r="M309" s="894"/>
      <c r="N309" s="895"/>
      <c r="O309" s="238"/>
      <c r="P309" s="815"/>
      <c r="Q309" s="815"/>
      <c r="R309" s="874"/>
      <c r="S309" s="284"/>
    </row>
    <row r="310" spans="1:19" s="31" customFormat="1" ht="15" customHeight="1" x14ac:dyDescent="0.2">
      <c r="A310" s="975"/>
      <c r="B310" s="890"/>
      <c r="C310" s="891"/>
      <c r="D310" s="891"/>
      <c r="E310" s="891"/>
      <c r="F310" s="892"/>
      <c r="G310" s="893"/>
      <c r="H310" s="895"/>
      <c r="I310" s="893"/>
      <c r="J310" s="894"/>
      <c r="K310" s="895"/>
      <c r="L310" s="893"/>
      <c r="M310" s="894"/>
      <c r="N310" s="895"/>
      <c r="O310" s="238"/>
      <c r="P310" s="815"/>
      <c r="Q310" s="815"/>
      <c r="R310" s="874"/>
      <c r="S310" s="284"/>
    </row>
    <row r="311" spans="1:19" s="31" customFormat="1" ht="15" customHeight="1" x14ac:dyDescent="0.2">
      <c r="A311" s="975"/>
      <c r="B311" s="890"/>
      <c r="C311" s="891"/>
      <c r="D311" s="891"/>
      <c r="E311" s="891"/>
      <c r="F311" s="892"/>
      <c r="G311" s="893"/>
      <c r="H311" s="895"/>
      <c r="I311" s="893"/>
      <c r="J311" s="894"/>
      <c r="K311" s="895"/>
      <c r="L311" s="893"/>
      <c r="M311" s="894"/>
      <c r="N311" s="895"/>
      <c r="O311" s="238"/>
      <c r="P311" s="815"/>
      <c r="Q311" s="815"/>
      <c r="R311" s="874"/>
      <c r="S311" s="284"/>
    </row>
    <row r="312" spans="1:19" s="31" customFormat="1" ht="15" customHeight="1" x14ac:dyDescent="0.2">
      <c r="A312" s="975"/>
      <c r="B312" s="890"/>
      <c r="C312" s="891"/>
      <c r="D312" s="891"/>
      <c r="E312" s="891"/>
      <c r="F312" s="892"/>
      <c r="G312" s="893"/>
      <c r="H312" s="895"/>
      <c r="I312" s="893"/>
      <c r="J312" s="894"/>
      <c r="K312" s="895"/>
      <c r="L312" s="893"/>
      <c r="M312" s="894"/>
      <c r="N312" s="895"/>
      <c r="O312" s="238"/>
      <c r="P312" s="815"/>
      <c r="Q312" s="815"/>
      <c r="R312" s="874"/>
      <c r="S312" s="284"/>
    </row>
    <row r="313" spans="1:19" s="31" customFormat="1" ht="15" customHeight="1" x14ac:dyDescent="0.2">
      <c r="A313" s="975"/>
      <c r="B313" s="890"/>
      <c r="C313" s="891"/>
      <c r="D313" s="891"/>
      <c r="E313" s="891"/>
      <c r="F313" s="892"/>
      <c r="G313" s="893"/>
      <c r="H313" s="895"/>
      <c r="I313" s="893"/>
      <c r="J313" s="894"/>
      <c r="K313" s="895"/>
      <c r="L313" s="893"/>
      <c r="M313" s="894"/>
      <c r="N313" s="895"/>
      <c r="O313" s="238"/>
      <c r="P313" s="815"/>
      <c r="Q313" s="815"/>
      <c r="R313" s="874"/>
      <c r="S313" s="284"/>
    </row>
    <row r="314" spans="1:19" s="31" customFormat="1" ht="15" customHeight="1" x14ac:dyDescent="0.2">
      <c r="A314" s="975"/>
      <c r="B314" s="890"/>
      <c r="C314" s="891"/>
      <c r="D314" s="891"/>
      <c r="E314" s="891"/>
      <c r="F314" s="892"/>
      <c r="G314" s="893"/>
      <c r="H314" s="895"/>
      <c r="I314" s="893"/>
      <c r="J314" s="894"/>
      <c r="K314" s="895"/>
      <c r="L314" s="893"/>
      <c r="M314" s="894"/>
      <c r="N314" s="895"/>
      <c r="O314" s="238"/>
      <c r="P314" s="815"/>
      <c r="Q314" s="815"/>
      <c r="R314" s="874"/>
      <c r="S314" s="284"/>
    </row>
    <row r="315" spans="1:19" s="31" customFormat="1" ht="15" customHeight="1" x14ac:dyDescent="0.2">
      <c r="A315" s="975"/>
      <c r="B315" s="890"/>
      <c r="C315" s="891"/>
      <c r="D315" s="891"/>
      <c r="E315" s="891"/>
      <c r="F315" s="892"/>
      <c r="G315" s="893"/>
      <c r="H315" s="895"/>
      <c r="I315" s="893"/>
      <c r="J315" s="894"/>
      <c r="K315" s="895"/>
      <c r="L315" s="893"/>
      <c r="M315" s="894"/>
      <c r="N315" s="895"/>
      <c r="O315" s="238"/>
      <c r="P315" s="815"/>
      <c r="Q315" s="815"/>
      <c r="R315" s="874"/>
      <c r="S315" s="284"/>
    </row>
    <row r="316" spans="1:19" s="31" customFormat="1" ht="15" customHeight="1" x14ac:dyDescent="0.2">
      <c r="A316" s="975"/>
      <c r="B316" s="890"/>
      <c r="C316" s="891"/>
      <c r="D316" s="891"/>
      <c r="E316" s="891"/>
      <c r="F316" s="892"/>
      <c r="G316" s="893"/>
      <c r="H316" s="895"/>
      <c r="I316" s="893"/>
      <c r="J316" s="894"/>
      <c r="K316" s="895"/>
      <c r="L316" s="893"/>
      <c r="M316" s="894"/>
      <c r="N316" s="895"/>
      <c r="O316" s="238"/>
      <c r="P316" s="815"/>
      <c r="Q316" s="815"/>
      <c r="R316" s="874"/>
      <c r="S316" s="284"/>
    </row>
    <row r="317" spans="1:19" s="31" customFormat="1" ht="15" customHeight="1" x14ac:dyDescent="0.2">
      <c r="A317" s="975"/>
      <c r="B317" s="890"/>
      <c r="C317" s="891"/>
      <c r="D317" s="891"/>
      <c r="E317" s="891"/>
      <c r="F317" s="892"/>
      <c r="G317" s="893"/>
      <c r="H317" s="895"/>
      <c r="I317" s="893"/>
      <c r="J317" s="894"/>
      <c r="K317" s="895"/>
      <c r="L317" s="893"/>
      <c r="M317" s="894"/>
      <c r="N317" s="895"/>
      <c r="O317" s="238"/>
      <c r="P317" s="815"/>
      <c r="Q317" s="815"/>
      <c r="R317" s="874"/>
      <c r="S317" s="284"/>
    </row>
    <row r="318" spans="1:19" s="31" customFormat="1" ht="15" customHeight="1" x14ac:dyDescent="0.2">
      <c r="A318" s="975"/>
      <c r="B318" s="890"/>
      <c r="C318" s="891"/>
      <c r="D318" s="891"/>
      <c r="E318" s="891"/>
      <c r="F318" s="892"/>
      <c r="G318" s="893"/>
      <c r="H318" s="895"/>
      <c r="I318" s="893"/>
      <c r="J318" s="894"/>
      <c r="K318" s="895"/>
      <c r="L318" s="893"/>
      <c r="M318" s="894"/>
      <c r="N318" s="895"/>
      <c r="O318" s="238"/>
      <c r="P318" s="815"/>
      <c r="Q318" s="815"/>
      <c r="R318" s="874"/>
      <c r="S318" s="284"/>
    </row>
    <row r="319" spans="1:19" s="31" customFormat="1" ht="15" customHeight="1" x14ac:dyDescent="0.2">
      <c r="A319" s="975"/>
      <c r="B319" s="890"/>
      <c r="C319" s="891"/>
      <c r="D319" s="891"/>
      <c r="E319" s="891"/>
      <c r="F319" s="892"/>
      <c r="G319" s="893"/>
      <c r="H319" s="895"/>
      <c r="I319" s="893"/>
      <c r="J319" s="894"/>
      <c r="K319" s="895"/>
      <c r="L319" s="893"/>
      <c r="M319" s="894"/>
      <c r="N319" s="895"/>
      <c r="O319" s="238"/>
      <c r="P319" s="815"/>
      <c r="Q319" s="815"/>
      <c r="R319" s="874"/>
      <c r="S319" s="284"/>
    </row>
    <row r="320" spans="1:19" s="31" customFormat="1" ht="15" customHeight="1" x14ac:dyDescent="0.2">
      <c r="A320" s="975"/>
      <c r="B320" s="890"/>
      <c r="C320" s="891"/>
      <c r="D320" s="891"/>
      <c r="E320" s="891"/>
      <c r="F320" s="892"/>
      <c r="G320" s="893"/>
      <c r="H320" s="895"/>
      <c r="I320" s="893"/>
      <c r="J320" s="894"/>
      <c r="K320" s="895"/>
      <c r="L320" s="893"/>
      <c r="M320" s="894"/>
      <c r="N320" s="895"/>
      <c r="O320" s="238"/>
      <c r="P320" s="815"/>
      <c r="Q320" s="815"/>
      <c r="R320" s="874"/>
      <c r="S320" s="284"/>
    </row>
    <row r="321" spans="1:19" ht="15" customHeight="1" x14ac:dyDescent="0.2">
      <c r="B321" s="561"/>
      <c r="C321" s="561"/>
      <c r="D321" s="561"/>
      <c r="E321" s="561"/>
      <c r="F321" s="561" t="s">
        <v>1122</v>
      </c>
      <c r="G321" s="413"/>
      <c r="H321" s="413"/>
      <c r="I321" s="413"/>
      <c r="J321" s="561"/>
      <c r="K321" s="561"/>
      <c r="L321" s="860" t="s">
        <v>1121</v>
      </c>
      <c r="M321" s="860"/>
      <c r="N321" s="860"/>
      <c r="O321" s="860"/>
      <c r="P321" s="861">
        <f>SUM(P286:Q320)</f>
        <v>2262.1999999999998</v>
      </c>
      <c r="Q321" s="862"/>
      <c r="R321" s="874"/>
    </row>
    <row r="322" spans="1:19" ht="30" customHeight="1" x14ac:dyDescent="0.2">
      <c r="B322" s="818" t="s">
        <v>2313</v>
      </c>
      <c r="C322" s="818"/>
      <c r="D322" s="818"/>
      <c r="E322" s="818"/>
      <c r="F322" s="818"/>
      <c r="G322" s="818"/>
      <c r="H322" s="818"/>
      <c r="I322" s="818"/>
      <c r="J322" s="818"/>
      <c r="K322" s="818"/>
      <c r="L322" s="818"/>
      <c r="M322" s="818"/>
      <c r="N322" s="818"/>
      <c r="O322" s="818"/>
      <c r="P322" s="818"/>
      <c r="Q322" s="818"/>
      <c r="R322" s="874"/>
    </row>
    <row r="323" spans="1:19" s="208" customFormat="1" ht="12.75" customHeight="1" x14ac:dyDescent="0.2">
      <c r="A323" s="975"/>
      <c r="B323" s="321" t="str">
        <f>'Main Page'!$G$9</f>
        <v>2026-2027</v>
      </c>
      <c r="C323" s="322"/>
      <c r="D323" s="322" t="s">
        <v>671</v>
      </c>
      <c r="E323" s="322" t="str">
        <f>'Main Page'!$F$13</f>
        <v>Albemarle County Public Schools</v>
      </c>
      <c r="F323" s="322"/>
      <c r="G323" s="346"/>
      <c r="H323" s="346"/>
      <c r="I323" s="322" t="s">
        <v>670</v>
      </c>
      <c r="J323" s="324">
        <f>'Main Page'!$F$14</f>
        <v>2</v>
      </c>
      <c r="K323" s="874" t="str">
        <f>'Main Page'!$B$6</f>
        <v xml:space="preserve">  Title I, Part A, Improving Basic Programs</v>
      </c>
      <c r="L323" s="874"/>
      <c r="M323" s="874"/>
      <c r="N323" s="874"/>
      <c r="O323" s="874"/>
      <c r="P323" s="874"/>
      <c r="Q323" s="874"/>
      <c r="R323" s="874"/>
      <c r="S323" s="279"/>
    </row>
    <row r="324" spans="1:19" ht="20.25" customHeight="1" x14ac:dyDescent="0.2">
      <c r="B324" s="857" t="s">
        <v>2255</v>
      </c>
      <c r="C324" s="857"/>
      <c r="D324" s="857"/>
      <c r="E324" s="857"/>
      <c r="F324" s="857"/>
      <c r="G324" s="857"/>
      <c r="H324" s="857"/>
      <c r="I324" s="857"/>
      <c r="J324" s="857"/>
      <c r="K324" s="857"/>
      <c r="L324" s="857"/>
      <c r="M324" s="857"/>
      <c r="N324" s="857"/>
      <c r="O324" s="857"/>
      <c r="P324" s="857"/>
      <c r="Q324" s="857"/>
      <c r="R324" s="874"/>
    </row>
    <row r="325" spans="1:19" ht="38.25" customHeight="1" x14ac:dyDescent="0.2">
      <c r="B325" s="952" t="s">
        <v>2765</v>
      </c>
      <c r="C325" s="952"/>
      <c r="D325" s="952"/>
      <c r="E325" s="952"/>
      <c r="F325" s="952"/>
      <c r="G325" s="952"/>
      <c r="H325" s="952"/>
      <c r="I325" s="952"/>
      <c r="J325" s="952"/>
      <c r="K325" s="952"/>
      <c r="L325" s="952"/>
      <c r="M325" s="952"/>
      <c r="N325" s="952"/>
      <c r="O325" s="952"/>
      <c r="P325" s="952"/>
      <c r="Q325" s="952"/>
      <c r="R325" s="874"/>
    </row>
    <row r="326" spans="1:19" s="31" customFormat="1" ht="112.5" customHeight="1" x14ac:dyDescent="0.2">
      <c r="A326" s="975"/>
      <c r="B326" s="863"/>
      <c r="C326" s="864"/>
      <c r="D326" s="864"/>
      <c r="E326" s="864"/>
      <c r="F326" s="864"/>
      <c r="G326" s="864"/>
      <c r="H326" s="864"/>
      <c r="I326" s="864"/>
      <c r="J326" s="864"/>
      <c r="K326" s="864"/>
      <c r="L326" s="864"/>
      <c r="M326" s="864"/>
      <c r="N326" s="864"/>
      <c r="O326" s="864"/>
      <c r="P326" s="864"/>
      <c r="Q326" s="865"/>
      <c r="R326" s="874"/>
      <c r="S326" s="284"/>
    </row>
    <row r="327" spans="1:19" s="31" customFormat="1" ht="150" customHeight="1" x14ac:dyDescent="0.2">
      <c r="A327" s="975"/>
      <c r="B327" s="866"/>
      <c r="C327" s="867"/>
      <c r="D327" s="867"/>
      <c r="E327" s="867"/>
      <c r="F327" s="867"/>
      <c r="G327" s="867"/>
      <c r="H327" s="867"/>
      <c r="I327" s="867"/>
      <c r="J327" s="867"/>
      <c r="K327" s="867"/>
      <c r="L327" s="867"/>
      <c r="M327" s="867"/>
      <c r="N327" s="867"/>
      <c r="O327" s="867"/>
      <c r="P327" s="867"/>
      <c r="Q327" s="868"/>
      <c r="R327" s="874"/>
      <c r="S327" s="284"/>
    </row>
    <row r="328" spans="1:19" s="31" customFormat="1" ht="112.5" customHeight="1" x14ac:dyDescent="0.2">
      <c r="A328" s="975"/>
      <c r="B328" s="869"/>
      <c r="C328" s="870"/>
      <c r="D328" s="870"/>
      <c r="E328" s="870"/>
      <c r="F328" s="870"/>
      <c r="G328" s="870"/>
      <c r="H328" s="870"/>
      <c r="I328" s="870"/>
      <c r="J328" s="870"/>
      <c r="K328" s="870"/>
      <c r="L328" s="870"/>
      <c r="M328" s="870"/>
      <c r="N328" s="870"/>
      <c r="O328" s="870"/>
      <c r="P328" s="870"/>
      <c r="Q328" s="871"/>
      <c r="R328" s="874"/>
      <c r="S328" s="284"/>
    </row>
    <row r="329" spans="1:19" ht="15" customHeight="1" x14ac:dyDescent="0.2">
      <c r="B329" s="897" t="s">
        <v>1119</v>
      </c>
      <c r="C329" s="898"/>
      <c r="D329" s="898"/>
      <c r="E329" s="898"/>
      <c r="F329" s="899"/>
      <c r="G329" s="900" t="s">
        <v>2549</v>
      </c>
      <c r="H329" s="901"/>
      <c r="I329" s="902" t="s">
        <v>1997</v>
      </c>
      <c r="J329" s="903"/>
      <c r="K329" s="904"/>
      <c r="L329" s="902" t="s">
        <v>1960</v>
      </c>
      <c r="M329" s="903"/>
      <c r="N329" s="904"/>
      <c r="O329" s="562" t="s">
        <v>398</v>
      </c>
      <c r="P329" s="819" t="s">
        <v>1120</v>
      </c>
      <c r="Q329" s="819"/>
      <c r="R329" s="874"/>
    </row>
    <row r="330" spans="1:19" s="31" customFormat="1" ht="15" customHeight="1" x14ac:dyDescent="0.2">
      <c r="A330" s="975"/>
      <c r="B330" s="890"/>
      <c r="C330" s="891"/>
      <c r="D330" s="891"/>
      <c r="E330" s="891"/>
      <c r="F330" s="892"/>
      <c r="G330" s="893"/>
      <c r="H330" s="895"/>
      <c r="I330" s="893"/>
      <c r="J330" s="894"/>
      <c r="K330" s="895"/>
      <c r="L330" s="893"/>
      <c r="M330" s="894"/>
      <c r="N330" s="895"/>
      <c r="O330" s="238"/>
      <c r="P330" s="815"/>
      <c r="Q330" s="815"/>
      <c r="R330" s="874"/>
      <c r="S330" s="284"/>
    </row>
    <row r="331" spans="1:19" s="31" customFormat="1" ht="15" customHeight="1" x14ac:dyDescent="0.2">
      <c r="A331" s="975"/>
      <c r="B331" s="890"/>
      <c r="C331" s="891"/>
      <c r="D331" s="891"/>
      <c r="E331" s="891"/>
      <c r="F331" s="892"/>
      <c r="G331" s="893"/>
      <c r="H331" s="895"/>
      <c r="I331" s="893"/>
      <c r="J331" s="894"/>
      <c r="K331" s="895"/>
      <c r="L331" s="893"/>
      <c r="M331" s="894"/>
      <c r="N331" s="895"/>
      <c r="O331" s="238"/>
      <c r="P331" s="815"/>
      <c r="Q331" s="815"/>
      <c r="R331" s="874"/>
      <c r="S331" s="284"/>
    </row>
    <row r="332" spans="1:19" s="31" customFormat="1" ht="15" customHeight="1" x14ac:dyDescent="0.2">
      <c r="A332" s="975"/>
      <c r="B332" s="890"/>
      <c r="C332" s="891"/>
      <c r="D332" s="891"/>
      <c r="E332" s="891"/>
      <c r="F332" s="892"/>
      <c r="G332" s="893"/>
      <c r="H332" s="895"/>
      <c r="I332" s="893"/>
      <c r="J332" s="894"/>
      <c r="K332" s="895"/>
      <c r="L332" s="893"/>
      <c r="M332" s="894"/>
      <c r="N332" s="895"/>
      <c r="O332" s="238"/>
      <c r="P332" s="815"/>
      <c r="Q332" s="815"/>
      <c r="R332" s="874"/>
      <c r="S332" s="284"/>
    </row>
    <row r="333" spans="1:19" s="31" customFormat="1" ht="15" customHeight="1" x14ac:dyDescent="0.2">
      <c r="A333" s="975"/>
      <c r="B333" s="890"/>
      <c r="C333" s="891"/>
      <c r="D333" s="891"/>
      <c r="E333" s="891"/>
      <c r="F333" s="892"/>
      <c r="G333" s="893"/>
      <c r="H333" s="895"/>
      <c r="I333" s="893"/>
      <c r="J333" s="894"/>
      <c r="K333" s="895"/>
      <c r="L333" s="893"/>
      <c r="M333" s="894"/>
      <c r="N333" s="895"/>
      <c r="O333" s="238"/>
      <c r="P333" s="815"/>
      <c r="Q333" s="815"/>
      <c r="R333" s="874"/>
      <c r="S333" s="284"/>
    </row>
    <row r="334" spans="1:19" s="31" customFormat="1" ht="15" customHeight="1" x14ac:dyDescent="0.2">
      <c r="A334" s="975"/>
      <c r="B334" s="890"/>
      <c r="C334" s="891"/>
      <c r="D334" s="891"/>
      <c r="E334" s="891"/>
      <c r="F334" s="892"/>
      <c r="G334" s="893"/>
      <c r="H334" s="895"/>
      <c r="I334" s="893"/>
      <c r="J334" s="894"/>
      <c r="K334" s="895"/>
      <c r="L334" s="893"/>
      <c r="M334" s="894"/>
      <c r="N334" s="895"/>
      <c r="O334" s="238"/>
      <c r="P334" s="815"/>
      <c r="Q334" s="815"/>
      <c r="R334" s="874"/>
      <c r="S334" s="284"/>
    </row>
    <row r="335" spans="1:19" s="31" customFormat="1" ht="15" customHeight="1" x14ac:dyDescent="0.2">
      <c r="A335" s="975"/>
      <c r="B335" s="890"/>
      <c r="C335" s="891"/>
      <c r="D335" s="891"/>
      <c r="E335" s="891"/>
      <c r="F335" s="892"/>
      <c r="G335" s="893"/>
      <c r="H335" s="895"/>
      <c r="I335" s="893"/>
      <c r="J335" s="894"/>
      <c r="K335" s="895"/>
      <c r="L335" s="893"/>
      <c r="M335" s="894"/>
      <c r="N335" s="895"/>
      <c r="O335" s="238"/>
      <c r="P335" s="815"/>
      <c r="Q335" s="815"/>
      <c r="R335" s="874"/>
      <c r="S335" s="284"/>
    </row>
    <row r="336" spans="1:19" s="31" customFormat="1" ht="15" customHeight="1" x14ac:dyDescent="0.2">
      <c r="A336" s="975"/>
      <c r="B336" s="890"/>
      <c r="C336" s="891"/>
      <c r="D336" s="891"/>
      <c r="E336" s="891"/>
      <c r="F336" s="892"/>
      <c r="G336" s="893"/>
      <c r="H336" s="895"/>
      <c r="I336" s="893"/>
      <c r="J336" s="894"/>
      <c r="K336" s="895"/>
      <c r="L336" s="893"/>
      <c r="M336" s="894"/>
      <c r="N336" s="895"/>
      <c r="O336" s="238"/>
      <c r="P336" s="815"/>
      <c r="Q336" s="815"/>
      <c r="R336" s="874"/>
      <c r="S336" s="284"/>
    </row>
    <row r="337" spans="1:19" s="31" customFormat="1" ht="15" customHeight="1" x14ac:dyDescent="0.2">
      <c r="A337" s="975"/>
      <c r="B337" s="890"/>
      <c r="C337" s="891"/>
      <c r="D337" s="891"/>
      <c r="E337" s="891"/>
      <c r="F337" s="892"/>
      <c r="G337" s="893"/>
      <c r="H337" s="895"/>
      <c r="I337" s="893"/>
      <c r="J337" s="894"/>
      <c r="K337" s="895"/>
      <c r="L337" s="893"/>
      <c r="M337" s="894"/>
      <c r="N337" s="895"/>
      <c r="O337" s="238"/>
      <c r="P337" s="815"/>
      <c r="Q337" s="815"/>
      <c r="R337" s="874"/>
      <c r="S337" s="284"/>
    </row>
    <row r="338" spans="1:19" s="31" customFormat="1" ht="15" customHeight="1" x14ac:dyDescent="0.2">
      <c r="A338" s="975"/>
      <c r="B338" s="890"/>
      <c r="C338" s="891"/>
      <c r="D338" s="891"/>
      <c r="E338" s="891"/>
      <c r="F338" s="892"/>
      <c r="G338" s="893"/>
      <c r="H338" s="895"/>
      <c r="I338" s="893"/>
      <c r="J338" s="894"/>
      <c r="K338" s="895"/>
      <c r="L338" s="893"/>
      <c r="M338" s="894"/>
      <c r="N338" s="895"/>
      <c r="O338" s="238"/>
      <c r="P338" s="815"/>
      <c r="Q338" s="815"/>
      <c r="R338" s="874"/>
      <c r="S338" s="284"/>
    </row>
    <row r="339" spans="1:19" s="31" customFormat="1" ht="15" customHeight="1" x14ac:dyDescent="0.2">
      <c r="A339" s="975"/>
      <c r="B339" s="890"/>
      <c r="C339" s="891"/>
      <c r="D339" s="891"/>
      <c r="E339" s="891"/>
      <c r="F339" s="892"/>
      <c r="G339" s="893"/>
      <c r="H339" s="895"/>
      <c r="I339" s="893"/>
      <c r="J339" s="894"/>
      <c r="K339" s="895"/>
      <c r="L339" s="893"/>
      <c r="M339" s="894"/>
      <c r="N339" s="895"/>
      <c r="O339" s="238"/>
      <c r="P339" s="815"/>
      <c r="Q339" s="815"/>
      <c r="R339" s="874"/>
      <c r="S339" s="284"/>
    </row>
    <row r="340" spans="1:19" s="31" customFormat="1" ht="15" customHeight="1" x14ac:dyDescent="0.2">
      <c r="A340" s="975"/>
      <c r="B340" s="890"/>
      <c r="C340" s="891"/>
      <c r="D340" s="891"/>
      <c r="E340" s="891"/>
      <c r="F340" s="892"/>
      <c r="G340" s="893"/>
      <c r="H340" s="895"/>
      <c r="I340" s="893"/>
      <c r="J340" s="894"/>
      <c r="K340" s="895"/>
      <c r="L340" s="893"/>
      <c r="M340" s="894"/>
      <c r="N340" s="895"/>
      <c r="O340" s="238"/>
      <c r="P340" s="815"/>
      <c r="Q340" s="815"/>
      <c r="R340" s="874"/>
      <c r="S340" s="284"/>
    </row>
    <row r="341" spans="1:19" s="31" customFormat="1" ht="15" customHeight="1" x14ac:dyDescent="0.2">
      <c r="A341" s="975"/>
      <c r="B341" s="890"/>
      <c r="C341" s="891"/>
      <c r="D341" s="891"/>
      <c r="E341" s="891"/>
      <c r="F341" s="892"/>
      <c r="G341" s="893"/>
      <c r="H341" s="895"/>
      <c r="I341" s="893"/>
      <c r="J341" s="894"/>
      <c r="K341" s="895"/>
      <c r="L341" s="893"/>
      <c r="M341" s="894"/>
      <c r="N341" s="895"/>
      <c r="O341" s="238"/>
      <c r="P341" s="815"/>
      <c r="Q341" s="815"/>
      <c r="R341" s="874"/>
      <c r="S341" s="284"/>
    </row>
    <row r="342" spans="1:19" s="31" customFormat="1" ht="15" customHeight="1" x14ac:dyDescent="0.2">
      <c r="A342" s="975"/>
      <c r="B342" s="890"/>
      <c r="C342" s="891"/>
      <c r="D342" s="891"/>
      <c r="E342" s="891"/>
      <c r="F342" s="892"/>
      <c r="G342" s="893"/>
      <c r="H342" s="895"/>
      <c r="I342" s="893"/>
      <c r="J342" s="894"/>
      <c r="K342" s="895"/>
      <c r="L342" s="893"/>
      <c r="M342" s="894"/>
      <c r="N342" s="895"/>
      <c r="O342" s="238"/>
      <c r="P342" s="815"/>
      <c r="Q342" s="815"/>
      <c r="R342" s="874"/>
      <c r="S342" s="284"/>
    </row>
    <row r="343" spans="1:19" s="31" customFormat="1" ht="15" customHeight="1" x14ac:dyDescent="0.2">
      <c r="A343" s="975"/>
      <c r="B343" s="890"/>
      <c r="C343" s="891"/>
      <c r="D343" s="891"/>
      <c r="E343" s="891"/>
      <c r="F343" s="892"/>
      <c r="G343" s="893"/>
      <c r="H343" s="895"/>
      <c r="I343" s="893"/>
      <c r="J343" s="894"/>
      <c r="K343" s="895"/>
      <c r="L343" s="893"/>
      <c r="M343" s="894"/>
      <c r="N343" s="895"/>
      <c r="O343" s="238"/>
      <c r="P343" s="815"/>
      <c r="Q343" s="815"/>
      <c r="R343" s="874"/>
      <c r="S343" s="284"/>
    </row>
    <row r="344" spans="1:19" s="31" customFormat="1" ht="15" customHeight="1" x14ac:dyDescent="0.2">
      <c r="A344" s="975"/>
      <c r="B344" s="890"/>
      <c r="C344" s="891"/>
      <c r="D344" s="891"/>
      <c r="E344" s="891"/>
      <c r="F344" s="892"/>
      <c r="G344" s="893"/>
      <c r="H344" s="895"/>
      <c r="I344" s="893"/>
      <c r="J344" s="894"/>
      <c r="K344" s="895"/>
      <c r="L344" s="893"/>
      <c r="M344" s="894"/>
      <c r="N344" s="895"/>
      <c r="O344" s="238"/>
      <c r="P344" s="815"/>
      <c r="Q344" s="815"/>
      <c r="R344" s="874"/>
      <c r="S344" s="284"/>
    </row>
    <row r="345" spans="1:19" s="31" customFormat="1" ht="15" customHeight="1" x14ac:dyDescent="0.2">
      <c r="A345" s="975"/>
      <c r="B345" s="890"/>
      <c r="C345" s="891"/>
      <c r="D345" s="891"/>
      <c r="E345" s="891"/>
      <c r="F345" s="892"/>
      <c r="G345" s="893"/>
      <c r="H345" s="895"/>
      <c r="I345" s="893"/>
      <c r="J345" s="894"/>
      <c r="K345" s="895"/>
      <c r="L345" s="893"/>
      <c r="M345" s="894"/>
      <c r="N345" s="895"/>
      <c r="O345" s="238"/>
      <c r="P345" s="815"/>
      <c r="Q345" s="815"/>
      <c r="R345" s="874"/>
      <c r="S345" s="284"/>
    </row>
    <row r="346" spans="1:19" s="31" customFormat="1" ht="15" customHeight="1" x14ac:dyDescent="0.2">
      <c r="A346" s="975"/>
      <c r="B346" s="890"/>
      <c r="C346" s="891"/>
      <c r="D346" s="891"/>
      <c r="E346" s="891"/>
      <c r="F346" s="892"/>
      <c r="G346" s="893"/>
      <c r="H346" s="895"/>
      <c r="I346" s="893"/>
      <c r="J346" s="894"/>
      <c r="K346" s="895"/>
      <c r="L346" s="893"/>
      <c r="M346" s="894"/>
      <c r="N346" s="895"/>
      <c r="O346" s="238"/>
      <c r="P346" s="815"/>
      <c r="Q346" s="815"/>
      <c r="R346" s="874"/>
      <c r="S346" s="284"/>
    </row>
    <row r="347" spans="1:19" s="31" customFormat="1" ht="15" customHeight="1" x14ac:dyDescent="0.2">
      <c r="A347" s="975"/>
      <c r="B347" s="890"/>
      <c r="C347" s="891"/>
      <c r="D347" s="891"/>
      <c r="E347" s="891"/>
      <c r="F347" s="892"/>
      <c r="G347" s="893"/>
      <c r="H347" s="895"/>
      <c r="I347" s="893"/>
      <c r="J347" s="894"/>
      <c r="K347" s="895"/>
      <c r="L347" s="893"/>
      <c r="M347" s="894"/>
      <c r="N347" s="895"/>
      <c r="O347" s="238"/>
      <c r="P347" s="815"/>
      <c r="Q347" s="815"/>
      <c r="R347" s="874"/>
      <c r="S347" s="284"/>
    </row>
    <row r="348" spans="1:19" s="31" customFormat="1" ht="15" customHeight="1" x14ac:dyDescent="0.2">
      <c r="A348" s="975"/>
      <c r="B348" s="890"/>
      <c r="C348" s="891"/>
      <c r="D348" s="891"/>
      <c r="E348" s="891"/>
      <c r="F348" s="892"/>
      <c r="G348" s="893"/>
      <c r="H348" s="895"/>
      <c r="I348" s="893"/>
      <c r="J348" s="894"/>
      <c r="K348" s="895"/>
      <c r="L348" s="893"/>
      <c r="M348" s="894"/>
      <c r="N348" s="895"/>
      <c r="O348" s="238"/>
      <c r="P348" s="815"/>
      <c r="Q348" s="815"/>
      <c r="R348" s="874"/>
      <c r="S348" s="284"/>
    </row>
    <row r="349" spans="1:19" s="31" customFormat="1" ht="15" customHeight="1" x14ac:dyDescent="0.2">
      <c r="A349" s="975"/>
      <c r="B349" s="890"/>
      <c r="C349" s="891"/>
      <c r="D349" s="891"/>
      <c r="E349" s="891"/>
      <c r="F349" s="892"/>
      <c r="G349" s="893"/>
      <c r="H349" s="895"/>
      <c r="I349" s="893"/>
      <c r="J349" s="894"/>
      <c r="K349" s="895"/>
      <c r="L349" s="893"/>
      <c r="M349" s="894"/>
      <c r="N349" s="895"/>
      <c r="O349" s="238"/>
      <c r="P349" s="815"/>
      <c r="Q349" s="815"/>
      <c r="R349" s="874"/>
      <c r="S349" s="284"/>
    </row>
    <row r="350" spans="1:19" s="31" customFormat="1" ht="15" customHeight="1" x14ac:dyDescent="0.2">
      <c r="A350" s="975"/>
      <c r="B350" s="890"/>
      <c r="C350" s="891"/>
      <c r="D350" s="891"/>
      <c r="E350" s="891"/>
      <c r="F350" s="892"/>
      <c r="G350" s="893"/>
      <c r="H350" s="895"/>
      <c r="I350" s="893"/>
      <c r="J350" s="894"/>
      <c r="K350" s="895"/>
      <c r="L350" s="893"/>
      <c r="M350" s="894"/>
      <c r="N350" s="895"/>
      <c r="O350" s="238"/>
      <c r="P350" s="815"/>
      <c r="Q350" s="815"/>
      <c r="R350" s="874"/>
      <c r="S350" s="284"/>
    </row>
    <row r="351" spans="1:19" s="31" customFormat="1" ht="15" customHeight="1" x14ac:dyDescent="0.2">
      <c r="A351" s="975"/>
      <c r="B351" s="890"/>
      <c r="C351" s="891"/>
      <c r="D351" s="891"/>
      <c r="E351" s="891"/>
      <c r="F351" s="892"/>
      <c r="G351" s="893"/>
      <c r="H351" s="895"/>
      <c r="I351" s="893"/>
      <c r="J351" s="894"/>
      <c r="K351" s="895"/>
      <c r="L351" s="893"/>
      <c r="M351" s="894"/>
      <c r="N351" s="895"/>
      <c r="O351" s="238"/>
      <c r="P351" s="815"/>
      <c r="Q351" s="815"/>
      <c r="R351" s="874"/>
      <c r="S351" s="284"/>
    </row>
    <row r="352" spans="1:19" s="31" customFormat="1" ht="15" customHeight="1" x14ac:dyDescent="0.2">
      <c r="A352" s="975"/>
      <c r="B352" s="890"/>
      <c r="C352" s="891"/>
      <c r="D352" s="891"/>
      <c r="E352" s="891"/>
      <c r="F352" s="892"/>
      <c r="G352" s="893"/>
      <c r="H352" s="895"/>
      <c r="I352" s="893"/>
      <c r="J352" s="894"/>
      <c r="K352" s="895"/>
      <c r="L352" s="893"/>
      <c r="M352" s="894"/>
      <c r="N352" s="895"/>
      <c r="O352" s="238"/>
      <c r="P352" s="815"/>
      <c r="Q352" s="815"/>
      <c r="R352" s="874"/>
      <c r="S352" s="284"/>
    </row>
    <row r="353" spans="1:19" s="31" customFormat="1" ht="15" customHeight="1" x14ac:dyDescent="0.2">
      <c r="A353" s="975"/>
      <c r="B353" s="890"/>
      <c r="C353" s="891"/>
      <c r="D353" s="891"/>
      <c r="E353" s="891"/>
      <c r="F353" s="892"/>
      <c r="G353" s="893"/>
      <c r="H353" s="895"/>
      <c r="I353" s="893"/>
      <c r="J353" s="894"/>
      <c r="K353" s="895"/>
      <c r="L353" s="893"/>
      <c r="M353" s="894"/>
      <c r="N353" s="895"/>
      <c r="O353" s="238"/>
      <c r="P353" s="815"/>
      <c r="Q353" s="815"/>
      <c r="R353" s="874"/>
      <c r="S353" s="284"/>
    </row>
    <row r="354" spans="1:19" s="31" customFormat="1" ht="15" customHeight="1" x14ac:dyDescent="0.2">
      <c r="A354" s="975"/>
      <c r="B354" s="890"/>
      <c r="C354" s="891"/>
      <c r="D354" s="891"/>
      <c r="E354" s="891"/>
      <c r="F354" s="892"/>
      <c r="G354" s="893"/>
      <c r="H354" s="895"/>
      <c r="I354" s="893"/>
      <c r="J354" s="894"/>
      <c r="K354" s="895"/>
      <c r="L354" s="893"/>
      <c r="M354" s="894"/>
      <c r="N354" s="895"/>
      <c r="O354" s="238"/>
      <c r="P354" s="815"/>
      <c r="Q354" s="815"/>
      <c r="R354" s="874"/>
      <c r="S354" s="284"/>
    </row>
    <row r="355" spans="1:19" s="31" customFormat="1" ht="15" customHeight="1" x14ac:dyDescent="0.2">
      <c r="A355" s="975"/>
      <c r="B355" s="890"/>
      <c r="C355" s="891"/>
      <c r="D355" s="891"/>
      <c r="E355" s="891"/>
      <c r="F355" s="892"/>
      <c r="G355" s="893"/>
      <c r="H355" s="895"/>
      <c r="I355" s="893"/>
      <c r="J355" s="894"/>
      <c r="K355" s="895"/>
      <c r="L355" s="893"/>
      <c r="M355" s="894"/>
      <c r="N355" s="895"/>
      <c r="O355" s="238"/>
      <c r="P355" s="815"/>
      <c r="Q355" s="815"/>
      <c r="R355" s="874"/>
      <c r="S355" s="284"/>
    </row>
    <row r="356" spans="1:19" s="31" customFormat="1" ht="15" customHeight="1" x14ac:dyDescent="0.2">
      <c r="A356" s="975"/>
      <c r="B356" s="890"/>
      <c r="C356" s="891"/>
      <c r="D356" s="891"/>
      <c r="E356" s="891"/>
      <c r="F356" s="892"/>
      <c r="G356" s="893"/>
      <c r="H356" s="895"/>
      <c r="I356" s="893"/>
      <c r="J356" s="894"/>
      <c r="K356" s="895"/>
      <c r="L356" s="893"/>
      <c r="M356" s="894"/>
      <c r="N356" s="895"/>
      <c r="O356" s="238"/>
      <c r="P356" s="815"/>
      <c r="Q356" s="815"/>
      <c r="R356" s="874"/>
      <c r="S356" s="284"/>
    </row>
    <row r="357" spans="1:19" s="31" customFormat="1" ht="15" customHeight="1" x14ac:dyDescent="0.2">
      <c r="A357" s="975"/>
      <c r="B357" s="890"/>
      <c r="C357" s="891"/>
      <c r="D357" s="891"/>
      <c r="E357" s="891"/>
      <c r="F357" s="892"/>
      <c r="G357" s="893"/>
      <c r="H357" s="895"/>
      <c r="I357" s="893"/>
      <c r="J357" s="894"/>
      <c r="K357" s="895"/>
      <c r="L357" s="893"/>
      <c r="M357" s="894"/>
      <c r="N357" s="895"/>
      <c r="O357" s="238"/>
      <c r="P357" s="815"/>
      <c r="Q357" s="815"/>
      <c r="R357" s="874"/>
      <c r="S357" s="284"/>
    </row>
    <row r="358" spans="1:19" s="31" customFormat="1" ht="15" customHeight="1" x14ac:dyDescent="0.2">
      <c r="A358" s="975"/>
      <c r="B358" s="890"/>
      <c r="C358" s="891"/>
      <c r="D358" s="891"/>
      <c r="E358" s="891"/>
      <c r="F358" s="892"/>
      <c r="G358" s="893"/>
      <c r="H358" s="895"/>
      <c r="I358" s="893"/>
      <c r="J358" s="894"/>
      <c r="K358" s="895"/>
      <c r="L358" s="893"/>
      <c r="M358" s="894"/>
      <c r="N358" s="895"/>
      <c r="O358" s="238"/>
      <c r="P358" s="815"/>
      <c r="Q358" s="815"/>
      <c r="R358" s="874"/>
      <c r="S358" s="284"/>
    </row>
    <row r="359" spans="1:19" s="31" customFormat="1" ht="15" customHeight="1" x14ac:dyDescent="0.2">
      <c r="A359" s="975"/>
      <c r="B359" s="890"/>
      <c r="C359" s="891"/>
      <c r="D359" s="891"/>
      <c r="E359" s="891"/>
      <c r="F359" s="892"/>
      <c r="G359" s="893"/>
      <c r="H359" s="895"/>
      <c r="I359" s="893"/>
      <c r="J359" s="894"/>
      <c r="K359" s="895"/>
      <c r="L359" s="893"/>
      <c r="M359" s="894"/>
      <c r="N359" s="895"/>
      <c r="O359" s="238"/>
      <c r="P359" s="815"/>
      <c r="Q359" s="815"/>
      <c r="R359" s="874"/>
      <c r="S359" s="284"/>
    </row>
    <row r="360" spans="1:19" s="31" customFormat="1" ht="15" customHeight="1" x14ac:dyDescent="0.2">
      <c r="A360" s="975"/>
      <c r="B360" s="890"/>
      <c r="C360" s="891"/>
      <c r="D360" s="891"/>
      <c r="E360" s="891"/>
      <c r="F360" s="892"/>
      <c r="G360" s="893"/>
      <c r="H360" s="895"/>
      <c r="I360" s="893"/>
      <c r="J360" s="894"/>
      <c r="K360" s="895"/>
      <c r="L360" s="893"/>
      <c r="M360" s="894"/>
      <c r="N360" s="895"/>
      <c r="O360" s="238"/>
      <c r="P360" s="815"/>
      <c r="Q360" s="815"/>
      <c r="R360" s="874"/>
      <c r="S360" s="284"/>
    </row>
    <row r="361" spans="1:19" s="31" customFormat="1" ht="15" customHeight="1" x14ac:dyDescent="0.2">
      <c r="A361" s="975"/>
      <c r="B361" s="890"/>
      <c r="C361" s="891"/>
      <c r="D361" s="891"/>
      <c r="E361" s="891"/>
      <c r="F361" s="892"/>
      <c r="G361" s="893"/>
      <c r="H361" s="895"/>
      <c r="I361" s="893"/>
      <c r="J361" s="894"/>
      <c r="K361" s="895"/>
      <c r="L361" s="893"/>
      <c r="M361" s="894"/>
      <c r="N361" s="895"/>
      <c r="O361" s="238"/>
      <c r="P361" s="815"/>
      <c r="Q361" s="815"/>
      <c r="R361" s="874"/>
      <c r="S361" s="284"/>
    </row>
    <row r="362" spans="1:19" s="31" customFormat="1" ht="15" customHeight="1" x14ac:dyDescent="0.2">
      <c r="A362" s="975"/>
      <c r="B362" s="890"/>
      <c r="C362" s="891"/>
      <c r="D362" s="891"/>
      <c r="E362" s="891"/>
      <c r="F362" s="892"/>
      <c r="G362" s="893"/>
      <c r="H362" s="895"/>
      <c r="I362" s="893"/>
      <c r="J362" s="894"/>
      <c r="K362" s="895"/>
      <c r="L362" s="893"/>
      <c r="M362" s="894"/>
      <c r="N362" s="895"/>
      <c r="O362" s="238"/>
      <c r="P362" s="815"/>
      <c r="Q362" s="815"/>
      <c r="R362" s="874"/>
      <c r="S362" s="284"/>
    </row>
    <row r="363" spans="1:19" s="31" customFormat="1" ht="15" customHeight="1" x14ac:dyDescent="0.2">
      <c r="A363" s="975"/>
      <c r="B363" s="890"/>
      <c r="C363" s="891"/>
      <c r="D363" s="891"/>
      <c r="E363" s="891"/>
      <c r="F363" s="892"/>
      <c r="G363" s="893"/>
      <c r="H363" s="895"/>
      <c r="I363" s="893"/>
      <c r="J363" s="894"/>
      <c r="K363" s="895"/>
      <c r="L363" s="893"/>
      <c r="M363" s="894"/>
      <c r="N363" s="895"/>
      <c r="O363" s="238"/>
      <c r="P363" s="815"/>
      <c r="Q363" s="815"/>
      <c r="R363" s="874"/>
      <c r="S363" s="284"/>
    </row>
    <row r="364" spans="1:19" ht="15" customHeight="1" x14ac:dyDescent="0.2">
      <c r="B364" s="561"/>
      <c r="C364" s="561"/>
      <c r="D364" s="561"/>
      <c r="E364" s="561"/>
      <c r="F364" s="561" t="s">
        <v>1122</v>
      </c>
      <c r="G364" s="413"/>
      <c r="H364" s="413"/>
      <c r="I364" s="413"/>
      <c r="J364" s="561"/>
      <c r="K364" s="561"/>
      <c r="L364" s="860" t="s">
        <v>1121</v>
      </c>
      <c r="M364" s="860"/>
      <c r="N364" s="860"/>
      <c r="O364" s="860"/>
      <c r="P364" s="861">
        <f>SUM(P330:Q363)</f>
        <v>0</v>
      </c>
      <c r="Q364" s="862"/>
      <c r="R364" s="874"/>
    </row>
    <row r="365" spans="1:19" ht="30" customHeight="1" x14ac:dyDescent="0.2">
      <c r="B365" s="818" t="s">
        <v>2314</v>
      </c>
      <c r="C365" s="818"/>
      <c r="D365" s="818"/>
      <c r="E365" s="818"/>
      <c r="F365" s="818"/>
      <c r="G365" s="818"/>
      <c r="H365" s="818"/>
      <c r="I365" s="818"/>
      <c r="J365" s="818"/>
      <c r="K365" s="818"/>
      <c r="L365" s="818"/>
      <c r="M365" s="818"/>
      <c r="N365" s="818"/>
      <c r="O365" s="818"/>
      <c r="P365" s="818"/>
      <c r="Q365" s="818"/>
      <c r="R365" s="874"/>
    </row>
    <row r="366" spans="1:19" ht="12.75" hidden="1" customHeight="1" x14ac:dyDescent="0.2"/>
    <row r="367" spans="1:19" ht="12.75" hidden="1" customHeight="1" x14ac:dyDescent="0.2"/>
    <row r="368" spans="1:19" ht="12.75" hidden="1" customHeight="1" x14ac:dyDescent="0.2"/>
    <row r="369" ht="12.75" hidden="1" customHeight="1" x14ac:dyDescent="0.2"/>
    <row r="370" ht="12.75" hidden="1" customHeight="1" x14ac:dyDescent="0.2"/>
    <row r="371" ht="12.75" hidden="1" customHeight="1" x14ac:dyDescent="0.2"/>
    <row r="372" ht="12.75" hidden="1" customHeight="1" x14ac:dyDescent="0.2"/>
    <row r="373" ht="12.75" hidden="1" customHeight="1" x14ac:dyDescent="0.2"/>
    <row r="374" ht="12.75" hidden="1" customHeight="1" x14ac:dyDescent="0.2"/>
    <row r="375" ht="12.75" hidden="1" customHeight="1" x14ac:dyDescent="0.2"/>
    <row r="376" ht="12.75" hidden="1" customHeight="1" x14ac:dyDescent="0.2"/>
    <row r="377" ht="12.75" hidden="1" customHeight="1" x14ac:dyDescent="0.2"/>
    <row r="378" ht="12.75" hidden="1" customHeight="1" x14ac:dyDescent="0.2"/>
    <row r="379" ht="12.75" hidden="1" customHeight="1" x14ac:dyDescent="0.2"/>
    <row r="380" ht="12.75" hidden="1" customHeight="1" x14ac:dyDescent="0.2"/>
    <row r="381" ht="12.75" hidden="1" customHeight="1" x14ac:dyDescent="0.2"/>
    <row r="382" ht="12.75" hidden="1" customHeight="1" x14ac:dyDescent="0.2"/>
    <row r="383" ht="12.75" hidden="1" customHeight="1" x14ac:dyDescent="0.2"/>
    <row r="384" ht="12.75" hidden="1" customHeight="1" x14ac:dyDescent="0.2"/>
    <row r="385" ht="12.75" hidden="1" customHeight="1" x14ac:dyDescent="0.2"/>
    <row r="386" ht="12.75" hidden="1" customHeight="1" x14ac:dyDescent="0.2"/>
    <row r="387" ht="12.75" hidden="1" customHeight="1" x14ac:dyDescent="0.2"/>
    <row r="388" ht="12.75" hidden="1" customHeight="1" x14ac:dyDescent="0.2"/>
    <row r="389" ht="12.75" hidden="1" customHeight="1" x14ac:dyDescent="0.2"/>
    <row r="390" ht="12.75" hidden="1" customHeight="1" x14ac:dyDescent="0.2"/>
    <row r="391" ht="12.75" hidden="1" customHeight="1" x14ac:dyDescent="0.2"/>
    <row r="392" ht="12.75" hidden="1" customHeight="1" x14ac:dyDescent="0.2"/>
    <row r="393" ht="12.75" hidden="1" customHeight="1" x14ac:dyDescent="0.2"/>
    <row r="394" ht="12.75" hidden="1" customHeight="1" x14ac:dyDescent="0.2"/>
    <row r="395" ht="12.75" hidden="1" customHeight="1" x14ac:dyDescent="0.2"/>
    <row r="396" ht="12.75" hidden="1" customHeight="1" x14ac:dyDescent="0.2"/>
    <row r="397" ht="12.75" hidden="1" customHeight="1" x14ac:dyDescent="0.2"/>
    <row r="398" ht="12.75" hidden="1" customHeight="1" x14ac:dyDescent="0.2"/>
    <row r="399" ht="12.75" hidden="1" customHeight="1" x14ac:dyDescent="0.2"/>
    <row r="400" ht="12.75" hidden="1" customHeight="1" x14ac:dyDescent="0.2"/>
    <row r="401" ht="12.75" hidden="1" customHeight="1" x14ac:dyDescent="0.2"/>
    <row r="402" ht="12.75" hidden="1" customHeight="1" x14ac:dyDescent="0.2"/>
    <row r="403" ht="12.75" hidden="1" customHeight="1" x14ac:dyDescent="0.2"/>
    <row r="404" ht="12.75" hidden="1" customHeight="1" x14ac:dyDescent="0.2"/>
    <row r="405" ht="12.75" hidden="1" customHeight="1" x14ac:dyDescent="0.2"/>
    <row r="406" ht="12.75" hidden="1" customHeight="1" x14ac:dyDescent="0.2"/>
    <row r="407" ht="12.75" hidden="1" customHeight="1" x14ac:dyDescent="0.2"/>
    <row r="408" ht="12.75" hidden="1" customHeight="1" x14ac:dyDescent="0.2"/>
    <row r="409" ht="12.75" hidden="1" customHeight="1" x14ac:dyDescent="0.2"/>
    <row r="410" ht="12.75" hidden="1" customHeight="1" x14ac:dyDescent="0.2"/>
    <row r="411" ht="12.75" hidden="1" customHeight="1" x14ac:dyDescent="0.2"/>
    <row r="412" ht="12.75" hidden="1" customHeight="1" x14ac:dyDescent="0.2"/>
    <row r="413" ht="12.75" hidden="1" customHeight="1" x14ac:dyDescent="0.2"/>
    <row r="414" ht="12.75" hidden="1" customHeight="1" x14ac:dyDescent="0.2"/>
    <row r="415" ht="12.75" hidden="1" customHeight="1" x14ac:dyDescent="0.2"/>
    <row r="416" ht="12.75" hidden="1" customHeight="1" x14ac:dyDescent="0.2"/>
    <row r="417" ht="12.75" hidden="1" customHeight="1" x14ac:dyDescent="0.2"/>
    <row r="418" ht="12.75" hidden="1" customHeight="1" x14ac:dyDescent="0.2"/>
    <row r="419" ht="12.75" hidden="1" customHeight="1" x14ac:dyDescent="0.2"/>
    <row r="420" ht="12.75" hidden="1" customHeight="1" x14ac:dyDescent="0.2"/>
    <row r="421" ht="12.75" hidden="1" customHeight="1" x14ac:dyDescent="0.2"/>
    <row r="422" ht="12.75" hidden="1" customHeight="1" x14ac:dyDescent="0.2"/>
    <row r="423" ht="12.75" hidden="1" customHeight="1" x14ac:dyDescent="0.2"/>
    <row r="424" ht="12.75" hidden="1" customHeight="1" x14ac:dyDescent="0.2"/>
    <row r="425" ht="12.75" hidden="1" customHeight="1" x14ac:dyDescent="0.2"/>
    <row r="426" ht="12.75" hidden="1" customHeight="1" x14ac:dyDescent="0.2"/>
    <row r="427" ht="12.75" hidden="1" customHeight="1" x14ac:dyDescent="0.2"/>
    <row r="428" ht="12.75" hidden="1" customHeight="1" x14ac:dyDescent="0.2"/>
    <row r="429" ht="12.75" hidden="1" customHeight="1" x14ac:dyDescent="0.2"/>
    <row r="430" ht="12.75" hidden="1" customHeight="1" x14ac:dyDescent="0.2"/>
    <row r="431" ht="12.75" hidden="1" customHeight="1" x14ac:dyDescent="0.2"/>
    <row r="432" ht="12.75" hidden="1" customHeight="1" x14ac:dyDescent="0.2"/>
    <row r="433" ht="12.75" hidden="1" customHeight="1" x14ac:dyDescent="0.2"/>
    <row r="434" ht="12.75" hidden="1" customHeight="1" x14ac:dyDescent="0.2"/>
    <row r="435" ht="12.75" hidden="1" customHeight="1" x14ac:dyDescent="0.2"/>
    <row r="436" ht="12.75" hidden="1" customHeight="1" x14ac:dyDescent="0.2"/>
    <row r="437" ht="12.75" hidden="1" customHeight="1" x14ac:dyDescent="0.2"/>
    <row r="438" ht="12.75" hidden="1" customHeight="1" x14ac:dyDescent="0.2"/>
    <row r="439" ht="12.75" hidden="1" customHeight="1" x14ac:dyDescent="0.2"/>
    <row r="440" ht="12.75" hidden="1" customHeight="1" x14ac:dyDescent="0.2"/>
    <row r="441" ht="12.75" hidden="1" customHeight="1" x14ac:dyDescent="0.2"/>
    <row r="442" ht="12.75" hidden="1" customHeight="1" x14ac:dyDescent="0.2"/>
    <row r="443" ht="12.75" hidden="1" customHeight="1" x14ac:dyDescent="0.2"/>
    <row r="444" ht="12.75" hidden="1" customHeight="1" x14ac:dyDescent="0.2"/>
    <row r="445" ht="12.75" hidden="1" customHeight="1" x14ac:dyDescent="0.2"/>
    <row r="446" ht="12.75" hidden="1" customHeight="1" x14ac:dyDescent="0.2"/>
    <row r="447" ht="12.75" hidden="1" customHeight="1" x14ac:dyDescent="0.2"/>
    <row r="448" ht="12.75" hidden="1" customHeight="1" x14ac:dyDescent="0.2"/>
    <row r="449" ht="12.75" hidden="1" customHeight="1" x14ac:dyDescent="0.2"/>
    <row r="450" ht="12.75" hidden="1" customHeight="1" x14ac:dyDescent="0.2"/>
    <row r="451" ht="12.75" hidden="1" customHeight="1" x14ac:dyDescent="0.2"/>
    <row r="452" ht="12.75" hidden="1" customHeight="1" x14ac:dyDescent="0.2"/>
    <row r="453" ht="12.75" hidden="1" customHeight="1" x14ac:dyDescent="0.2"/>
    <row r="454" ht="12.75" hidden="1" customHeight="1" x14ac:dyDescent="0.2"/>
    <row r="455" ht="12.75" hidden="1" customHeight="1" x14ac:dyDescent="0.2"/>
    <row r="456" ht="12.75" hidden="1" customHeight="1" x14ac:dyDescent="0.2"/>
    <row r="457" ht="12.75" hidden="1" customHeight="1" x14ac:dyDescent="0.2"/>
    <row r="458" ht="12.75" hidden="1" customHeight="1" x14ac:dyDescent="0.2"/>
    <row r="459" ht="12.75" hidden="1" customHeight="1" x14ac:dyDescent="0.2"/>
    <row r="460" ht="12.75" hidden="1" customHeight="1" x14ac:dyDescent="0.2"/>
    <row r="461" ht="12.75" hidden="1" customHeight="1" x14ac:dyDescent="0.2"/>
    <row r="462" ht="12.75" hidden="1" customHeight="1" x14ac:dyDescent="0.2"/>
    <row r="463" ht="12.75" hidden="1" customHeight="1" x14ac:dyDescent="0.2"/>
    <row r="464" ht="12.75" hidden="1" customHeight="1" x14ac:dyDescent="0.2"/>
    <row r="465" ht="12.75" hidden="1" customHeight="1" x14ac:dyDescent="0.2"/>
    <row r="466" ht="12.75" hidden="1" customHeight="1" x14ac:dyDescent="0.2"/>
    <row r="467" ht="12.75" hidden="1" customHeight="1" x14ac:dyDescent="0.2"/>
    <row r="468" ht="12.75" hidden="1" customHeight="1" x14ac:dyDescent="0.2"/>
    <row r="469" ht="12.75" hidden="1" customHeight="1" x14ac:dyDescent="0.2"/>
    <row r="470" ht="12.75" hidden="1" customHeight="1" x14ac:dyDescent="0.2"/>
    <row r="471" ht="12.75" hidden="1" customHeight="1" x14ac:dyDescent="0.2"/>
    <row r="472" ht="12.75" hidden="1" customHeight="1" x14ac:dyDescent="0.2"/>
    <row r="473" ht="12.75" hidden="1" customHeight="1" x14ac:dyDescent="0.2"/>
    <row r="474" ht="12.75" hidden="1" customHeight="1" x14ac:dyDescent="0.2"/>
    <row r="475" ht="12.75" hidden="1" customHeight="1" x14ac:dyDescent="0.2"/>
    <row r="476" ht="12.75" hidden="1" customHeight="1" x14ac:dyDescent="0.2"/>
    <row r="477" ht="12.75" hidden="1" customHeight="1" x14ac:dyDescent="0.2"/>
    <row r="478" ht="12.75" hidden="1" customHeight="1" x14ac:dyDescent="0.2"/>
    <row r="479" ht="12.75" hidden="1" customHeight="1" x14ac:dyDescent="0.2"/>
    <row r="480" ht="12.75" hidden="1" customHeight="1" x14ac:dyDescent="0.2"/>
    <row r="481" ht="12.75" hidden="1" customHeight="1" x14ac:dyDescent="0.2"/>
    <row r="482" ht="12.75" hidden="1" customHeight="1" x14ac:dyDescent="0.2"/>
    <row r="483" ht="12.75" hidden="1" customHeight="1" x14ac:dyDescent="0.2"/>
    <row r="484" ht="12.75" hidden="1" customHeight="1" x14ac:dyDescent="0.2"/>
    <row r="485" ht="12.75" hidden="1" customHeight="1" x14ac:dyDescent="0.2"/>
    <row r="486" ht="12.75" hidden="1" customHeight="1" x14ac:dyDescent="0.2"/>
    <row r="487" ht="12.75" hidden="1" customHeight="1" x14ac:dyDescent="0.2"/>
    <row r="488" ht="12.75" hidden="1" customHeight="1" x14ac:dyDescent="0.2"/>
    <row r="489" ht="12.75" hidden="1" customHeight="1" x14ac:dyDescent="0.2"/>
    <row r="490" ht="12.75" hidden="1" customHeight="1" x14ac:dyDescent="0.2"/>
    <row r="491" ht="12.75" hidden="1" customHeight="1" x14ac:dyDescent="0.2"/>
    <row r="492" ht="12.75" hidden="1" customHeight="1" x14ac:dyDescent="0.2"/>
    <row r="493" ht="12.75" hidden="1" customHeight="1" x14ac:dyDescent="0.2"/>
    <row r="494" ht="12.75" hidden="1" customHeight="1" x14ac:dyDescent="0.2"/>
    <row r="495" ht="12.75" hidden="1" customHeight="1" x14ac:dyDescent="0.2"/>
    <row r="496" ht="12.75" hidden="1" customHeight="1" x14ac:dyDescent="0.2"/>
    <row r="497" ht="12.75" hidden="1" customHeight="1" x14ac:dyDescent="0.2"/>
    <row r="498" ht="12.75" hidden="1" customHeight="1" x14ac:dyDescent="0.2"/>
    <row r="499" ht="12.75" hidden="1" customHeight="1" x14ac:dyDescent="0.2"/>
    <row r="500" ht="12.75" hidden="1" customHeight="1" x14ac:dyDescent="0.2"/>
    <row r="501" ht="12.75" hidden="1" customHeight="1" x14ac:dyDescent="0.2"/>
    <row r="502" ht="12.75" hidden="1" customHeight="1" x14ac:dyDescent="0.2"/>
    <row r="503" ht="12.75" hidden="1" customHeight="1" x14ac:dyDescent="0.2"/>
    <row r="504" ht="12.75" hidden="1" customHeight="1" x14ac:dyDescent="0.2"/>
    <row r="505" ht="12.75" hidden="1" customHeight="1" x14ac:dyDescent="0.2"/>
    <row r="506" ht="12.75" hidden="1" customHeight="1" x14ac:dyDescent="0.2"/>
    <row r="507" ht="12.75" hidden="1" customHeight="1" x14ac:dyDescent="0.2"/>
    <row r="508" ht="12.75" hidden="1" customHeight="1" x14ac:dyDescent="0.2"/>
    <row r="509" ht="12.75" hidden="1" customHeight="1" x14ac:dyDescent="0.2"/>
    <row r="510" ht="12.75" hidden="1" customHeight="1" x14ac:dyDescent="0.2"/>
    <row r="511" ht="12.75" hidden="1" customHeight="1" x14ac:dyDescent="0.2"/>
    <row r="512" ht="12.75" hidden="1" customHeight="1" x14ac:dyDescent="0.2"/>
    <row r="513" ht="12.75" hidden="1" customHeight="1" x14ac:dyDescent="0.2"/>
    <row r="514" ht="12.75" hidden="1" customHeight="1" x14ac:dyDescent="0.2"/>
    <row r="515" ht="12.75" hidden="1" customHeight="1" x14ac:dyDescent="0.2"/>
    <row r="516" ht="12.75" hidden="1" customHeight="1" x14ac:dyDescent="0.2"/>
    <row r="517" ht="12.75" hidden="1" customHeight="1" x14ac:dyDescent="0.2"/>
    <row r="518" ht="12.75" hidden="1" customHeight="1" x14ac:dyDescent="0.2"/>
    <row r="519" ht="12.75" hidden="1" customHeight="1" x14ac:dyDescent="0.2"/>
    <row r="520" ht="12.75" hidden="1" customHeight="1" x14ac:dyDescent="0.2"/>
    <row r="521" ht="12.75" hidden="1" customHeight="1" x14ac:dyDescent="0.2"/>
    <row r="522" ht="12.75" hidden="1" customHeight="1" x14ac:dyDescent="0.2"/>
    <row r="523" ht="12.75" hidden="1" customHeight="1" x14ac:dyDescent="0.2"/>
    <row r="524" ht="12.75" hidden="1" customHeight="1" x14ac:dyDescent="0.2"/>
    <row r="525" ht="12.75" hidden="1" customHeight="1" x14ac:dyDescent="0.2"/>
    <row r="526" ht="12.75" hidden="1" customHeight="1" x14ac:dyDescent="0.2"/>
    <row r="527" ht="12.75" hidden="1" customHeight="1" x14ac:dyDescent="0.2"/>
    <row r="528" ht="12.75" hidden="1" customHeight="1" x14ac:dyDescent="0.2"/>
    <row r="529" ht="12.75" hidden="1" customHeight="1" x14ac:dyDescent="0.2"/>
    <row r="530" ht="12.75" hidden="1" customHeight="1" x14ac:dyDescent="0.2"/>
    <row r="531" ht="12.75" hidden="1" customHeight="1" x14ac:dyDescent="0.2"/>
    <row r="532" ht="12.75" hidden="1" customHeight="1" x14ac:dyDescent="0.2"/>
    <row r="533" ht="12.75" hidden="1" customHeight="1" x14ac:dyDescent="0.2"/>
    <row r="534" ht="12.75" hidden="1" customHeight="1" x14ac:dyDescent="0.2"/>
    <row r="535" ht="12.75" hidden="1" customHeight="1" x14ac:dyDescent="0.2"/>
    <row r="536" ht="12.75" hidden="1" customHeight="1" x14ac:dyDescent="0.2"/>
    <row r="537" ht="12.75" hidden="1" customHeight="1" x14ac:dyDescent="0.2"/>
    <row r="538" ht="12.75" hidden="1" customHeight="1" x14ac:dyDescent="0.2"/>
    <row r="539" ht="12.75" hidden="1" customHeight="1" x14ac:dyDescent="0.2"/>
    <row r="540" ht="12.75" hidden="1" customHeight="1" x14ac:dyDescent="0.2"/>
    <row r="541" ht="12.75" hidden="1" customHeight="1" x14ac:dyDescent="0.2"/>
    <row r="542" ht="12.75" hidden="1" customHeight="1" x14ac:dyDescent="0.2"/>
    <row r="543" ht="12.75" hidden="1" customHeight="1" x14ac:dyDescent="0.2"/>
    <row r="544" ht="12.75" hidden="1" customHeight="1" x14ac:dyDescent="0.2"/>
    <row r="545" ht="12.75" hidden="1" customHeight="1" x14ac:dyDescent="0.2"/>
    <row r="546" ht="12.75" hidden="1" customHeight="1" x14ac:dyDescent="0.2"/>
    <row r="547" ht="12.75" hidden="1" customHeight="1" x14ac:dyDescent="0.2"/>
    <row r="548" ht="12.75" hidden="1" customHeight="1" x14ac:dyDescent="0.2"/>
    <row r="549" ht="12.75" hidden="1" customHeight="1" x14ac:dyDescent="0.2"/>
    <row r="550" ht="12.75" hidden="1" customHeight="1" x14ac:dyDescent="0.2"/>
    <row r="551" ht="12.75" hidden="1" customHeight="1" x14ac:dyDescent="0.2"/>
    <row r="552" ht="12.75" hidden="1" customHeight="1" x14ac:dyDescent="0.2"/>
    <row r="553" ht="12.75" hidden="1" customHeight="1" x14ac:dyDescent="0.2"/>
    <row r="554" ht="12.75" hidden="1" customHeight="1" x14ac:dyDescent="0.2"/>
    <row r="555" ht="12.75" hidden="1" customHeight="1" x14ac:dyDescent="0.2"/>
    <row r="556" ht="12.75" hidden="1" customHeight="1" x14ac:dyDescent="0.2"/>
    <row r="557" ht="12.75" hidden="1" customHeight="1" x14ac:dyDescent="0.2"/>
    <row r="558" ht="12.75" hidden="1" customHeight="1" x14ac:dyDescent="0.2"/>
    <row r="559" ht="12.75" hidden="1" customHeight="1" x14ac:dyDescent="0.2"/>
    <row r="560" ht="12.75" hidden="1" customHeight="1" x14ac:dyDescent="0.2"/>
    <row r="561" ht="12.75" hidden="1" customHeight="1" x14ac:dyDescent="0.2"/>
    <row r="562" ht="12.75" hidden="1" customHeight="1" x14ac:dyDescent="0.2"/>
    <row r="563" ht="12.75" hidden="1" customHeight="1" x14ac:dyDescent="0.2"/>
    <row r="564" ht="12.75" hidden="1" customHeight="1" x14ac:dyDescent="0.2"/>
    <row r="565" ht="12.75" hidden="1" customHeight="1" x14ac:dyDescent="0.2"/>
    <row r="566" ht="12.75" hidden="1" customHeight="1" x14ac:dyDescent="0.2"/>
    <row r="567" ht="12.75" hidden="1" customHeight="1" x14ac:dyDescent="0.2"/>
    <row r="568" ht="12.75" hidden="1" customHeight="1" x14ac:dyDescent="0.2"/>
    <row r="569" ht="12.75" hidden="1" customHeight="1" x14ac:dyDescent="0.2"/>
    <row r="570" ht="12.75" hidden="1" customHeight="1" x14ac:dyDescent="0.2"/>
    <row r="571" ht="12.75" hidden="1" customHeight="1" x14ac:dyDescent="0.2"/>
    <row r="572" ht="12.75" hidden="1" customHeight="1" x14ac:dyDescent="0.2"/>
    <row r="573" ht="12.75" hidden="1" customHeight="1" x14ac:dyDescent="0.2"/>
    <row r="574" ht="12.75" hidden="1" customHeight="1" x14ac:dyDescent="0.2"/>
    <row r="575" ht="12.75" hidden="1" customHeight="1" x14ac:dyDescent="0.2"/>
    <row r="576" ht="12.75" hidden="1" customHeight="1" x14ac:dyDescent="0.2"/>
    <row r="577" ht="12.75" hidden="1" customHeight="1" x14ac:dyDescent="0.2"/>
    <row r="578" ht="12.75" hidden="1" customHeight="1" x14ac:dyDescent="0.2"/>
    <row r="579" ht="12.75" hidden="1" customHeight="1" x14ac:dyDescent="0.2"/>
    <row r="580" ht="12.75" hidden="1" customHeight="1" x14ac:dyDescent="0.2"/>
    <row r="581" ht="12.75" hidden="1" customHeight="1" x14ac:dyDescent="0.2"/>
    <row r="582" ht="12.75" hidden="1" customHeight="1" x14ac:dyDescent="0.2"/>
    <row r="583" ht="12.75" hidden="1" customHeight="1" x14ac:dyDescent="0.2"/>
    <row r="584" ht="12.75" hidden="1" customHeight="1" x14ac:dyDescent="0.2"/>
    <row r="585" ht="12.75" hidden="1" customHeight="1" x14ac:dyDescent="0.2"/>
    <row r="586" ht="12.75" hidden="1" customHeight="1" x14ac:dyDescent="0.2"/>
    <row r="587" ht="12.75" hidden="1" customHeight="1" x14ac:dyDescent="0.2"/>
    <row r="588" ht="12.75" hidden="1" customHeight="1" x14ac:dyDescent="0.2"/>
    <row r="589" ht="12.75" hidden="1" customHeight="1" x14ac:dyDescent="0.2"/>
    <row r="590" ht="12.75" hidden="1" customHeight="1" x14ac:dyDescent="0.2"/>
    <row r="591" ht="12.75" hidden="1" customHeight="1" x14ac:dyDescent="0.2"/>
    <row r="592" ht="12.75" hidden="1" customHeight="1" x14ac:dyDescent="0.2"/>
    <row r="593" ht="12.75" hidden="1" customHeight="1" x14ac:dyDescent="0.2"/>
    <row r="594" ht="12.75" hidden="1" customHeight="1" x14ac:dyDescent="0.2"/>
    <row r="595" ht="12.75" hidden="1" customHeight="1" x14ac:dyDescent="0.2"/>
    <row r="596" ht="12.75" hidden="1" customHeight="1" x14ac:dyDescent="0.2"/>
    <row r="597" ht="12.75" hidden="1" customHeight="1" x14ac:dyDescent="0.2"/>
    <row r="598" ht="12.75" hidden="1" customHeight="1" x14ac:dyDescent="0.2"/>
    <row r="599" ht="12.75" hidden="1" customHeight="1" x14ac:dyDescent="0.2"/>
    <row r="600" ht="12.75" hidden="1" customHeight="1" x14ac:dyDescent="0.2"/>
    <row r="601" ht="12.75" hidden="1" customHeight="1" x14ac:dyDescent="0.2"/>
    <row r="602" ht="12.75" hidden="1" customHeight="1" x14ac:dyDescent="0.2"/>
    <row r="603" ht="12.75" hidden="1" customHeight="1" x14ac:dyDescent="0.2"/>
    <row r="604" ht="12.75" hidden="1" customHeight="1" x14ac:dyDescent="0.2"/>
    <row r="605" ht="12.75" hidden="1" customHeight="1" x14ac:dyDescent="0.2"/>
    <row r="606" ht="12.75" hidden="1" customHeight="1" x14ac:dyDescent="0.2"/>
    <row r="607" ht="12.75" hidden="1" customHeight="1" x14ac:dyDescent="0.2"/>
    <row r="608" ht="12.75" hidden="1" customHeight="1" x14ac:dyDescent="0.2"/>
    <row r="609" ht="12.75" hidden="1" customHeight="1" x14ac:dyDescent="0.2"/>
    <row r="610" ht="12.75" hidden="1" customHeight="1" x14ac:dyDescent="0.2"/>
    <row r="611" ht="12.75" hidden="1" customHeight="1" x14ac:dyDescent="0.2"/>
    <row r="612" ht="12.75" hidden="1" customHeight="1" x14ac:dyDescent="0.2"/>
    <row r="613" ht="12.75" hidden="1" customHeight="1" x14ac:dyDescent="0.2"/>
    <row r="614" ht="12.75" hidden="1" customHeight="1" x14ac:dyDescent="0.2"/>
    <row r="615" ht="12.75" hidden="1" customHeight="1" x14ac:dyDescent="0.2"/>
    <row r="616" ht="12.75" hidden="1" customHeight="1" x14ac:dyDescent="0.2"/>
    <row r="617" ht="12.75" hidden="1" customHeight="1" x14ac:dyDescent="0.2"/>
    <row r="618" ht="12.75" hidden="1" customHeight="1" x14ac:dyDescent="0.2"/>
    <row r="619" ht="12.75" hidden="1" customHeight="1" x14ac:dyDescent="0.2"/>
    <row r="620" ht="12.75" hidden="1" customHeight="1" x14ac:dyDescent="0.2"/>
    <row r="621" ht="12.75" hidden="1" customHeight="1" x14ac:dyDescent="0.2"/>
    <row r="622" ht="12.75" hidden="1" customHeight="1" x14ac:dyDescent="0.2"/>
    <row r="623" ht="12.75" hidden="1" customHeight="1" x14ac:dyDescent="0.2"/>
    <row r="624" ht="12.75" hidden="1" customHeight="1" x14ac:dyDescent="0.2"/>
    <row r="625" ht="12.75" hidden="1" customHeight="1" x14ac:dyDescent="0.2"/>
    <row r="626" ht="12.75" hidden="1" customHeight="1" x14ac:dyDescent="0.2"/>
    <row r="627" ht="12.75" hidden="1" customHeight="1" x14ac:dyDescent="0.2"/>
    <row r="628" ht="12.75" hidden="1" customHeight="1" x14ac:dyDescent="0.2"/>
    <row r="629" ht="12.75" hidden="1" customHeight="1" x14ac:dyDescent="0.2"/>
    <row r="630" ht="12.75" hidden="1" customHeight="1" x14ac:dyDescent="0.2"/>
    <row r="631" ht="12.75" hidden="1" customHeight="1" x14ac:dyDescent="0.2"/>
    <row r="632" ht="12.75" hidden="1" customHeight="1" x14ac:dyDescent="0.2"/>
    <row r="633" ht="12.75" hidden="1" customHeight="1" x14ac:dyDescent="0.2"/>
    <row r="634" ht="12.75" hidden="1" customHeight="1" x14ac:dyDescent="0.2"/>
    <row r="635" ht="12.75" hidden="1" customHeight="1" x14ac:dyDescent="0.2"/>
    <row r="636" ht="12.75" hidden="1" customHeight="1" x14ac:dyDescent="0.2"/>
    <row r="637" ht="12.75" hidden="1" customHeight="1" x14ac:dyDescent="0.2"/>
    <row r="638" ht="12.75" hidden="1" customHeight="1" x14ac:dyDescent="0.2"/>
    <row r="639" ht="12.75" hidden="1" customHeight="1" x14ac:dyDescent="0.2"/>
    <row r="640" ht="12.75" hidden="1" customHeight="1" x14ac:dyDescent="0.2"/>
    <row r="641" ht="12.75" hidden="1" customHeight="1" x14ac:dyDescent="0.2"/>
    <row r="642" ht="12.75" hidden="1" customHeight="1" x14ac:dyDescent="0.2"/>
    <row r="643" ht="12.75" hidden="1" customHeight="1" x14ac:dyDescent="0.2"/>
    <row r="644" ht="12.75" hidden="1" customHeight="1" x14ac:dyDescent="0.2"/>
    <row r="645" ht="12.75" hidden="1" customHeight="1" x14ac:dyDescent="0.2"/>
    <row r="646" ht="12.75" hidden="1" customHeight="1" x14ac:dyDescent="0.2"/>
    <row r="647" ht="12.75" hidden="1" customHeight="1" x14ac:dyDescent="0.2"/>
    <row r="648" ht="12.75" hidden="1" customHeight="1" x14ac:dyDescent="0.2"/>
    <row r="649" ht="12.75" hidden="1" customHeight="1" x14ac:dyDescent="0.2"/>
    <row r="650" ht="12.75" hidden="1" customHeight="1" x14ac:dyDescent="0.2"/>
    <row r="651" ht="12.75" hidden="1" customHeight="1" x14ac:dyDescent="0.2"/>
    <row r="652" ht="12.75" hidden="1" customHeight="1" x14ac:dyDescent="0.2"/>
    <row r="653" ht="12.75" hidden="1" customHeight="1" x14ac:dyDescent="0.2"/>
    <row r="654" ht="12.75" hidden="1" customHeight="1" x14ac:dyDescent="0.2"/>
    <row r="655" ht="12.75" hidden="1" customHeight="1" x14ac:dyDescent="0.2"/>
    <row r="656" ht="12.75" hidden="1" customHeight="1" x14ac:dyDescent="0.2"/>
    <row r="657" ht="12.75" hidden="1" customHeight="1" x14ac:dyDescent="0.2"/>
    <row r="658" ht="12.75" hidden="1" customHeight="1" x14ac:dyDescent="0.2"/>
    <row r="659" ht="12.75" hidden="1" customHeight="1" x14ac:dyDescent="0.2"/>
    <row r="660" ht="12.75" hidden="1" customHeight="1" x14ac:dyDescent="0.2"/>
    <row r="661" ht="12.75" hidden="1" customHeight="1" x14ac:dyDescent="0.2"/>
    <row r="662" ht="12.75" hidden="1" customHeight="1" x14ac:dyDescent="0.2"/>
    <row r="663" ht="12.75" hidden="1" customHeight="1" x14ac:dyDescent="0.2"/>
    <row r="664" ht="12.75" hidden="1" customHeight="1" x14ac:dyDescent="0.2"/>
    <row r="665" ht="12.75" hidden="1" customHeight="1" x14ac:dyDescent="0.2"/>
    <row r="666" ht="12.75" hidden="1" customHeight="1" x14ac:dyDescent="0.2"/>
    <row r="667" ht="12.75" hidden="1" customHeight="1" x14ac:dyDescent="0.2"/>
    <row r="668" ht="12.75" hidden="1" customHeight="1" x14ac:dyDescent="0.2"/>
    <row r="669" ht="12.75" hidden="1" customHeight="1" x14ac:dyDescent="0.2"/>
    <row r="670" ht="12.75" hidden="1" customHeight="1" x14ac:dyDescent="0.2"/>
    <row r="671" ht="12.75" hidden="1" customHeight="1" x14ac:dyDescent="0.2"/>
    <row r="672" ht="12.75" hidden="1" customHeight="1" x14ac:dyDescent="0.2"/>
    <row r="673" ht="12.75" hidden="1" customHeight="1" x14ac:dyDescent="0.2"/>
    <row r="674" ht="12.75" hidden="1" customHeight="1" x14ac:dyDescent="0.2"/>
    <row r="675" ht="12.75" hidden="1" customHeight="1" x14ac:dyDescent="0.2"/>
    <row r="676" ht="12.75" hidden="1" customHeight="1" x14ac:dyDescent="0.2"/>
    <row r="677" ht="12.75" hidden="1" customHeight="1" x14ac:dyDescent="0.2"/>
    <row r="678" ht="12.75" hidden="1" customHeight="1" x14ac:dyDescent="0.2"/>
    <row r="679" ht="12.75" hidden="1" customHeight="1" x14ac:dyDescent="0.2"/>
    <row r="680" ht="12.75" hidden="1" customHeight="1" x14ac:dyDescent="0.2"/>
    <row r="681" ht="12.75" hidden="1" customHeight="1" x14ac:dyDescent="0.2"/>
    <row r="682" ht="12.75" hidden="1" customHeight="1" x14ac:dyDescent="0.2"/>
    <row r="683" ht="12.75" hidden="1" customHeight="1" x14ac:dyDescent="0.2"/>
    <row r="684" ht="12.75" hidden="1" customHeight="1" x14ac:dyDescent="0.2"/>
    <row r="685" ht="12.75" hidden="1" customHeight="1" x14ac:dyDescent="0.2"/>
    <row r="686" ht="12.75" hidden="1" customHeight="1" x14ac:dyDescent="0.2"/>
    <row r="687" ht="12.75" hidden="1" customHeight="1" x14ac:dyDescent="0.2"/>
    <row r="688" ht="12.75" hidden="1" customHeight="1" x14ac:dyDescent="0.2"/>
    <row r="689" ht="12.75" hidden="1" customHeight="1" x14ac:dyDescent="0.2"/>
    <row r="690" ht="12.75" hidden="1" customHeight="1" x14ac:dyDescent="0.2"/>
    <row r="691" ht="12.75" hidden="1" customHeight="1" x14ac:dyDescent="0.2"/>
    <row r="692" ht="12.75" hidden="1" customHeight="1" x14ac:dyDescent="0.2"/>
    <row r="693" ht="12.75" hidden="1" customHeight="1" x14ac:dyDescent="0.2"/>
    <row r="694" ht="12.75" hidden="1" customHeight="1" x14ac:dyDescent="0.2"/>
    <row r="695" ht="12.75" hidden="1" customHeight="1" x14ac:dyDescent="0.2"/>
    <row r="696" ht="12.75" hidden="1" customHeight="1" x14ac:dyDescent="0.2"/>
    <row r="697" ht="12.75" hidden="1" customHeight="1" x14ac:dyDescent="0.2"/>
    <row r="698" ht="12.75" hidden="1" customHeight="1" x14ac:dyDescent="0.2"/>
    <row r="699" ht="12.75" hidden="1" customHeight="1" x14ac:dyDescent="0.2"/>
    <row r="700" ht="12.75" hidden="1" customHeight="1" x14ac:dyDescent="0.2"/>
    <row r="701" ht="12.75" hidden="1" customHeight="1" x14ac:dyDescent="0.2"/>
    <row r="702" ht="12.75" hidden="1" customHeight="1" x14ac:dyDescent="0.2"/>
    <row r="703" ht="12.75" hidden="1" customHeight="1" x14ac:dyDescent="0.2"/>
    <row r="704" ht="12.75" hidden="1" customHeight="1" x14ac:dyDescent="0.2"/>
    <row r="705" ht="12.75" hidden="1" customHeight="1" x14ac:dyDescent="0.2"/>
    <row r="706" ht="12.75" hidden="1" customHeight="1" x14ac:dyDescent="0.2"/>
    <row r="707" ht="12.75" hidden="1" customHeight="1" x14ac:dyDescent="0.2"/>
    <row r="708" ht="12.75" hidden="1" customHeight="1" x14ac:dyDescent="0.2"/>
    <row r="709" ht="12.75" hidden="1" customHeight="1" x14ac:dyDescent="0.2"/>
    <row r="710" ht="12.75" hidden="1" customHeight="1" x14ac:dyDescent="0.2"/>
    <row r="711" ht="12.75" hidden="1" customHeight="1" x14ac:dyDescent="0.2"/>
    <row r="712" ht="12.75" hidden="1" customHeight="1" x14ac:dyDescent="0.2"/>
    <row r="713" ht="12.75" hidden="1" customHeight="1" x14ac:dyDescent="0.2"/>
    <row r="714" ht="12.75" hidden="1" customHeight="1" x14ac:dyDescent="0.2"/>
    <row r="715" ht="12.75" hidden="1" customHeight="1" x14ac:dyDescent="0.2"/>
    <row r="716" ht="12.75" hidden="1" customHeight="1" x14ac:dyDescent="0.2"/>
    <row r="717" ht="12.75" hidden="1" customHeight="1" x14ac:dyDescent="0.2"/>
    <row r="718" ht="12.75" hidden="1" customHeight="1" x14ac:dyDescent="0.2"/>
    <row r="719" ht="12.75" hidden="1" customHeight="1" x14ac:dyDescent="0.2"/>
    <row r="720" ht="12.75" hidden="1" customHeight="1" x14ac:dyDescent="0.2"/>
    <row r="721" ht="12.75" hidden="1" customHeight="1" x14ac:dyDescent="0.2"/>
    <row r="722" ht="12.75" hidden="1" customHeight="1" x14ac:dyDescent="0.2"/>
    <row r="723" ht="12.75" hidden="1" customHeight="1" x14ac:dyDescent="0.2"/>
    <row r="724" ht="12.75" hidden="1" customHeight="1" x14ac:dyDescent="0.2"/>
    <row r="725" ht="12.75" hidden="1" customHeight="1" x14ac:dyDescent="0.2"/>
    <row r="726" ht="12.75" hidden="1" customHeight="1" x14ac:dyDescent="0.2"/>
    <row r="727" ht="12.75" hidden="1" customHeight="1" x14ac:dyDescent="0.2"/>
    <row r="728" ht="12.75" hidden="1" customHeight="1" x14ac:dyDescent="0.2"/>
    <row r="729" ht="12.75" hidden="1" customHeight="1" x14ac:dyDescent="0.2"/>
    <row r="730" ht="12.75" hidden="1" customHeight="1" x14ac:dyDescent="0.2"/>
    <row r="731" ht="12.75" hidden="1" customHeight="1" x14ac:dyDescent="0.2"/>
    <row r="732" ht="12.75" hidden="1" customHeight="1" x14ac:dyDescent="0.2"/>
    <row r="733" ht="12.75" hidden="1" customHeight="1" x14ac:dyDescent="0.2"/>
    <row r="734" ht="12.75" hidden="1" customHeight="1" x14ac:dyDescent="0.2"/>
    <row r="735" ht="12.75" hidden="1" customHeight="1" x14ac:dyDescent="0.2"/>
    <row r="736" ht="12.75" hidden="1" customHeight="1" x14ac:dyDescent="0.2"/>
    <row r="737" ht="12.75" hidden="1" customHeight="1" x14ac:dyDescent="0.2"/>
    <row r="738" ht="12.75" hidden="1" customHeight="1" x14ac:dyDescent="0.2"/>
    <row r="739" ht="12.75" hidden="1" customHeight="1" x14ac:dyDescent="0.2"/>
    <row r="740" ht="12.75" hidden="1" customHeight="1" x14ac:dyDescent="0.2"/>
    <row r="741" ht="12.75" hidden="1" customHeight="1" x14ac:dyDescent="0.2"/>
    <row r="742" ht="12.75" hidden="1" customHeight="1" x14ac:dyDescent="0.2"/>
    <row r="743" ht="12.75" hidden="1" customHeight="1" x14ac:dyDescent="0.2"/>
    <row r="744" ht="12.75" hidden="1" customHeight="1" x14ac:dyDescent="0.2"/>
    <row r="745" ht="12.75" hidden="1" customHeight="1" x14ac:dyDescent="0.2"/>
    <row r="746" ht="12.75" hidden="1" customHeight="1" x14ac:dyDescent="0.2"/>
    <row r="747" ht="12.75" hidden="1" customHeight="1" x14ac:dyDescent="0.2"/>
    <row r="748" ht="12.75" hidden="1" customHeight="1" x14ac:dyDescent="0.2"/>
    <row r="749" ht="12.75" hidden="1" customHeight="1" x14ac:dyDescent="0.2"/>
    <row r="750" ht="12.75" hidden="1" customHeight="1" x14ac:dyDescent="0.2"/>
    <row r="751" ht="12.75" hidden="1" customHeight="1" x14ac:dyDescent="0.2"/>
    <row r="752" ht="12.75" hidden="1" customHeight="1" x14ac:dyDescent="0.2"/>
    <row r="753" ht="12.75" hidden="1" customHeight="1" x14ac:dyDescent="0.2"/>
    <row r="754" ht="12.75" hidden="1" customHeight="1" x14ac:dyDescent="0.2"/>
    <row r="755" ht="12.75" hidden="1" customHeight="1" x14ac:dyDescent="0.2"/>
    <row r="756" ht="12.75" hidden="1" customHeight="1" x14ac:dyDescent="0.2"/>
    <row r="757" ht="12.75" hidden="1" customHeight="1" x14ac:dyDescent="0.2"/>
    <row r="758" ht="12.75" hidden="1" customHeight="1" x14ac:dyDescent="0.2"/>
    <row r="759" ht="12.75" hidden="1" customHeight="1" x14ac:dyDescent="0.2"/>
    <row r="760" ht="12.75" hidden="1" customHeight="1" x14ac:dyDescent="0.2"/>
    <row r="761" ht="12.75" hidden="1" customHeight="1" x14ac:dyDescent="0.2"/>
    <row r="762" ht="12.75" hidden="1" customHeight="1" x14ac:dyDescent="0.2"/>
    <row r="763" ht="12.75" hidden="1" customHeight="1" x14ac:dyDescent="0.2"/>
    <row r="764" ht="12.75" hidden="1" customHeight="1" x14ac:dyDescent="0.2"/>
    <row r="765" ht="12.75" hidden="1" customHeight="1" x14ac:dyDescent="0.2"/>
    <row r="766" ht="12.75" hidden="1" customHeight="1" x14ac:dyDescent="0.2"/>
    <row r="767" ht="12.75" hidden="1" customHeight="1" x14ac:dyDescent="0.2"/>
    <row r="768" ht="12.75" hidden="1" customHeight="1" x14ac:dyDescent="0.2"/>
    <row r="769" ht="12.75" hidden="1" customHeight="1" x14ac:dyDescent="0.2"/>
    <row r="770" ht="12.75" hidden="1" customHeight="1" x14ac:dyDescent="0.2"/>
    <row r="771" ht="12.75" hidden="1" customHeight="1" x14ac:dyDescent="0.2"/>
    <row r="772" ht="12.75" hidden="1" customHeight="1" x14ac:dyDescent="0.2"/>
    <row r="773" ht="12.75" hidden="1" customHeight="1" x14ac:dyDescent="0.2"/>
    <row r="774" ht="12.75" hidden="1" customHeight="1" x14ac:dyDescent="0.2"/>
    <row r="775" ht="12.75" hidden="1" customHeight="1" x14ac:dyDescent="0.2"/>
    <row r="776" ht="12.75" hidden="1" customHeight="1" x14ac:dyDescent="0.2"/>
    <row r="777" ht="12.75" hidden="1" customHeight="1" x14ac:dyDescent="0.2"/>
    <row r="778" ht="12.75" hidden="1" customHeight="1" x14ac:dyDescent="0.2"/>
    <row r="779" ht="12.75" hidden="1" customHeight="1" x14ac:dyDescent="0.2"/>
    <row r="780" ht="12.75" hidden="1" customHeight="1" x14ac:dyDescent="0.2"/>
    <row r="781" ht="12.75" hidden="1" customHeight="1" x14ac:dyDescent="0.2"/>
    <row r="782" ht="12.75" hidden="1" customHeight="1" x14ac:dyDescent="0.2"/>
    <row r="783" ht="12.75" hidden="1" customHeight="1" x14ac:dyDescent="0.2"/>
    <row r="784" ht="12.75" hidden="1" customHeight="1" x14ac:dyDescent="0.2"/>
    <row r="785" ht="12.75" hidden="1" customHeight="1" x14ac:dyDescent="0.2"/>
    <row r="786" ht="12.75" hidden="1" customHeight="1" x14ac:dyDescent="0.2"/>
    <row r="787" ht="12.75" hidden="1" customHeight="1" x14ac:dyDescent="0.2"/>
    <row r="788" ht="12.75" hidden="1" customHeight="1" x14ac:dyDescent="0.2"/>
    <row r="789" ht="12.75" hidden="1" customHeight="1" x14ac:dyDescent="0.2"/>
    <row r="790" ht="12.75" hidden="1" customHeight="1" x14ac:dyDescent="0.2"/>
    <row r="791" ht="12.75" hidden="1" customHeight="1" x14ac:dyDescent="0.2"/>
    <row r="792" ht="12.75" hidden="1" customHeight="1" x14ac:dyDescent="0.2"/>
    <row r="793" ht="12.75" hidden="1" customHeight="1" x14ac:dyDescent="0.2"/>
    <row r="794" ht="12.75" hidden="1" customHeight="1" x14ac:dyDescent="0.2"/>
    <row r="795" ht="12.75" hidden="1" customHeight="1" x14ac:dyDescent="0.2"/>
    <row r="796" ht="12.75" hidden="1" customHeight="1" x14ac:dyDescent="0.2"/>
    <row r="797" ht="12.75" hidden="1" customHeight="1" x14ac:dyDescent="0.2"/>
    <row r="798" ht="12.75" hidden="1" customHeight="1" x14ac:dyDescent="0.2"/>
    <row r="799" ht="12.75" hidden="1" customHeight="1" x14ac:dyDescent="0.2"/>
    <row r="800" ht="12.75" hidden="1" customHeight="1" x14ac:dyDescent="0.2"/>
    <row r="801" ht="12.75" hidden="1" customHeight="1" x14ac:dyDescent="0.2"/>
    <row r="802" ht="12.75" hidden="1" customHeight="1" x14ac:dyDescent="0.2"/>
    <row r="803" ht="12.75" hidden="1" customHeight="1" x14ac:dyDescent="0.2"/>
    <row r="804" ht="12.75" hidden="1" customHeight="1" x14ac:dyDescent="0.2"/>
    <row r="805" ht="12.75" hidden="1" customHeight="1" x14ac:dyDescent="0.2"/>
    <row r="806" ht="12.75" hidden="1" customHeight="1" x14ac:dyDescent="0.2"/>
    <row r="807" ht="12.75" hidden="1" customHeight="1" x14ac:dyDescent="0.2"/>
    <row r="808" ht="12.75" hidden="1" customHeight="1" x14ac:dyDescent="0.2"/>
    <row r="809" ht="12.75" hidden="1" customHeight="1" x14ac:dyDescent="0.2"/>
    <row r="810" ht="12.75" hidden="1" customHeight="1" x14ac:dyDescent="0.2"/>
    <row r="811" ht="12.75" hidden="1" customHeight="1" x14ac:dyDescent="0.2"/>
    <row r="812" ht="12.75" hidden="1" customHeight="1" x14ac:dyDescent="0.2"/>
    <row r="813" ht="12.75" hidden="1" customHeight="1" x14ac:dyDescent="0.2"/>
    <row r="814" ht="12.75" hidden="1" customHeight="1" x14ac:dyDescent="0.2"/>
    <row r="815" ht="12.75" hidden="1" customHeight="1" x14ac:dyDescent="0.2"/>
    <row r="816" ht="12.75" hidden="1" customHeight="1" x14ac:dyDescent="0.2"/>
    <row r="817" ht="12.75" hidden="1" customHeight="1" x14ac:dyDescent="0.2"/>
    <row r="818" ht="12.75" hidden="1" customHeight="1" x14ac:dyDescent="0.2"/>
    <row r="819" ht="12.75" hidden="1" customHeight="1" x14ac:dyDescent="0.2"/>
    <row r="820" ht="12.75" hidden="1" customHeight="1" x14ac:dyDescent="0.2"/>
    <row r="821" ht="12.75" hidden="1" customHeight="1" x14ac:dyDescent="0.2"/>
    <row r="822" ht="12.75" hidden="1" customHeight="1" x14ac:dyDescent="0.2"/>
    <row r="823" ht="12.75" hidden="1" customHeight="1" x14ac:dyDescent="0.2"/>
    <row r="824" ht="12.75" hidden="1" customHeight="1" x14ac:dyDescent="0.2"/>
    <row r="825" ht="12.75" hidden="1" customHeight="1" x14ac:dyDescent="0.2"/>
    <row r="826" ht="12.75" hidden="1" customHeight="1" x14ac:dyDescent="0.2"/>
    <row r="827" ht="12.75" hidden="1" customHeight="1" x14ac:dyDescent="0.2"/>
    <row r="828" ht="12.75" hidden="1" customHeight="1" x14ac:dyDescent="0.2"/>
    <row r="829" ht="12.75" hidden="1" customHeight="1" x14ac:dyDescent="0.2"/>
    <row r="830" ht="12.75" hidden="1" customHeight="1" x14ac:dyDescent="0.2"/>
    <row r="831" ht="12.75" hidden="1" customHeight="1" x14ac:dyDescent="0.2"/>
    <row r="832" ht="12.75" hidden="1" customHeight="1" x14ac:dyDescent="0.2"/>
    <row r="833" ht="12.75" hidden="1" customHeight="1" x14ac:dyDescent="0.2"/>
    <row r="834" ht="12.75" hidden="1" customHeight="1" x14ac:dyDescent="0.2"/>
    <row r="835" ht="12.75" hidden="1" customHeight="1" x14ac:dyDescent="0.2"/>
    <row r="836" ht="12.75" hidden="1" customHeight="1" x14ac:dyDescent="0.2"/>
    <row r="837" ht="12.75" hidden="1" customHeight="1" x14ac:dyDescent="0.2"/>
    <row r="838" ht="12.75" hidden="1" customHeight="1" x14ac:dyDescent="0.2"/>
    <row r="839" ht="12.75" hidden="1" customHeight="1" x14ac:dyDescent="0.2"/>
    <row r="840" ht="12.75" hidden="1" customHeight="1" x14ac:dyDescent="0.2"/>
    <row r="841" ht="12.75" hidden="1" customHeight="1" x14ac:dyDescent="0.2"/>
    <row r="842" ht="12.75" hidden="1" customHeight="1" x14ac:dyDescent="0.2"/>
    <row r="843" ht="12.75" hidden="1" customHeight="1" x14ac:dyDescent="0.2"/>
    <row r="844" ht="12.75" hidden="1" customHeight="1" x14ac:dyDescent="0.2"/>
    <row r="845" ht="12.75" hidden="1" customHeight="1" x14ac:dyDescent="0.2"/>
    <row r="846" ht="12.75" hidden="1" customHeight="1" x14ac:dyDescent="0.2"/>
    <row r="847" ht="12.75" hidden="1" customHeight="1" x14ac:dyDescent="0.2"/>
    <row r="848" ht="12.75" hidden="1" customHeight="1" x14ac:dyDescent="0.2"/>
    <row r="849" ht="12.75" hidden="1" customHeight="1" x14ac:dyDescent="0.2"/>
    <row r="850" ht="12.75" hidden="1" customHeight="1" x14ac:dyDescent="0.2"/>
    <row r="851" ht="12.75" hidden="1" customHeight="1" x14ac:dyDescent="0.2"/>
    <row r="852" ht="12.75" hidden="1" customHeight="1" x14ac:dyDescent="0.2"/>
    <row r="853" ht="12.75" hidden="1" customHeight="1" x14ac:dyDescent="0.2"/>
    <row r="854" ht="12.75" hidden="1" customHeight="1" x14ac:dyDescent="0.2"/>
    <row r="855" ht="12.75" hidden="1" customHeight="1" x14ac:dyDescent="0.2"/>
    <row r="856" ht="12.75" hidden="1" customHeight="1" x14ac:dyDescent="0.2"/>
    <row r="857" ht="12.75" hidden="1" customHeight="1" x14ac:dyDescent="0.2"/>
    <row r="858" ht="12.75" hidden="1" customHeight="1" x14ac:dyDescent="0.2"/>
    <row r="859" ht="12.75" hidden="1" customHeight="1" x14ac:dyDescent="0.2"/>
    <row r="860" ht="12.75" hidden="1" customHeight="1" x14ac:dyDescent="0.2"/>
    <row r="861" ht="12.75" hidden="1" customHeight="1" x14ac:dyDescent="0.2"/>
    <row r="862" ht="12.75" hidden="1" customHeight="1" x14ac:dyDescent="0.2"/>
    <row r="863" ht="12.75" hidden="1" customHeight="1" x14ac:dyDescent="0.2"/>
    <row r="864" ht="12.75" hidden="1" customHeight="1" x14ac:dyDescent="0.2"/>
    <row r="865" ht="12.75" hidden="1" customHeight="1" x14ac:dyDescent="0.2"/>
    <row r="866" ht="12.75" hidden="1" customHeight="1" x14ac:dyDescent="0.2"/>
    <row r="867" ht="12.75" hidden="1" customHeight="1" x14ac:dyDescent="0.2"/>
    <row r="868" ht="12.75" hidden="1" customHeight="1" x14ac:dyDescent="0.2"/>
    <row r="869" ht="12.75" hidden="1" customHeight="1" x14ac:dyDescent="0.2"/>
    <row r="870" ht="12.75" hidden="1" customHeight="1" x14ac:dyDescent="0.2"/>
    <row r="871" ht="12.75" hidden="1" customHeight="1" x14ac:dyDescent="0.2"/>
    <row r="872" ht="12.75" hidden="1" customHeight="1" x14ac:dyDescent="0.2"/>
    <row r="873" ht="12.75" hidden="1" customHeight="1" x14ac:dyDescent="0.2"/>
    <row r="874" ht="12.75" hidden="1" customHeight="1" x14ac:dyDescent="0.2"/>
    <row r="875" ht="12.75" hidden="1" customHeight="1" x14ac:dyDescent="0.2"/>
    <row r="876" ht="12.75" hidden="1" customHeight="1" x14ac:dyDescent="0.2"/>
    <row r="877" ht="12.75" hidden="1" customHeight="1" x14ac:dyDescent="0.2"/>
    <row r="878" ht="12.75" hidden="1" customHeight="1" x14ac:dyDescent="0.2"/>
    <row r="879" ht="12.75" hidden="1" customHeight="1" x14ac:dyDescent="0.2"/>
    <row r="880" ht="12.75" hidden="1" customHeight="1" x14ac:dyDescent="0.2"/>
    <row r="881" ht="12.75" hidden="1" customHeight="1" x14ac:dyDescent="0.2"/>
    <row r="882" ht="12.75" hidden="1" customHeight="1" x14ac:dyDescent="0.2"/>
    <row r="883" ht="12.75" hidden="1" customHeight="1" x14ac:dyDescent="0.2"/>
    <row r="884" ht="12.75" hidden="1" customHeight="1" x14ac:dyDescent="0.2"/>
    <row r="885" ht="12.75" hidden="1" customHeight="1" x14ac:dyDescent="0.2"/>
    <row r="886" ht="12.75" hidden="1" customHeight="1" x14ac:dyDescent="0.2"/>
    <row r="887" ht="12.75" hidden="1" customHeight="1" x14ac:dyDescent="0.2"/>
    <row r="888" ht="12.75" hidden="1" customHeight="1" x14ac:dyDescent="0.2"/>
    <row r="889" ht="12.75" hidden="1" customHeight="1" x14ac:dyDescent="0.2"/>
    <row r="890" ht="12.75" hidden="1" customHeight="1" x14ac:dyDescent="0.2"/>
    <row r="891" ht="12.75" hidden="1" customHeight="1" x14ac:dyDescent="0.2"/>
    <row r="892" ht="12.75" hidden="1" customHeight="1" x14ac:dyDescent="0.2"/>
    <row r="893" ht="12.75" hidden="1" customHeight="1" x14ac:dyDescent="0.2"/>
    <row r="894" ht="12.75" hidden="1" customHeight="1" x14ac:dyDescent="0.2"/>
    <row r="895" ht="12.75" hidden="1" customHeight="1" x14ac:dyDescent="0.2"/>
    <row r="896" ht="12.75" hidden="1" customHeight="1" x14ac:dyDescent="0.2"/>
    <row r="897" ht="12.75" hidden="1" customHeight="1" x14ac:dyDescent="0.2"/>
    <row r="898" ht="12.75" hidden="1" customHeight="1" x14ac:dyDescent="0.2"/>
    <row r="899" ht="12.75" hidden="1" customHeight="1" x14ac:dyDescent="0.2"/>
    <row r="900" ht="12.75" hidden="1" customHeight="1" x14ac:dyDescent="0.2"/>
    <row r="901" ht="12.75" hidden="1" customHeight="1" x14ac:dyDescent="0.2"/>
    <row r="902" ht="12.75" hidden="1" customHeight="1" x14ac:dyDescent="0.2"/>
    <row r="903" ht="12.75" hidden="1" customHeight="1" x14ac:dyDescent="0.2"/>
    <row r="904" ht="12.75" hidden="1" customHeight="1" x14ac:dyDescent="0.2"/>
    <row r="905" ht="12.75" hidden="1" customHeight="1" x14ac:dyDescent="0.2"/>
    <row r="906" ht="12.75" hidden="1" customHeight="1" x14ac:dyDescent="0.2"/>
    <row r="907" ht="12.75" hidden="1" customHeight="1" x14ac:dyDescent="0.2"/>
    <row r="908" ht="12.75" hidden="1" customHeight="1" x14ac:dyDescent="0.2"/>
    <row r="909" ht="12.75" hidden="1" customHeight="1" x14ac:dyDescent="0.2"/>
    <row r="910" ht="12.75" hidden="1" customHeight="1" x14ac:dyDescent="0.2"/>
    <row r="911" ht="12.75" hidden="1" customHeight="1" x14ac:dyDescent="0.2"/>
    <row r="912" ht="12.75" hidden="1" customHeight="1" x14ac:dyDescent="0.2"/>
    <row r="913" ht="12.75" hidden="1" customHeight="1" x14ac:dyDescent="0.2"/>
    <row r="914" ht="12.75" hidden="1" customHeight="1" x14ac:dyDescent="0.2"/>
    <row r="915" ht="12.75" hidden="1" customHeight="1" x14ac:dyDescent="0.2"/>
    <row r="916" ht="12.75" hidden="1" customHeight="1" x14ac:dyDescent="0.2"/>
    <row r="917" ht="12.75" hidden="1" customHeight="1" x14ac:dyDescent="0.2"/>
    <row r="918" ht="12.75" hidden="1" customHeight="1" x14ac:dyDescent="0.2"/>
    <row r="919" ht="12.75" hidden="1" customHeight="1" x14ac:dyDescent="0.2"/>
    <row r="920" ht="12.75" hidden="1" customHeight="1" x14ac:dyDescent="0.2"/>
    <row r="921" ht="12.75" hidden="1" customHeight="1" x14ac:dyDescent="0.2"/>
    <row r="922" ht="12.75" hidden="1" customHeight="1" x14ac:dyDescent="0.2"/>
    <row r="923" ht="12.75" hidden="1" customHeight="1" x14ac:dyDescent="0.2"/>
    <row r="924" ht="12.75" hidden="1" customHeight="1" x14ac:dyDescent="0.2"/>
    <row r="925" ht="12.75" hidden="1" customHeight="1" x14ac:dyDescent="0.2"/>
    <row r="926" ht="12.75" hidden="1" customHeight="1" x14ac:dyDescent="0.2"/>
    <row r="927" ht="12.75" hidden="1" customHeight="1" x14ac:dyDescent="0.2"/>
    <row r="928" ht="12.75" hidden="1" customHeight="1" x14ac:dyDescent="0.2"/>
    <row r="929" ht="12.75" hidden="1" customHeight="1" x14ac:dyDescent="0.2"/>
    <row r="930" ht="12.75" hidden="1" customHeight="1" x14ac:dyDescent="0.2"/>
    <row r="931" ht="12.75" hidden="1" customHeight="1" x14ac:dyDescent="0.2"/>
    <row r="932" ht="12.75" hidden="1" customHeight="1" x14ac:dyDescent="0.2"/>
    <row r="933" ht="12.75" hidden="1" customHeight="1" x14ac:dyDescent="0.2"/>
    <row r="934" ht="12.75" hidden="1" customHeight="1" x14ac:dyDescent="0.2"/>
    <row r="935" ht="12.75" hidden="1" customHeight="1" x14ac:dyDescent="0.2"/>
    <row r="936" ht="12.75" hidden="1" customHeight="1" x14ac:dyDescent="0.2"/>
    <row r="937" ht="12.75" hidden="1" customHeight="1" x14ac:dyDescent="0.2"/>
    <row r="938" ht="12.75" hidden="1" customHeight="1" x14ac:dyDescent="0.2"/>
    <row r="939" ht="12.75" hidden="1" customHeight="1" x14ac:dyDescent="0.2"/>
    <row r="940" ht="12.75" hidden="1" customHeight="1" x14ac:dyDescent="0.2"/>
    <row r="941" ht="12.75" hidden="1" customHeight="1" x14ac:dyDescent="0.2"/>
    <row r="942" ht="12.75" hidden="1" customHeight="1" x14ac:dyDescent="0.2"/>
    <row r="943" ht="12.75" hidden="1" customHeight="1" x14ac:dyDescent="0.2"/>
    <row r="944" ht="12.75" hidden="1" customHeight="1" x14ac:dyDescent="0.2"/>
    <row r="945" ht="12.75" hidden="1" customHeight="1" x14ac:dyDescent="0.2"/>
    <row r="946" ht="12.75" hidden="1" customHeight="1" x14ac:dyDescent="0.2"/>
    <row r="947" ht="12.75" hidden="1" customHeight="1" x14ac:dyDescent="0.2"/>
    <row r="948" ht="12.75" hidden="1" customHeight="1" x14ac:dyDescent="0.2"/>
    <row r="949" ht="12.75" hidden="1" customHeight="1" x14ac:dyDescent="0.2"/>
    <row r="950" ht="12.75" hidden="1" customHeight="1" x14ac:dyDescent="0.2"/>
    <row r="951" ht="12.75" hidden="1" customHeight="1" x14ac:dyDescent="0.2"/>
    <row r="952" ht="12.75" hidden="1" customHeight="1" x14ac:dyDescent="0.2"/>
    <row r="953" ht="12.75" hidden="1" customHeight="1" x14ac:dyDescent="0.2"/>
    <row r="954" ht="12.75" hidden="1" customHeight="1" x14ac:dyDescent="0.2"/>
    <row r="955" ht="12.75" hidden="1" customHeight="1" x14ac:dyDescent="0.2"/>
    <row r="956" ht="12.75" hidden="1" customHeight="1" x14ac:dyDescent="0.2"/>
    <row r="957" ht="12.75" hidden="1" customHeight="1" x14ac:dyDescent="0.2"/>
    <row r="958" ht="12.75" hidden="1" customHeight="1" x14ac:dyDescent="0.2"/>
    <row r="959" ht="12.75" hidden="1" customHeight="1" x14ac:dyDescent="0.2"/>
    <row r="960" ht="12.75" hidden="1" customHeight="1" x14ac:dyDescent="0.2"/>
    <row r="961" ht="12.75" hidden="1" customHeight="1" x14ac:dyDescent="0.2"/>
    <row r="962" ht="12.75" hidden="1" customHeight="1" x14ac:dyDescent="0.2"/>
    <row r="963" ht="12.75" hidden="1" customHeight="1" x14ac:dyDescent="0.2"/>
    <row r="964" ht="12.75" hidden="1" customHeight="1" x14ac:dyDescent="0.2"/>
    <row r="965" ht="12.75" hidden="1" customHeight="1" x14ac:dyDescent="0.2"/>
    <row r="966" ht="12.75" hidden="1" customHeight="1" x14ac:dyDescent="0.2"/>
    <row r="967" ht="12.75" hidden="1" customHeight="1" x14ac:dyDescent="0.2"/>
    <row r="968" ht="12.75" hidden="1" customHeight="1" x14ac:dyDescent="0.2"/>
    <row r="969" ht="12.75" hidden="1" customHeight="1" x14ac:dyDescent="0.2"/>
    <row r="970" ht="12.75" hidden="1" customHeight="1" x14ac:dyDescent="0.2"/>
    <row r="971" ht="12.75" hidden="1" customHeight="1" x14ac:dyDescent="0.2"/>
    <row r="972" ht="12.75" hidden="1" customHeight="1" x14ac:dyDescent="0.2"/>
    <row r="973" ht="12.75" hidden="1" customHeight="1" x14ac:dyDescent="0.2"/>
    <row r="974" ht="12.75" hidden="1" customHeight="1" x14ac:dyDescent="0.2"/>
    <row r="975" ht="12.75" hidden="1" customHeight="1" x14ac:dyDescent="0.2"/>
    <row r="976" ht="12.75" hidden="1" customHeight="1" x14ac:dyDescent="0.2"/>
    <row r="977" ht="12.75" hidden="1" customHeight="1" x14ac:dyDescent="0.2"/>
    <row r="978" ht="12.75" hidden="1" customHeight="1" x14ac:dyDescent="0.2"/>
    <row r="979" ht="12.75" hidden="1" customHeight="1" x14ac:dyDescent="0.2"/>
    <row r="980" ht="12.75" hidden="1" customHeight="1" x14ac:dyDescent="0.2"/>
    <row r="981" ht="12.75" hidden="1" customHeight="1" x14ac:dyDescent="0.2"/>
    <row r="982" ht="12.75" hidden="1" customHeight="1" x14ac:dyDescent="0.2"/>
    <row r="983" ht="12.75" hidden="1" customHeight="1" x14ac:dyDescent="0.2"/>
    <row r="984" ht="12.75" hidden="1" customHeight="1" x14ac:dyDescent="0.2"/>
    <row r="985" ht="12.75" hidden="1" customHeight="1" x14ac:dyDescent="0.2"/>
    <row r="986" ht="12.75" hidden="1" customHeight="1" x14ac:dyDescent="0.2"/>
    <row r="987" ht="12.75" hidden="1" customHeight="1" x14ac:dyDescent="0.2"/>
    <row r="988" ht="12.75" hidden="1" customHeight="1" x14ac:dyDescent="0.2"/>
    <row r="989" ht="12.75" hidden="1" customHeight="1" x14ac:dyDescent="0.2"/>
    <row r="990" ht="12.75" hidden="1" customHeight="1" x14ac:dyDescent="0.2"/>
    <row r="991" ht="12.75" hidden="1" customHeight="1" x14ac:dyDescent="0.2"/>
    <row r="992" ht="12.75" hidden="1" customHeight="1" x14ac:dyDescent="0.2"/>
    <row r="993" ht="12.75" hidden="1" customHeight="1" x14ac:dyDescent="0.2"/>
    <row r="994" ht="12.75" hidden="1" customHeight="1" x14ac:dyDescent="0.2"/>
    <row r="995" ht="12.75" hidden="1" customHeight="1" x14ac:dyDescent="0.2"/>
    <row r="996" ht="12.75" hidden="1" customHeight="1" x14ac:dyDescent="0.2"/>
    <row r="997" ht="12.75" hidden="1" customHeight="1" x14ac:dyDescent="0.2"/>
    <row r="998" ht="12.75" hidden="1" customHeight="1" x14ac:dyDescent="0.2"/>
    <row r="999" ht="12.75" hidden="1" customHeight="1" x14ac:dyDescent="0.2"/>
    <row r="1000" ht="12.75" hidden="1" customHeight="1" x14ac:dyDescent="0.2"/>
    <row r="1001" ht="12.75" hidden="1" customHeight="1" x14ac:dyDescent="0.2"/>
    <row r="1002" ht="12.75" hidden="1" customHeight="1" x14ac:dyDescent="0.2"/>
    <row r="1003" ht="12.75" hidden="1" customHeight="1" x14ac:dyDescent="0.2"/>
    <row r="1004" ht="12.75" hidden="1" customHeight="1" x14ac:dyDescent="0.2"/>
    <row r="1005" ht="12.75" hidden="1" customHeight="1" x14ac:dyDescent="0.2"/>
    <row r="1006" ht="12.75" hidden="1" customHeight="1" x14ac:dyDescent="0.2"/>
    <row r="1007" ht="12.75" hidden="1" customHeight="1" x14ac:dyDescent="0.2"/>
    <row r="1008" ht="12.75" hidden="1" customHeight="1" x14ac:dyDescent="0.2"/>
    <row r="1009" ht="12.75" hidden="1" customHeight="1" x14ac:dyDescent="0.2"/>
    <row r="1010" ht="12.75" hidden="1" customHeight="1" x14ac:dyDescent="0.2"/>
    <row r="1011" ht="12.75" hidden="1" customHeight="1" x14ac:dyDescent="0.2"/>
    <row r="1012" ht="12.75" hidden="1" customHeight="1" x14ac:dyDescent="0.2"/>
    <row r="1013" ht="12.75" hidden="1" customHeight="1" x14ac:dyDescent="0.2"/>
    <row r="1014" ht="12.75" hidden="1" customHeight="1" x14ac:dyDescent="0.2"/>
    <row r="1015" ht="12.75" hidden="1" customHeight="1" x14ac:dyDescent="0.2"/>
    <row r="1016" ht="12.75" hidden="1" customHeight="1" x14ac:dyDescent="0.2"/>
    <row r="1017" ht="12.75" hidden="1" customHeight="1" x14ac:dyDescent="0.2"/>
    <row r="1018" ht="12.75" hidden="1" customHeight="1" x14ac:dyDescent="0.2"/>
    <row r="1019" ht="12.75" hidden="1" customHeight="1" x14ac:dyDescent="0.2"/>
    <row r="1020" ht="12.75" hidden="1" customHeight="1" x14ac:dyDescent="0.2"/>
    <row r="1021" ht="12.75" hidden="1" customHeight="1" x14ac:dyDescent="0.2"/>
    <row r="1022" ht="12.75" hidden="1" customHeight="1" x14ac:dyDescent="0.2"/>
    <row r="1023" ht="12.75" hidden="1" customHeight="1" x14ac:dyDescent="0.2"/>
    <row r="1024" ht="12.75" hidden="1" customHeight="1" x14ac:dyDescent="0.2"/>
    <row r="1025" ht="12.75" hidden="1" customHeight="1" x14ac:dyDescent="0.2"/>
    <row r="1026" ht="12.75" hidden="1" customHeight="1" x14ac:dyDescent="0.2"/>
    <row r="1027" ht="12.75" hidden="1" customHeight="1" x14ac:dyDescent="0.2"/>
    <row r="1028" ht="12.75" hidden="1" customHeight="1" x14ac:dyDescent="0.2"/>
    <row r="1029" ht="12.75" hidden="1" customHeight="1" x14ac:dyDescent="0.2"/>
    <row r="1030" ht="12.75" hidden="1" customHeight="1" x14ac:dyDescent="0.2"/>
    <row r="1031" ht="12.75" hidden="1" customHeight="1" x14ac:dyDescent="0.2"/>
    <row r="1032" ht="12.75" hidden="1" customHeight="1" x14ac:dyDescent="0.2"/>
    <row r="1033" ht="12.75" hidden="1" customHeight="1" x14ac:dyDescent="0.2"/>
    <row r="1034" ht="12.75" hidden="1" customHeight="1" x14ac:dyDescent="0.2"/>
    <row r="1035" ht="12.75" hidden="1" customHeight="1" x14ac:dyDescent="0.2"/>
    <row r="1036" ht="12.75" hidden="1" customHeight="1" x14ac:dyDescent="0.2"/>
    <row r="1037" ht="12.75" hidden="1" customHeight="1" x14ac:dyDescent="0.2"/>
    <row r="1038" ht="12.75" hidden="1" customHeight="1" x14ac:dyDescent="0.2"/>
    <row r="1039" ht="12.75" hidden="1" customHeight="1" x14ac:dyDescent="0.2"/>
    <row r="1040" ht="12.75" hidden="1" customHeight="1" x14ac:dyDescent="0.2"/>
    <row r="1041" ht="12.75" hidden="1" customHeight="1" x14ac:dyDescent="0.2"/>
    <row r="1042" ht="12.75" hidden="1" customHeight="1" x14ac:dyDescent="0.2"/>
    <row r="1043" ht="12.75" hidden="1" customHeight="1" x14ac:dyDescent="0.2"/>
    <row r="1044" ht="12.75" hidden="1" customHeight="1" x14ac:dyDescent="0.2"/>
    <row r="1045" ht="12.75" hidden="1" customHeight="1" x14ac:dyDescent="0.2"/>
    <row r="1046" ht="12.75" hidden="1" customHeight="1" x14ac:dyDescent="0.2"/>
    <row r="1047" ht="12.75" hidden="1" customHeight="1" x14ac:dyDescent="0.2"/>
    <row r="1048" ht="12.75" hidden="1" customHeight="1" x14ac:dyDescent="0.2"/>
    <row r="1049" ht="12.75" hidden="1" customHeight="1" x14ac:dyDescent="0.2"/>
    <row r="1050" ht="12.75" hidden="1" customHeight="1" x14ac:dyDescent="0.2"/>
    <row r="1051" ht="12.75" hidden="1" customHeight="1" x14ac:dyDescent="0.2"/>
    <row r="1052" ht="12.75" hidden="1" customHeight="1" x14ac:dyDescent="0.2"/>
    <row r="1053" ht="12.75" hidden="1" customHeight="1" x14ac:dyDescent="0.2"/>
    <row r="1054" ht="12.75" hidden="1" customHeight="1" x14ac:dyDescent="0.2"/>
    <row r="1055" ht="12.75" hidden="1" customHeight="1" x14ac:dyDescent="0.2"/>
    <row r="1056" ht="12.75" hidden="1" customHeight="1" x14ac:dyDescent="0.2"/>
    <row r="1057" ht="12.75" hidden="1" customHeight="1" x14ac:dyDescent="0.2"/>
    <row r="1058" ht="12.75" hidden="1" customHeight="1" x14ac:dyDescent="0.2"/>
    <row r="1059" ht="12.75" hidden="1" customHeight="1" x14ac:dyDescent="0.2"/>
    <row r="1060" ht="12.75" hidden="1" customHeight="1" x14ac:dyDescent="0.2"/>
    <row r="1061" ht="12.75" hidden="1" customHeight="1" x14ac:dyDescent="0.2"/>
    <row r="1062" ht="12.75" hidden="1" customHeight="1" x14ac:dyDescent="0.2"/>
    <row r="1063" ht="12.75" hidden="1" customHeight="1" x14ac:dyDescent="0.2"/>
    <row r="1064" ht="12.75" hidden="1" customHeight="1" x14ac:dyDescent="0.2"/>
    <row r="1065" ht="12.75" hidden="1" customHeight="1" x14ac:dyDescent="0.2"/>
    <row r="1066" ht="12.75" hidden="1" customHeight="1" x14ac:dyDescent="0.2"/>
    <row r="1067" ht="12.75" hidden="1" customHeight="1" x14ac:dyDescent="0.2"/>
    <row r="1068" ht="12.75" hidden="1" customHeight="1" x14ac:dyDescent="0.2"/>
    <row r="1069" ht="12.75" hidden="1" customHeight="1" x14ac:dyDescent="0.2"/>
    <row r="1070" ht="12.75" hidden="1" customHeight="1" x14ac:dyDescent="0.2"/>
    <row r="1071" ht="12.75" hidden="1" customHeight="1" x14ac:dyDescent="0.2"/>
    <row r="1072" ht="12.75" hidden="1" customHeight="1" x14ac:dyDescent="0.2"/>
    <row r="1073" ht="12.75" hidden="1" customHeight="1" x14ac:dyDescent="0.2"/>
    <row r="1074" ht="12.75" hidden="1" customHeight="1" x14ac:dyDescent="0.2"/>
    <row r="1075" ht="12.75" hidden="1" customHeight="1" x14ac:dyDescent="0.2"/>
    <row r="1076" ht="12.75" hidden="1" customHeight="1" x14ac:dyDescent="0.2"/>
    <row r="1077" ht="12.75" hidden="1" customHeight="1" x14ac:dyDescent="0.2"/>
    <row r="1078" ht="12.75" hidden="1" customHeight="1" x14ac:dyDescent="0.2"/>
    <row r="1079" ht="12.75" hidden="1" customHeight="1" x14ac:dyDescent="0.2"/>
    <row r="1080" ht="12.75" hidden="1" customHeight="1" x14ac:dyDescent="0.2"/>
    <row r="1081" ht="12.75" hidden="1" customHeight="1" x14ac:dyDescent="0.2"/>
    <row r="1082" ht="12.75" hidden="1" customHeight="1" x14ac:dyDescent="0.2"/>
    <row r="1083" ht="12.75" hidden="1" customHeight="1" x14ac:dyDescent="0.2"/>
    <row r="1084" ht="12.75" hidden="1" customHeight="1" x14ac:dyDescent="0.2"/>
    <row r="1085" ht="12.75" hidden="1" customHeight="1" x14ac:dyDescent="0.2"/>
    <row r="1086" ht="12.75" hidden="1" customHeight="1" x14ac:dyDescent="0.2"/>
    <row r="1087" ht="12.75" hidden="1" customHeight="1" x14ac:dyDescent="0.2"/>
    <row r="1088" ht="12.75" hidden="1" customHeight="1" x14ac:dyDescent="0.2"/>
    <row r="1089" ht="12.75" hidden="1" customHeight="1" x14ac:dyDescent="0.2"/>
    <row r="1090" ht="12.75" hidden="1" customHeight="1" x14ac:dyDescent="0.2"/>
    <row r="1091" ht="12.75" hidden="1" customHeight="1" x14ac:dyDescent="0.2"/>
    <row r="1092" ht="12.75" hidden="1" customHeight="1" x14ac:dyDescent="0.2"/>
    <row r="1093" ht="12.75" hidden="1" customHeight="1" x14ac:dyDescent="0.2"/>
    <row r="1094" ht="12.75" hidden="1" customHeight="1" x14ac:dyDescent="0.2"/>
    <row r="1095" ht="12.75" hidden="1" customHeight="1" x14ac:dyDescent="0.2"/>
    <row r="1096" ht="12.75" hidden="1" customHeight="1" x14ac:dyDescent="0.2"/>
    <row r="1097" ht="12.75" hidden="1" customHeight="1" x14ac:dyDescent="0.2"/>
    <row r="1098" ht="12.75" hidden="1" customHeight="1" x14ac:dyDescent="0.2"/>
    <row r="1099" ht="12.75" hidden="1" customHeight="1" x14ac:dyDescent="0.2"/>
    <row r="1100" ht="12.75" hidden="1" customHeight="1" x14ac:dyDescent="0.2"/>
    <row r="1101" ht="12.75" hidden="1" customHeight="1" x14ac:dyDescent="0.2"/>
    <row r="1102" ht="12.75" hidden="1" customHeight="1" x14ac:dyDescent="0.2"/>
    <row r="1103" ht="12.75" hidden="1" customHeight="1" x14ac:dyDescent="0.2"/>
    <row r="1104" ht="12.75" hidden="1" customHeight="1" x14ac:dyDescent="0.2"/>
    <row r="1105" ht="12.75" hidden="1" customHeight="1" x14ac:dyDescent="0.2"/>
    <row r="1106" ht="12.75" hidden="1" customHeight="1" x14ac:dyDescent="0.2"/>
    <row r="1107" ht="12.75" hidden="1" customHeight="1" x14ac:dyDescent="0.2"/>
    <row r="1108" ht="12.75" hidden="1" customHeight="1" x14ac:dyDescent="0.2"/>
    <row r="1109" ht="12.75" hidden="1" customHeight="1" x14ac:dyDescent="0.2"/>
    <row r="1110" ht="12.75" hidden="1" customHeight="1" x14ac:dyDescent="0.2"/>
    <row r="1111" ht="12.75" hidden="1" customHeight="1" x14ac:dyDescent="0.2"/>
    <row r="1112" ht="12.75" hidden="1" customHeight="1" x14ac:dyDescent="0.2"/>
    <row r="1113" ht="12.75" hidden="1" customHeight="1" x14ac:dyDescent="0.2"/>
    <row r="1114" ht="12.75" hidden="1" customHeight="1" x14ac:dyDescent="0.2"/>
    <row r="1115" ht="12.75" hidden="1" customHeight="1" x14ac:dyDescent="0.2"/>
    <row r="1116" ht="12.75" hidden="1" customHeight="1" x14ac:dyDescent="0.2"/>
    <row r="1117" ht="12.75" hidden="1" customHeight="1" x14ac:dyDescent="0.2"/>
    <row r="1118" ht="12.75" hidden="1" customHeight="1" x14ac:dyDescent="0.2"/>
    <row r="1119" ht="12.75" hidden="1" customHeight="1" x14ac:dyDescent="0.2"/>
    <row r="1120" ht="12.75" hidden="1" customHeight="1" x14ac:dyDescent="0.2"/>
    <row r="1121" ht="12.75" hidden="1" customHeight="1" x14ac:dyDescent="0.2"/>
    <row r="1122" ht="12.75" hidden="1" customHeight="1" x14ac:dyDescent="0.2"/>
    <row r="1123" ht="12.75" hidden="1" customHeight="1" x14ac:dyDescent="0.2"/>
    <row r="1124" ht="12.75" hidden="1" customHeight="1" x14ac:dyDescent="0.2"/>
    <row r="1125" ht="12.75" hidden="1" customHeight="1" x14ac:dyDescent="0.2"/>
    <row r="1126" ht="12.75" hidden="1" customHeight="1" x14ac:dyDescent="0.2"/>
    <row r="1127" ht="12.75" hidden="1" customHeight="1" x14ac:dyDescent="0.2"/>
    <row r="1128" ht="12.75" hidden="1" customHeight="1" x14ac:dyDescent="0.2"/>
    <row r="1129" ht="12.75" hidden="1" customHeight="1" x14ac:dyDescent="0.2"/>
    <row r="1130" ht="12.75" hidden="1" customHeight="1" x14ac:dyDescent="0.2"/>
    <row r="1131" ht="12.75" hidden="1" customHeight="1" x14ac:dyDescent="0.2"/>
    <row r="1132" ht="12.75" hidden="1" customHeight="1" x14ac:dyDescent="0.2"/>
    <row r="1133" ht="12.75" hidden="1" customHeight="1" x14ac:dyDescent="0.2"/>
    <row r="1134" ht="12.75" hidden="1" customHeight="1" x14ac:dyDescent="0.2"/>
    <row r="1135" ht="12.75" hidden="1" customHeight="1" x14ac:dyDescent="0.2"/>
    <row r="1136" ht="12.75" hidden="1" customHeight="1" x14ac:dyDescent="0.2"/>
    <row r="1137" ht="12.75" hidden="1" customHeight="1" x14ac:dyDescent="0.2"/>
    <row r="1138" ht="12.75" hidden="1" customHeight="1" x14ac:dyDescent="0.2"/>
    <row r="1139" ht="12.75" hidden="1" customHeight="1" x14ac:dyDescent="0.2"/>
    <row r="1140" ht="12.75" hidden="1" customHeight="1" x14ac:dyDescent="0.2"/>
    <row r="1141" ht="12.75" hidden="1" customHeight="1" x14ac:dyDescent="0.2"/>
    <row r="1142" ht="12.75" hidden="1" customHeight="1" x14ac:dyDescent="0.2"/>
    <row r="1143" ht="12.75" hidden="1" customHeight="1" x14ac:dyDescent="0.2"/>
    <row r="1144" ht="12.75" hidden="1" customHeight="1" x14ac:dyDescent="0.2"/>
    <row r="1145" ht="12.75" hidden="1" customHeight="1" x14ac:dyDescent="0.2"/>
    <row r="1146" ht="12.75" hidden="1" customHeight="1" x14ac:dyDescent="0.2"/>
    <row r="1147" ht="12.75" hidden="1" customHeight="1" x14ac:dyDescent="0.2"/>
    <row r="1148" ht="12.75" hidden="1" customHeight="1" x14ac:dyDescent="0.2"/>
    <row r="1149" ht="12.75" hidden="1" customHeight="1" x14ac:dyDescent="0.2"/>
    <row r="1150" ht="12.75" hidden="1" customHeight="1" x14ac:dyDescent="0.2"/>
    <row r="1151" ht="12.75" hidden="1" customHeight="1" x14ac:dyDescent="0.2"/>
    <row r="1152" ht="12.75" hidden="1" customHeight="1" x14ac:dyDescent="0.2"/>
    <row r="1153" ht="12.75" hidden="1" customHeight="1" x14ac:dyDescent="0.2"/>
    <row r="1154" ht="12.75" hidden="1" customHeight="1" x14ac:dyDescent="0.2"/>
    <row r="1155" ht="12.75" hidden="1" customHeight="1" x14ac:dyDescent="0.2"/>
    <row r="1156" ht="12.75" hidden="1" customHeight="1" x14ac:dyDescent="0.2"/>
    <row r="1157" ht="12.75" hidden="1" customHeight="1" x14ac:dyDescent="0.2"/>
    <row r="1158" ht="12.75" hidden="1" customHeight="1" x14ac:dyDescent="0.2"/>
    <row r="1159" ht="12.75" hidden="1" customHeight="1" x14ac:dyDescent="0.2"/>
    <row r="1160" ht="12.75" hidden="1" customHeight="1" x14ac:dyDescent="0.2"/>
    <row r="1161" ht="12.75" hidden="1" customHeight="1" x14ac:dyDescent="0.2"/>
    <row r="1162" ht="12.75" hidden="1" customHeight="1" x14ac:dyDescent="0.2"/>
    <row r="1163" ht="12.75" hidden="1" customHeight="1" x14ac:dyDescent="0.2"/>
    <row r="1164" ht="12.75" hidden="1" customHeight="1" x14ac:dyDescent="0.2"/>
    <row r="1165" ht="12.75" hidden="1" customHeight="1" x14ac:dyDescent="0.2"/>
    <row r="1166" ht="12.75" hidden="1" customHeight="1" x14ac:dyDescent="0.2"/>
    <row r="1167" ht="12.75" hidden="1" customHeight="1" x14ac:dyDescent="0.2"/>
    <row r="1168" ht="12.75" hidden="1" customHeight="1" x14ac:dyDescent="0.2"/>
    <row r="1169" ht="12.75" hidden="1" customHeight="1" x14ac:dyDescent="0.2"/>
    <row r="1170" ht="12.75" hidden="1" customHeight="1" x14ac:dyDescent="0.2"/>
    <row r="1171" ht="12.75" hidden="1" customHeight="1" x14ac:dyDescent="0.2"/>
    <row r="1172" ht="12.75" hidden="1" customHeight="1" x14ac:dyDescent="0.2"/>
    <row r="1173" ht="12.75" hidden="1" customHeight="1" x14ac:dyDescent="0.2"/>
    <row r="1174" ht="12.75" hidden="1" customHeight="1" x14ac:dyDescent="0.2"/>
    <row r="1175" ht="12.75" hidden="1" customHeight="1" x14ac:dyDescent="0.2"/>
    <row r="1176" ht="12.75" hidden="1" customHeight="1" x14ac:dyDescent="0.2"/>
    <row r="1177" ht="12.75" hidden="1" customHeight="1" x14ac:dyDescent="0.2"/>
    <row r="1178" ht="12.75" hidden="1" customHeight="1" x14ac:dyDescent="0.2"/>
    <row r="1179" ht="12.75" hidden="1" customHeight="1" x14ac:dyDescent="0.2"/>
    <row r="1180" ht="12.75" hidden="1" customHeight="1" x14ac:dyDescent="0.2"/>
    <row r="1181" ht="12.75" hidden="1" customHeight="1" x14ac:dyDescent="0.2"/>
    <row r="1182" ht="12.75" hidden="1" customHeight="1" x14ac:dyDescent="0.2"/>
    <row r="1183" ht="12.75" hidden="1" customHeight="1" x14ac:dyDescent="0.2"/>
    <row r="1184" ht="12.75" hidden="1" customHeight="1" x14ac:dyDescent="0.2"/>
    <row r="1185" ht="12.75" hidden="1" customHeight="1" x14ac:dyDescent="0.2"/>
    <row r="1186" ht="12.75" hidden="1" customHeight="1" x14ac:dyDescent="0.2"/>
    <row r="1187" ht="12.75" hidden="1" customHeight="1" x14ac:dyDescent="0.2"/>
    <row r="1188" ht="12.75" hidden="1" customHeight="1" x14ac:dyDescent="0.2"/>
    <row r="1189" ht="12.75" hidden="1" customHeight="1" x14ac:dyDescent="0.2"/>
    <row r="1190" ht="12.75" hidden="1" customHeight="1" x14ac:dyDescent="0.2"/>
    <row r="1191" ht="12.75" hidden="1" customHeight="1" x14ac:dyDescent="0.2"/>
    <row r="1192" ht="12.75" hidden="1" customHeight="1" x14ac:dyDescent="0.2"/>
    <row r="1193" ht="12.75" hidden="1" customHeight="1" x14ac:dyDescent="0.2"/>
    <row r="1194" ht="12.75" hidden="1" customHeight="1" x14ac:dyDescent="0.2"/>
    <row r="1195" ht="12.75" hidden="1" customHeight="1" x14ac:dyDescent="0.2"/>
    <row r="1196" ht="12.75" hidden="1" customHeight="1" x14ac:dyDescent="0.2"/>
    <row r="1197" ht="12.75" hidden="1" customHeight="1" x14ac:dyDescent="0.2"/>
    <row r="1198" ht="12.75" hidden="1" customHeight="1" x14ac:dyDescent="0.2"/>
    <row r="1199" ht="12.75" hidden="1" customHeight="1" x14ac:dyDescent="0.2"/>
    <row r="1200" ht="12.75" hidden="1" customHeight="1" x14ac:dyDescent="0.2"/>
    <row r="1201" ht="12.75" hidden="1" customHeight="1" x14ac:dyDescent="0.2"/>
    <row r="1202" ht="12.75" hidden="1" customHeight="1" x14ac:dyDescent="0.2"/>
    <row r="1203" ht="12.75" hidden="1" customHeight="1" x14ac:dyDescent="0.2"/>
    <row r="1204" ht="12.75" hidden="1" customHeight="1" x14ac:dyDescent="0.2"/>
    <row r="1205" ht="12.75" hidden="1" customHeight="1" x14ac:dyDescent="0.2"/>
    <row r="1206" ht="12.75" hidden="1" customHeight="1" x14ac:dyDescent="0.2"/>
    <row r="1207" ht="12.75" hidden="1" customHeight="1" x14ac:dyDescent="0.2"/>
    <row r="1208" ht="12.75" hidden="1" customHeight="1" x14ac:dyDescent="0.2"/>
    <row r="1209" ht="12.75" hidden="1" customHeight="1" x14ac:dyDescent="0.2"/>
    <row r="1210" ht="12.75" hidden="1" customHeight="1" x14ac:dyDescent="0.2"/>
    <row r="1211" ht="12.75" hidden="1" customHeight="1" x14ac:dyDescent="0.2"/>
    <row r="1212" ht="12.75" hidden="1" customHeight="1" x14ac:dyDescent="0.2"/>
    <row r="1213" ht="12.75" hidden="1" customHeight="1" x14ac:dyDescent="0.2"/>
    <row r="1214" ht="12.75" hidden="1" customHeight="1" x14ac:dyDescent="0.2"/>
    <row r="1215" ht="12.75" hidden="1" customHeight="1" x14ac:dyDescent="0.2"/>
    <row r="1216" ht="12.75" hidden="1" customHeight="1" x14ac:dyDescent="0.2"/>
    <row r="1217" ht="12.75" hidden="1" customHeight="1" x14ac:dyDescent="0.2"/>
    <row r="1218" ht="12.75" hidden="1" customHeight="1" x14ac:dyDescent="0.2"/>
    <row r="1219" ht="12.75" hidden="1" customHeight="1" x14ac:dyDescent="0.2"/>
    <row r="1220" ht="12.75" hidden="1" customHeight="1" x14ac:dyDescent="0.2"/>
    <row r="1221" ht="12.75" hidden="1" customHeight="1" x14ac:dyDescent="0.2"/>
    <row r="1222" ht="12.75" hidden="1" customHeight="1" x14ac:dyDescent="0.2"/>
    <row r="1223" ht="12.75" hidden="1" customHeight="1" x14ac:dyDescent="0.2"/>
    <row r="1224" ht="12.75" hidden="1" customHeight="1" x14ac:dyDescent="0.2"/>
    <row r="1225" ht="12.75" hidden="1" customHeight="1" x14ac:dyDescent="0.2"/>
    <row r="1226" ht="12.75" hidden="1" customHeight="1" x14ac:dyDescent="0.2"/>
    <row r="1227" ht="12.75" hidden="1" customHeight="1" x14ac:dyDescent="0.2"/>
    <row r="1228" ht="12.75" hidden="1" customHeight="1" x14ac:dyDescent="0.2"/>
    <row r="1229" ht="12.75" hidden="1" customHeight="1" x14ac:dyDescent="0.2"/>
    <row r="1230" ht="12.75" hidden="1" customHeight="1" x14ac:dyDescent="0.2"/>
    <row r="1231" ht="12.75" hidden="1" customHeight="1" x14ac:dyDescent="0.2"/>
    <row r="1232" ht="12.75" hidden="1" customHeight="1" x14ac:dyDescent="0.2"/>
    <row r="1233" ht="12.75" hidden="1" customHeight="1" x14ac:dyDescent="0.2"/>
    <row r="1234" ht="12.75" hidden="1" customHeight="1" x14ac:dyDescent="0.2"/>
    <row r="1235" ht="12.75" hidden="1" customHeight="1" x14ac:dyDescent="0.2"/>
    <row r="1236" ht="12.75" hidden="1" customHeight="1" x14ac:dyDescent="0.2"/>
    <row r="1237" ht="12.75" hidden="1" customHeight="1" x14ac:dyDescent="0.2"/>
    <row r="1238" ht="12.75" hidden="1" customHeight="1" x14ac:dyDescent="0.2"/>
    <row r="1239" ht="12.75" hidden="1" customHeight="1" x14ac:dyDescent="0.2"/>
    <row r="1240" ht="12.75" hidden="1" customHeight="1" x14ac:dyDescent="0.2"/>
    <row r="1241" ht="12.75" hidden="1" customHeight="1" x14ac:dyDescent="0.2"/>
    <row r="1242" ht="12.75" hidden="1" customHeight="1" x14ac:dyDescent="0.2"/>
    <row r="1243" ht="12.75" hidden="1" customHeight="1" x14ac:dyDescent="0.2"/>
    <row r="1244" ht="12.75" hidden="1" customHeight="1" x14ac:dyDescent="0.2"/>
    <row r="1245" ht="12.75" hidden="1" customHeight="1" x14ac:dyDescent="0.2"/>
    <row r="1246" ht="12.75" hidden="1" customHeight="1" x14ac:dyDescent="0.2"/>
    <row r="1247" ht="12.75" hidden="1" customHeight="1" x14ac:dyDescent="0.2"/>
    <row r="1248" ht="12.75" hidden="1" customHeight="1" x14ac:dyDescent="0.2"/>
    <row r="1249" ht="12.75" hidden="1" customHeight="1" x14ac:dyDescent="0.2"/>
    <row r="1250" ht="12.75" hidden="1" customHeight="1" x14ac:dyDescent="0.2"/>
    <row r="1251" ht="12.75" hidden="1" customHeight="1" x14ac:dyDescent="0.2"/>
    <row r="1252" ht="12.75" hidden="1" customHeight="1" x14ac:dyDescent="0.2"/>
    <row r="1253" ht="12.75" hidden="1" customHeight="1" x14ac:dyDescent="0.2"/>
    <row r="1254" ht="12.75" hidden="1" customHeight="1" x14ac:dyDescent="0.2"/>
    <row r="1255" ht="12.75" hidden="1" customHeight="1" x14ac:dyDescent="0.2"/>
    <row r="1256" ht="12.75" hidden="1" customHeight="1" x14ac:dyDescent="0.2"/>
    <row r="1257" ht="12.75" hidden="1" customHeight="1" x14ac:dyDescent="0.2"/>
    <row r="1258" ht="12.75" hidden="1" customHeight="1" x14ac:dyDescent="0.2"/>
    <row r="1259" ht="12.75" hidden="1" customHeight="1" x14ac:dyDescent="0.2"/>
    <row r="1260" ht="12.75" hidden="1" customHeight="1" x14ac:dyDescent="0.2"/>
    <row r="1261" ht="12.75" hidden="1" customHeight="1" x14ac:dyDescent="0.2"/>
    <row r="1262" ht="12.75" hidden="1" customHeight="1" x14ac:dyDescent="0.2"/>
    <row r="1263" ht="12.75" hidden="1" customHeight="1" x14ac:dyDescent="0.2"/>
    <row r="1264" ht="12.75" hidden="1" customHeight="1" x14ac:dyDescent="0.2"/>
    <row r="1265" ht="12.75" hidden="1" customHeight="1" x14ac:dyDescent="0.2"/>
    <row r="1266" ht="12.75" hidden="1" customHeight="1" x14ac:dyDescent="0.2"/>
    <row r="1267" ht="12.75" hidden="1" customHeight="1" x14ac:dyDescent="0.2"/>
    <row r="1268" ht="12.75" hidden="1" customHeight="1" x14ac:dyDescent="0.2"/>
    <row r="1269" ht="12.75" hidden="1" customHeight="1" x14ac:dyDescent="0.2"/>
    <row r="1270" ht="12.75" hidden="1" customHeight="1" x14ac:dyDescent="0.2"/>
    <row r="1271" ht="12.75" hidden="1" customHeight="1" x14ac:dyDescent="0.2"/>
    <row r="1272" ht="12.75" hidden="1" customHeight="1" x14ac:dyDescent="0.2"/>
    <row r="1273" ht="12.75" hidden="1" customHeight="1" x14ac:dyDescent="0.2"/>
    <row r="1274" ht="12.75" hidden="1" customHeight="1" x14ac:dyDescent="0.2"/>
    <row r="1275" ht="12.75" hidden="1" customHeight="1" x14ac:dyDescent="0.2"/>
    <row r="1276" ht="12.75" hidden="1" customHeight="1" x14ac:dyDescent="0.2"/>
    <row r="1277" ht="12.75" hidden="1" customHeight="1" x14ac:dyDescent="0.2"/>
    <row r="1278" ht="12.75" hidden="1" customHeight="1" x14ac:dyDescent="0.2"/>
    <row r="1279" ht="12.75" hidden="1" customHeight="1" x14ac:dyDescent="0.2"/>
    <row r="1280" ht="12.75" hidden="1" customHeight="1" x14ac:dyDescent="0.2"/>
    <row r="1281" ht="12.75" hidden="1" customHeight="1" x14ac:dyDescent="0.2"/>
    <row r="1282" ht="12.75" hidden="1" customHeight="1" x14ac:dyDescent="0.2"/>
    <row r="1283" ht="12.75" hidden="1" customHeight="1" x14ac:dyDescent="0.2"/>
    <row r="1284" ht="12.75" hidden="1" customHeight="1" x14ac:dyDescent="0.2"/>
    <row r="1285" ht="12.75" hidden="1" customHeight="1" x14ac:dyDescent="0.2"/>
    <row r="1286" ht="12.75" hidden="1" customHeight="1" x14ac:dyDescent="0.2"/>
    <row r="1287" ht="12.75" hidden="1" customHeight="1" x14ac:dyDescent="0.2"/>
    <row r="1288" ht="12.75" hidden="1" customHeight="1" x14ac:dyDescent="0.2"/>
    <row r="1289" ht="12.75" hidden="1" customHeight="1" x14ac:dyDescent="0.2"/>
    <row r="1290" ht="12.75" hidden="1" customHeight="1" x14ac:dyDescent="0.2"/>
    <row r="1291" ht="12.75" hidden="1" customHeight="1" x14ac:dyDescent="0.2"/>
    <row r="1292" ht="12.75" hidden="1" customHeight="1" x14ac:dyDescent="0.2"/>
    <row r="1293" ht="12.75" hidden="1" customHeight="1" x14ac:dyDescent="0.2"/>
    <row r="1294" ht="12.75" hidden="1" customHeight="1" x14ac:dyDescent="0.2"/>
    <row r="1295" ht="12.75" hidden="1" customHeight="1" x14ac:dyDescent="0.2"/>
    <row r="1296" ht="12.75" hidden="1" customHeight="1" x14ac:dyDescent="0.2"/>
    <row r="1297" ht="12.75" hidden="1" customHeight="1" x14ac:dyDescent="0.2"/>
    <row r="1298" ht="12.75" hidden="1" customHeight="1" x14ac:dyDescent="0.2"/>
    <row r="1299" ht="12.75" hidden="1" customHeight="1" x14ac:dyDescent="0.2"/>
    <row r="1300" ht="12.75" hidden="1" customHeight="1" x14ac:dyDescent="0.2"/>
    <row r="1301" ht="12.75" hidden="1" customHeight="1" x14ac:dyDescent="0.2"/>
    <row r="1302" ht="12.75" hidden="1" customHeight="1" x14ac:dyDescent="0.2"/>
    <row r="1303" ht="12.75" hidden="1" customHeight="1" x14ac:dyDescent="0.2"/>
    <row r="1304" ht="12.75" hidden="1" customHeight="1" x14ac:dyDescent="0.2"/>
    <row r="1305" ht="12.75" hidden="1" customHeight="1" x14ac:dyDescent="0.2"/>
    <row r="1306" ht="12.75" hidden="1" customHeight="1" x14ac:dyDescent="0.2"/>
    <row r="1307" ht="12.75" hidden="1" customHeight="1" x14ac:dyDescent="0.2"/>
    <row r="1308" ht="12.75" hidden="1" customHeight="1" x14ac:dyDescent="0.2"/>
    <row r="1309" ht="12.75" hidden="1" customHeight="1" x14ac:dyDescent="0.2"/>
    <row r="1310" ht="12.75" hidden="1" customHeight="1" x14ac:dyDescent="0.2"/>
    <row r="1311" ht="12.75" hidden="1" customHeight="1" x14ac:dyDescent="0.2"/>
    <row r="1312" ht="12.75" hidden="1" customHeight="1" x14ac:dyDescent="0.2"/>
    <row r="1313" ht="12.75" hidden="1" customHeight="1" x14ac:dyDescent="0.2"/>
    <row r="1314" ht="12.75" hidden="1" customHeight="1" x14ac:dyDescent="0.2"/>
    <row r="1315" ht="12.75" hidden="1" customHeight="1" x14ac:dyDescent="0.2"/>
    <row r="1316" ht="12.75" hidden="1" customHeight="1" x14ac:dyDescent="0.2"/>
    <row r="1317" ht="12.75" hidden="1" customHeight="1" x14ac:dyDescent="0.2"/>
    <row r="1318" ht="12.75" hidden="1" customHeight="1" x14ac:dyDescent="0.2"/>
    <row r="1319" ht="12.75" hidden="1" customHeight="1" x14ac:dyDescent="0.2"/>
    <row r="1320" ht="12.75" hidden="1" customHeight="1" x14ac:dyDescent="0.2"/>
    <row r="1321" ht="12.75" hidden="1" customHeight="1" x14ac:dyDescent="0.2"/>
    <row r="1322" ht="12.75" hidden="1" customHeight="1" x14ac:dyDescent="0.2"/>
    <row r="1323" ht="12.75" hidden="1" customHeight="1" x14ac:dyDescent="0.2"/>
    <row r="1324" ht="12.75" hidden="1" customHeight="1" x14ac:dyDescent="0.2"/>
    <row r="1325" ht="12.75" hidden="1" customHeight="1" x14ac:dyDescent="0.2"/>
    <row r="1326" ht="12.75" hidden="1" customHeight="1" x14ac:dyDescent="0.2"/>
    <row r="1327" ht="12.75" hidden="1" customHeight="1" x14ac:dyDescent="0.2"/>
    <row r="1328" ht="12.75" hidden="1" customHeight="1" x14ac:dyDescent="0.2"/>
    <row r="1329" ht="12.75" hidden="1" customHeight="1" x14ac:dyDescent="0.2"/>
    <row r="1330" ht="12.75" hidden="1" customHeight="1" x14ac:dyDescent="0.2"/>
    <row r="1331" ht="12.75" hidden="1" customHeight="1" x14ac:dyDescent="0.2"/>
    <row r="1332" ht="12.75" hidden="1" customHeight="1" x14ac:dyDescent="0.2"/>
    <row r="1333" ht="12.75" hidden="1" customHeight="1" x14ac:dyDescent="0.2"/>
    <row r="1334" ht="12.75" hidden="1" customHeight="1" x14ac:dyDescent="0.2"/>
    <row r="1335" ht="12.75" hidden="1" customHeight="1" x14ac:dyDescent="0.2"/>
    <row r="1336" ht="12.75" hidden="1" customHeight="1" x14ac:dyDescent="0.2"/>
    <row r="1337" ht="12.75" hidden="1" customHeight="1" x14ac:dyDescent="0.2"/>
    <row r="1338" ht="12.75" hidden="1" customHeight="1" x14ac:dyDescent="0.2"/>
    <row r="1339" ht="12.75" hidden="1" customHeight="1" x14ac:dyDescent="0.2"/>
    <row r="1340" ht="12.75" hidden="1" customHeight="1" x14ac:dyDescent="0.2"/>
    <row r="1341" ht="12.75" hidden="1" customHeight="1" x14ac:dyDescent="0.2"/>
    <row r="1342" ht="12.75" hidden="1" customHeight="1" x14ac:dyDescent="0.2"/>
    <row r="1343" ht="12.75" hidden="1" customHeight="1" x14ac:dyDescent="0.2"/>
    <row r="1344" ht="12.75" hidden="1" customHeight="1" x14ac:dyDescent="0.2"/>
    <row r="1345" ht="12.75" hidden="1" customHeight="1" x14ac:dyDescent="0.2"/>
    <row r="1346" ht="12.75" hidden="1" customHeight="1" x14ac:dyDescent="0.2"/>
    <row r="1347" ht="12.75" hidden="1" customHeight="1" x14ac:dyDescent="0.2"/>
    <row r="1348" ht="12.75" hidden="1" customHeight="1" x14ac:dyDescent="0.2"/>
    <row r="1349" ht="12.75" hidden="1" customHeight="1" x14ac:dyDescent="0.2"/>
    <row r="1350" ht="12.75" hidden="1" customHeight="1" x14ac:dyDescent="0.2"/>
    <row r="1351" ht="12.75" hidden="1" customHeight="1" x14ac:dyDescent="0.2"/>
    <row r="1352" ht="12.75" hidden="1" customHeight="1" x14ac:dyDescent="0.2"/>
    <row r="1353" ht="12.75" hidden="1" customHeight="1" x14ac:dyDescent="0.2"/>
    <row r="1354" ht="12.75" hidden="1" customHeight="1" x14ac:dyDescent="0.2"/>
    <row r="1355" ht="12.75" hidden="1" customHeight="1" x14ac:dyDescent="0.2"/>
    <row r="1356" ht="12.75" hidden="1" customHeight="1" x14ac:dyDescent="0.2"/>
    <row r="1357" ht="12.75" hidden="1" customHeight="1" x14ac:dyDescent="0.2"/>
    <row r="1358" ht="12.75" hidden="1" customHeight="1" x14ac:dyDescent="0.2"/>
    <row r="1359" ht="12.75" hidden="1" customHeight="1" x14ac:dyDescent="0.2"/>
    <row r="1360" ht="12.75" hidden="1" customHeight="1" x14ac:dyDescent="0.2"/>
    <row r="1361" ht="12.75" hidden="1" customHeight="1" x14ac:dyDescent="0.2"/>
    <row r="1362" ht="12.75" hidden="1" customHeight="1" x14ac:dyDescent="0.2"/>
    <row r="1363" ht="12.75" hidden="1" customHeight="1" x14ac:dyDescent="0.2"/>
    <row r="1364" ht="12.75" hidden="1" customHeight="1" x14ac:dyDescent="0.2"/>
    <row r="1365" ht="12.75" hidden="1" customHeight="1" x14ac:dyDescent="0.2"/>
    <row r="1366" ht="12.75" hidden="1" customHeight="1" x14ac:dyDescent="0.2"/>
    <row r="1367" ht="12.75" hidden="1" customHeight="1" x14ac:dyDescent="0.2"/>
    <row r="1368" ht="12.75" hidden="1" customHeight="1" x14ac:dyDescent="0.2"/>
    <row r="1369" ht="12.75" hidden="1" customHeight="1" x14ac:dyDescent="0.2"/>
    <row r="1370" ht="12.75" hidden="1" customHeight="1" x14ac:dyDescent="0.2"/>
    <row r="1371" ht="12.75" hidden="1" customHeight="1" x14ac:dyDescent="0.2"/>
    <row r="1372" ht="12.75" hidden="1" customHeight="1" x14ac:dyDescent="0.2"/>
    <row r="1373" ht="12.75" hidden="1" customHeight="1" x14ac:dyDescent="0.2"/>
    <row r="1374" ht="12.75" hidden="1" customHeight="1" x14ac:dyDescent="0.2"/>
    <row r="1375" ht="12.75" hidden="1" customHeight="1" x14ac:dyDescent="0.2"/>
    <row r="1376" ht="12.75" hidden="1" customHeight="1" x14ac:dyDescent="0.2"/>
    <row r="1377" ht="12.75" hidden="1" customHeight="1" x14ac:dyDescent="0.2"/>
    <row r="1378" ht="12.75" hidden="1" customHeight="1" x14ac:dyDescent="0.2"/>
    <row r="1379" ht="12.75" hidden="1" customHeight="1" x14ac:dyDescent="0.2"/>
    <row r="1380" ht="12.75" hidden="1" customHeight="1" x14ac:dyDescent="0.2"/>
    <row r="1381" ht="12.75" hidden="1" customHeight="1" x14ac:dyDescent="0.2"/>
    <row r="1382" ht="12.75" hidden="1" customHeight="1" x14ac:dyDescent="0.2"/>
    <row r="1383" ht="12.75" hidden="1" customHeight="1" x14ac:dyDescent="0.2"/>
    <row r="1384" ht="12.75" hidden="1" customHeight="1" x14ac:dyDescent="0.2"/>
    <row r="1385" ht="12.75" hidden="1" customHeight="1" x14ac:dyDescent="0.2"/>
    <row r="1386" ht="12.75" hidden="1" customHeight="1" x14ac:dyDescent="0.2"/>
    <row r="1387" ht="12.75" hidden="1" customHeight="1" x14ac:dyDescent="0.2"/>
    <row r="1388" ht="12.75" hidden="1" customHeight="1" x14ac:dyDescent="0.2"/>
    <row r="1389" ht="12.75" hidden="1" customHeight="1" x14ac:dyDescent="0.2"/>
    <row r="1390" ht="12.75" hidden="1" customHeight="1" x14ac:dyDescent="0.2"/>
    <row r="1391" ht="12.75" hidden="1" customHeight="1" x14ac:dyDescent="0.2"/>
    <row r="1392" ht="12.75" hidden="1" customHeight="1" x14ac:dyDescent="0.2"/>
    <row r="1393" ht="12.75" hidden="1" customHeight="1" x14ac:dyDescent="0.2"/>
    <row r="1394" ht="12.75" hidden="1" customHeight="1" x14ac:dyDescent="0.2"/>
    <row r="1395" ht="12.75" hidden="1" customHeight="1" x14ac:dyDescent="0.2"/>
    <row r="1396" ht="12.75" hidden="1" customHeight="1" x14ac:dyDescent="0.2"/>
    <row r="1397" ht="12.75" hidden="1" customHeight="1" x14ac:dyDescent="0.2"/>
    <row r="1398" ht="12.75" hidden="1" customHeight="1" x14ac:dyDescent="0.2"/>
    <row r="1399" ht="12.75" hidden="1" customHeight="1" x14ac:dyDescent="0.2"/>
    <row r="1400" ht="12.75" hidden="1" customHeight="1" x14ac:dyDescent="0.2"/>
    <row r="1401" ht="12.75" hidden="1" customHeight="1" x14ac:dyDescent="0.2"/>
    <row r="1402" ht="12.75" hidden="1" customHeight="1" x14ac:dyDescent="0.2"/>
    <row r="1403" ht="12.75" hidden="1" customHeight="1" x14ac:dyDescent="0.2"/>
    <row r="1404" ht="12.75" hidden="1" customHeight="1" x14ac:dyDescent="0.2"/>
    <row r="1405" ht="12.75" hidden="1" customHeight="1" x14ac:dyDescent="0.2"/>
    <row r="1406" ht="12.75" hidden="1" customHeight="1" x14ac:dyDescent="0.2"/>
    <row r="1407" ht="12.75" hidden="1" customHeight="1" x14ac:dyDescent="0.2"/>
    <row r="1408" ht="12.75" hidden="1" customHeight="1" x14ac:dyDescent="0.2"/>
    <row r="1409" ht="12.75" hidden="1" customHeight="1" x14ac:dyDescent="0.2"/>
    <row r="1410" ht="12.75" hidden="1" customHeight="1" x14ac:dyDescent="0.2"/>
    <row r="1411" ht="12.75" hidden="1" customHeight="1" x14ac:dyDescent="0.2"/>
    <row r="1412" ht="12.75" hidden="1" customHeight="1" x14ac:dyDescent="0.2"/>
    <row r="1413" ht="12.75" hidden="1" customHeight="1" x14ac:dyDescent="0.2"/>
    <row r="1414" ht="12.75" hidden="1" customHeight="1" x14ac:dyDescent="0.2"/>
    <row r="1415" ht="12.75" hidden="1" customHeight="1" x14ac:dyDescent="0.2"/>
    <row r="1416" ht="12.75" hidden="1" customHeight="1" x14ac:dyDescent="0.2"/>
    <row r="1417" ht="12.75" hidden="1" customHeight="1" x14ac:dyDescent="0.2"/>
    <row r="1418" ht="12.75" hidden="1" customHeight="1" x14ac:dyDescent="0.2"/>
    <row r="1419" ht="12.75" hidden="1" customHeight="1" x14ac:dyDescent="0.2"/>
    <row r="1420" ht="12.75" hidden="1" customHeight="1" x14ac:dyDescent="0.2"/>
    <row r="1421" ht="12.75" hidden="1" customHeight="1" x14ac:dyDescent="0.2"/>
    <row r="1422" ht="12.75" hidden="1" customHeight="1" x14ac:dyDescent="0.2"/>
    <row r="1423" ht="12.75" hidden="1" customHeight="1" x14ac:dyDescent="0.2"/>
    <row r="1424" ht="12.75" hidden="1" customHeight="1" x14ac:dyDescent="0.2"/>
    <row r="1425" ht="12.75" hidden="1" customHeight="1" x14ac:dyDescent="0.2"/>
    <row r="1426" ht="12.75" hidden="1" customHeight="1" x14ac:dyDescent="0.2"/>
    <row r="1427" ht="12.75" hidden="1" customHeight="1" x14ac:dyDescent="0.2"/>
    <row r="1428" ht="12.75" hidden="1" customHeight="1" x14ac:dyDescent="0.2"/>
    <row r="1429" ht="12.75" hidden="1" customHeight="1" x14ac:dyDescent="0.2"/>
    <row r="1430" ht="12.75" hidden="1" customHeight="1" x14ac:dyDescent="0.2"/>
    <row r="1431" ht="12.75" hidden="1" customHeight="1" x14ac:dyDescent="0.2"/>
    <row r="1432" ht="12.75" hidden="1" customHeight="1" x14ac:dyDescent="0.2"/>
    <row r="1433" ht="12.75" hidden="1" customHeight="1" x14ac:dyDescent="0.2"/>
    <row r="1434" ht="12.75" hidden="1" customHeight="1" x14ac:dyDescent="0.2"/>
    <row r="1435" ht="12.75" hidden="1" customHeight="1" x14ac:dyDescent="0.2"/>
    <row r="1436" ht="12.75" hidden="1" customHeight="1" x14ac:dyDescent="0.2"/>
    <row r="1437" ht="12.75" hidden="1" customHeight="1" x14ac:dyDescent="0.2"/>
    <row r="1438" ht="12.75" hidden="1" customHeight="1" x14ac:dyDescent="0.2"/>
    <row r="1439" ht="12.75" hidden="1" customHeight="1" x14ac:dyDescent="0.2"/>
    <row r="1440" ht="12.75" hidden="1" customHeight="1" x14ac:dyDescent="0.2"/>
    <row r="1441" ht="12.75" hidden="1" customHeight="1" x14ac:dyDescent="0.2"/>
    <row r="1442" ht="12.75" hidden="1" customHeight="1" x14ac:dyDescent="0.2"/>
    <row r="1443" ht="12.75" hidden="1" customHeight="1" x14ac:dyDescent="0.2"/>
    <row r="1444" ht="12.75" hidden="1" customHeight="1" x14ac:dyDescent="0.2"/>
    <row r="1445" ht="12.75" hidden="1" customHeight="1" x14ac:dyDescent="0.2"/>
    <row r="1446" ht="12.75" hidden="1" customHeight="1" x14ac:dyDescent="0.2"/>
    <row r="1447" ht="12.75" hidden="1" customHeight="1" x14ac:dyDescent="0.2"/>
    <row r="1448" ht="12.75" hidden="1" customHeight="1" x14ac:dyDescent="0.2"/>
    <row r="1449" ht="12.75" hidden="1" customHeight="1" x14ac:dyDescent="0.2"/>
    <row r="1450" ht="12.75" hidden="1" customHeight="1" x14ac:dyDescent="0.2"/>
    <row r="1451" ht="12.75" hidden="1" customHeight="1" x14ac:dyDescent="0.2"/>
    <row r="1452" ht="12.75" hidden="1" customHeight="1" x14ac:dyDescent="0.2"/>
    <row r="1453" ht="12.75" hidden="1" customHeight="1" x14ac:dyDescent="0.2"/>
    <row r="1454" ht="12.75" hidden="1" customHeight="1" x14ac:dyDescent="0.2"/>
    <row r="1455" ht="12.75" hidden="1" customHeight="1" x14ac:dyDescent="0.2"/>
    <row r="1456" ht="12.75" hidden="1" customHeight="1" x14ac:dyDescent="0.2"/>
    <row r="1457" ht="12.75" hidden="1" customHeight="1" x14ac:dyDescent="0.2"/>
    <row r="1458" ht="12.75" hidden="1" customHeight="1" x14ac:dyDescent="0.2"/>
    <row r="1459" ht="12.75" hidden="1" customHeight="1" x14ac:dyDescent="0.2"/>
    <row r="1460" ht="12.75" hidden="1" customHeight="1" x14ac:dyDescent="0.2"/>
    <row r="1461" ht="12.75" hidden="1" customHeight="1" x14ac:dyDescent="0.2"/>
    <row r="1462" ht="12.75" hidden="1" customHeight="1" x14ac:dyDescent="0.2"/>
    <row r="1463" ht="12.75" hidden="1" customHeight="1" x14ac:dyDescent="0.2"/>
    <row r="1464" ht="12.75" hidden="1" customHeight="1" x14ac:dyDescent="0.2"/>
    <row r="1465" ht="12.75" hidden="1" customHeight="1" x14ac:dyDescent="0.2"/>
    <row r="1466" ht="12.75" hidden="1" customHeight="1" x14ac:dyDescent="0.2"/>
    <row r="1467" ht="12.75" hidden="1" customHeight="1" x14ac:dyDescent="0.2"/>
    <row r="1468" ht="12.75" hidden="1" customHeight="1" x14ac:dyDescent="0.2"/>
    <row r="1469" ht="12.75" hidden="1" customHeight="1" x14ac:dyDescent="0.2"/>
    <row r="1470" ht="12.75" hidden="1" customHeight="1" x14ac:dyDescent="0.2"/>
    <row r="1471" ht="12.75" hidden="1" customHeight="1" x14ac:dyDescent="0.2"/>
    <row r="1472" ht="12.75" hidden="1" customHeight="1" x14ac:dyDescent="0.2"/>
    <row r="1473" ht="12.75" hidden="1" customHeight="1" x14ac:dyDescent="0.2"/>
    <row r="1474" ht="12.75" hidden="1" customHeight="1" x14ac:dyDescent="0.2"/>
    <row r="1475" ht="12.75" hidden="1" customHeight="1" x14ac:dyDescent="0.2"/>
    <row r="1476" ht="12.75" hidden="1" customHeight="1" x14ac:dyDescent="0.2"/>
    <row r="1477" ht="12.75" hidden="1" customHeight="1" x14ac:dyDescent="0.2"/>
    <row r="1478" ht="12.75" hidden="1" customHeight="1" x14ac:dyDescent="0.2"/>
    <row r="1479" ht="12.75" hidden="1" customHeight="1" x14ac:dyDescent="0.2"/>
    <row r="1480" ht="12.75" hidden="1" customHeight="1" x14ac:dyDescent="0.2"/>
    <row r="1481" ht="12.75" hidden="1" customHeight="1" x14ac:dyDescent="0.2"/>
    <row r="1482" ht="12.75" hidden="1" customHeight="1" x14ac:dyDescent="0.2"/>
    <row r="1483" ht="12.75" hidden="1" customHeight="1" x14ac:dyDescent="0.2"/>
    <row r="1484" ht="12.75" hidden="1" customHeight="1" x14ac:dyDescent="0.2"/>
    <row r="1485" ht="12.75" hidden="1" customHeight="1" x14ac:dyDescent="0.2"/>
    <row r="1486" ht="12.75" hidden="1" customHeight="1" x14ac:dyDescent="0.2"/>
    <row r="1487" ht="12.75" hidden="1" customHeight="1" x14ac:dyDescent="0.2"/>
    <row r="1488" ht="12.75" hidden="1" customHeight="1" x14ac:dyDescent="0.2"/>
    <row r="1489" ht="12.75" hidden="1" customHeight="1" x14ac:dyDescent="0.2"/>
    <row r="1490" ht="12.75" hidden="1" customHeight="1" x14ac:dyDescent="0.2"/>
    <row r="1491" ht="12.75" hidden="1" customHeight="1" x14ac:dyDescent="0.2"/>
    <row r="1492" ht="12.75" hidden="1" customHeight="1" x14ac:dyDescent="0.2"/>
    <row r="1493" ht="12.75" hidden="1" customHeight="1" x14ac:dyDescent="0.2"/>
    <row r="1494" ht="12.75" hidden="1" customHeight="1" x14ac:dyDescent="0.2"/>
    <row r="1495" ht="12.75" hidden="1" customHeight="1" x14ac:dyDescent="0.2"/>
    <row r="1496" ht="12.75" hidden="1" customHeight="1" x14ac:dyDescent="0.2"/>
    <row r="1497" ht="12.75" hidden="1" customHeight="1" x14ac:dyDescent="0.2"/>
    <row r="1498" ht="12.75" hidden="1" customHeight="1" x14ac:dyDescent="0.2"/>
    <row r="1499" ht="12.75" hidden="1" customHeight="1" x14ac:dyDescent="0.2"/>
    <row r="1500" ht="12.75" hidden="1" customHeight="1" x14ac:dyDescent="0.2"/>
    <row r="1501" ht="12.75" hidden="1" customHeight="1" x14ac:dyDescent="0.2"/>
    <row r="1502" ht="12.75" hidden="1" customHeight="1" x14ac:dyDescent="0.2"/>
    <row r="1503" ht="12.75" hidden="1" customHeight="1" x14ac:dyDescent="0.2"/>
    <row r="1504" ht="12.75" hidden="1" customHeight="1" x14ac:dyDescent="0.2"/>
    <row r="1505" ht="12.75" hidden="1" customHeight="1" x14ac:dyDescent="0.2"/>
    <row r="1506" ht="12.75" hidden="1" customHeight="1" x14ac:dyDescent="0.2"/>
    <row r="1507" ht="12.75" hidden="1" customHeight="1" x14ac:dyDescent="0.2"/>
    <row r="1508" ht="12.75" hidden="1" customHeight="1" x14ac:dyDescent="0.2"/>
    <row r="1509" ht="12.75" hidden="1" customHeight="1" x14ac:dyDescent="0.2"/>
    <row r="1510" ht="12.75" hidden="1" customHeight="1" x14ac:dyDescent="0.2"/>
    <row r="1511" ht="12.75" hidden="1" customHeight="1" x14ac:dyDescent="0.2"/>
    <row r="1512" ht="12.75" hidden="1" customHeight="1" x14ac:dyDescent="0.2"/>
    <row r="1513" ht="12.75" hidden="1" customHeight="1" x14ac:dyDescent="0.2"/>
    <row r="1514" ht="12.75" hidden="1" customHeight="1" x14ac:dyDescent="0.2"/>
    <row r="1515" ht="12.75" hidden="1" customHeight="1" x14ac:dyDescent="0.2"/>
    <row r="1516" ht="12.75" hidden="1" customHeight="1" x14ac:dyDescent="0.2"/>
    <row r="1517" ht="12.75" hidden="1" customHeight="1" x14ac:dyDescent="0.2"/>
    <row r="1518" ht="12.75" hidden="1" customHeight="1" x14ac:dyDescent="0.2"/>
    <row r="1519" ht="12.75" hidden="1" customHeight="1" x14ac:dyDescent="0.2"/>
    <row r="1520" ht="12.75" hidden="1" customHeight="1" x14ac:dyDescent="0.2"/>
    <row r="1521" ht="12.75" hidden="1" customHeight="1" x14ac:dyDescent="0.2"/>
    <row r="1522" ht="12.75" hidden="1" customHeight="1" x14ac:dyDescent="0.2"/>
    <row r="1523" ht="12.75" hidden="1" customHeight="1" x14ac:dyDescent="0.2"/>
    <row r="1524" ht="12.75" hidden="1" customHeight="1" x14ac:dyDescent="0.2"/>
    <row r="1525" ht="12.75" hidden="1" customHeight="1" x14ac:dyDescent="0.2"/>
    <row r="1526" ht="12.75" hidden="1" customHeight="1" x14ac:dyDescent="0.2"/>
    <row r="1527" ht="12.75" hidden="1" customHeight="1" x14ac:dyDescent="0.2"/>
    <row r="1528" ht="12.75" hidden="1" customHeight="1" x14ac:dyDescent="0.2"/>
    <row r="1529" ht="12.75" hidden="1" customHeight="1" x14ac:dyDescent="0.2"/>
    <row r="1530" ht="12.75" hidden="1" customHeight="1" x14ac:dyDescent="0.2"/>
    <row r="1531" ht="12.75" hidden="1" customHeight="1" x14ac:dyDescent="0.2"/>
    <row r="1532" ht="12.75" hidden="1" customHeight="1" x14ac:dyDescent="0.2"/>
    <row r="1533" ht="12.75" hidden="1" customHeight="1" x14ac:dyDescent="0.2"/>
    <row r="1534" ht="12.75" hidden="1" customHeight="1" x14ac:dyDescent="0.2"/>
    <row r="1535" ht="12.75" hidden="1" customHeight="1" x14ac:dyDescent="0.2"/>
    <row r="1536" ht="12.75" hidden="1" customHeight="1" x14ac:dyDescent="0.2"/>
    <row r="1537" ht="12.75" hidden="1" customHeight="1" x14ac:dyDescent="0.2"/>
    <row r="1538" ht="12.75" hidden="1" customHeight="1" x14ac:dyDescent="0.2"/>
    <row r="1539" ht="12.75" hidden="1" customHeight="1" x14ac:dyDescent="0.2"/>
    <row r="1540" ht="12.75" hidden="1" customHeight="1" x14ac:dyDescent="0.2"/>
    <row r="1541" ht="12.75" hidden="1" customHeight="1" x14ac:dyDescent="0.2"/>
    <row r="1542" ht="12.75" hidden="1" customHeight="1" x14ac:dyDescent="0.2"/>
    <row r="1543" ht="12.75" hidden="1" customHeight="1" x14ac:dyDescent="0.2"/>
    <row r="1544" ht="12.75" hidden="1" customHeight="1" x14ac:dyDescent="0.2"/>
    <row r="1545" ht="12.75" hidden="1" customHeight="1" x14ac:dyDescent="0.2"/>
    <row r="1546" ht="12.75" hidden="1" customHeight="1" x14ac:dyDescent="0.2"/>
    <row r="1547" ht="12.75" hidden="1" customHeight="1" x14ac:dyDescent="0.2"/>
    <row r="1548" ht="12.75" hidden="1" customHeight="1" x14ac:dyDescent="0.2"/>
    <row r="1549" ht="12.75" hidden="1" customHeight="1" x14ac:dyDescent="0.2"/>
    <row r="1550" ht="12.75" hidden="1" customHeight="1" x14ac:dyDescent="0.2"/>
    <row r="1551" ht="12.75" hidden="1" customHeight="1" x14ac:dyDescent="0.2"/>
    <row r="1552" ht="12.75" hidden="1" customHeight="1" x14ac:dyDescent="0.2"/>
    <row r="1553" ht="12.75" hidden="1" customHeight="1" x14ac:dyDescent="0.2"/>
    <row r="1554" ht="12.75" hidden="1" customHeight="1" x14ac:dyDescent="0.2"/>
    <row r="1555" ht="12.75" hidden="1" customHeight="1" x14ac:dyDescent="0.2"/>
    <row r="1556" ht="12.75" hidden="1" customHeight="1" x14ac:dyDescent="0.2"/>
    <row r="1557" ht="12.75" hidden="1" customHeight="1" x14ac:dyDescent="0.2"/>
    <row r="1558" ht="12.75" hidden="1" customHeight="1" x14ac:dyDescent="0.2"/>
    <row r="1559" ht="12.75" hidden="1" customHeight="1" x14ac:dyDescent="0.2"/>
    <row r="1560" ht="12.75" hidden="1" customHeight="1" x14ac:dyDescent="0.2"/>
    <row r="1561" ht="12.75" hidden="1" customHeight="1" x14ac:dyDescent="0.2"/>
    <row r="1562" ht="12.75" hidden="1" customHeight="1" x14ac:dyDescent="0.2"/>
    <row r="1563" ht="12.75" hidden="1" customHeight="1" x14ac:dyDescent="0.2"/>
    <row r="1564" ht="12.75" hidden="1" customHeight="1" x14ac:dyDescent="0.2"/>
    <row r="1565" ht="12.75" hidden="1" customHeight="1" x14ac:dyDescent="0.2"/>
    <row r="1566" ht="12.75" hidden="1" customHeight="1" x14ac:dyDescent="0.2"/>
    <row r="1567" ht="12.75" hidden="1" customHeight="1" x14ac:dyDescent="0.2"/>
    <row r="1568" ht="12.75" hidden="1" customHeight="1" x14ac:dyDescent="0.2"/>
    <row r="1569" ht="12.75" hidden="1" customHeight="1" x14ac:dyDescent="0.2"/>
    <row r="1570" ht="12.75" hidden="1" customHeight="1" x14ac:dyDescent="0.2"/>
    <row r="1571" ht="12.75" hidden="1" customHeight="1" x14ac:dyDescent="0.2"/>
    <row r="1572" ht="12.75" hidden="1" customHeight="1" x14ac:dyDescent="0.2"/>
    <row r="1573" ht="12.75" hidden="1" customHeight="1" x14ac:dyDescent="0.2"/>
    <row r="1574" ht="12.75" hidden="1" customHeight="1" x14ac:dyDescent="0.2"/>
    <row r="1575" ht="12.75" hidden="1" customHeight="1" x14ac:dyDescent="0.2"/>
    <row r="1576" ht="12.75" hidden="1" customHeight="1" x14ac:dyDescent="0.2"/>
    <row r="1577" ht="12.75" hidden="1" customHeight="1" x14ac:dyDescent="0.2"/>
    <row r="1578" ht="12.75" hidden="1" customHeight="1" x14ac:dyDescent="0.2"/>
    <row r="1579" ht="12.75" hidden="1" customHeight="1" x14ac:dyDescent="0.2"/>
    <row r="1580" ht="12.75" hidden="1" customHeight="1" x14ac:dyDescent="0.2"/>
    <row r="1581" ht="12.75" hidden="1" customHeight="1" x14ac:dyDescent="0.2"/>
    <row r="1582" ht="12.75" hidden="1" customHeight="1" x14ac:dyDescent="0.2"/>
    <row r="1583" ht="12.75" hidden="1" customHeight="1" x14ac:dyDescent="0.2"/>
    <row r="1584" ht="12.75" hidden="1" customHeight="1" x14ac:dyDescent="0.2"/>
    <row r="1585" ht="12.75" hidden="1" customHeight="1" x14ac:dyDescent="0.2"/>
    <row r="1586" ht="12.75" hidden="1" customHeight="1" x14ac:dyDescent="0.2"/>
    <row r="1587" ht="12.75" hidden="1" customHeight="1" x14ac:dyDescent="0.2"/>
    <row r="1588" ht="12.75" hidden="1" customHeight="1" x14ac:dyDescent="0.2"/>
    <row r="1589" ht="12.75" hidden="1" customHeight="1" x14ac:dyDescent="0.2"/>
    <row r="1590" ht="12.75" hidden="1" customHeight="1" x14ac:dyDescent="0.2"/>
    <row r="1591" ht="12.75" hidden="1" customHeight="1" x14ac:dyDescent="0.2"/>
    <row r="1592" ht="12.75" hidden="1" customHeight="1" x14ac:dyDescent="0.2"/>
    <row r="1593" ht="12.75" hidden="1" customHeight="1" x14ac:dyDescent="0.2"/>
    <row r="1594" ht="12.75" hidden="1" customHeight="1" x14ac:dyDescent="0.2"/>
    <row r="1595" ht="12.75" hidden="1" customHeight="1" x14ac:dyDescent="0.2"/>
    <row r="1596" ht="12.75" hidden="1" customHeight="1" x14ac:dyDescent="0.2"/>
    <row r="1597" ht="12.75" hidden="1" customHeight="1" x14ac:dyDescent="0.2"/>
    <row r="1598" ht="12.75" hidden="1" customHeight="1" x14ac:dyDescent="0.2"/>
    <row r="1599" ht="12.75" hidden="1" customHeight="1" x14ac:dyDescent="0.2"/>
    <row r="1600" ht="12.75" hidden="1" customHeight="1" x14ac:dyDescent="0.2"/>
    <row r="1601" ht="12.75" hidden="1" customHeight="1" x14ac:dyDescent="0.2"/>
    <row r="1602" ht="12.75" hidden="1" customHeight="1" x14ac:dyDescent="0.2"/>
    <row r="1603" ht="12.75" hidden="1" customHeight="1" x14ac:dyDescent="0.2"/>
    <row r="1604" ht="12.75" hidden="1" customHeight="1" x14ac:dyDescent="0.2"/>
    <row r="1605" ht="12.75" hidden="1" customHeight="1" x14ac:dyDescent="0.2"/>
    <row r="1606" ht="12.75" hidden="1" customHeight="1" x14ac:dyDescent="0.2"/>
    <row r="1607" ht="12.75" hidden="1" customHeight="1" x14ac:dyDescent="0.2"/>
    <row r="1608" ht="12.75" hidden="1" customHeight="1" x14ac:dyDescent="0.2"/>
    <row r="1609" ht="12.75" hidden="1" customHeight="1" x14ac:dyDescent="0.2"/>
    <row r="1610" ht="12.75" hidden="1" customHeight="1" x14ac:dyDescent="0.2"/>
    <row r="1611" ht="12.75" hidden="1" customHeight="1" x14ac:dyDescent="0.2"/>
    <row r="1612" ht="12.75" hidden="1" customHeight="1" x14ac:dyDescent="0.2"/>
    <row r="1613" ht="12.75" hidden="1" customHeight="1" x14ac:dyDescent="0.2"/>
    <row r="1614" ht="12.75" hidden="1" customHeight="1" x14ac:dyDescent="0.2"/>
    <row r="1615" ht="12.75" hidden="1" customHeight="1" x14ac:dyDescent="0.2"/>
    <row r="1616" ht="12.75" hidden="1" customHeight="1" x14ac:dyDescent="0.2"/>
    <row r="1617" ht="12.75" hidden="1" customHeight="1" x14ac:dyDescent="0.2"/>
    <row r="1618" ht="12.75" hidden="1" customHeight="1" x14ac:dyDescent="0.2"/>
    <row r="1619" ht="12.75" hidden="1" customHeight="1" x14ac:dyDescent="0.2"/>
    <row r="1620" ht="12.75" hidden="1" customHeight="1" x14ac:dyDescent="0.2"/>
    <row r="1621" ht="12.75" hidden="1" customHeight="1" x14ac:dyDescent="0.2"/>
    <row r="1622" ht="12.75" hidden="1" customHeight="1" x14ac:dyDescent="0.2"/>
    <row r="1623" ht="12.75" hidden="1" customHeight="1" x14ac:dyDescent="0.2"/>
    <row r="1624" ht="12.75" hidden="1" customHeight="1" x14ac:dyDescent="0.2"/>
    <row r="1625" ht="12.75" hidden="1" customHeight="1" x14ac:dyDescent="0.2"/>
    <row r="1626" ht="12.75" hidden="1" customHeight="1" x14ac:dyDescent="0.2"/>
    <row r="1627" ht="12.75" hidden="1" customHeight="1" x14ac:dyDescent="0.2"/>
    <row r="1628" ht="12.75" hidden="1" customHeight="1" x14ac:dyDescent="0.2"/>
    <row r="1629" ht="12.75" hidden="1" customHeight="1" x14ac:dyDescent="0.2"/>
    <row r="1630" ht="12.75" hidden="1" customHeight="1" x14ac:dyDescent="0.2"/>
    <row r="1631" ht="12.75" hidden="1" customHeight="1" x14ac:dyDescent="0.2"/>
    <row r="1632" ht="12.75" hidden="1" customHeight="1" x14ac:dyDescent="0.2"/>
    <row r="1633" ht="12.75" hidden="1" customHeight="1" x14ac:dyDescent="0.2"/>
    <row r="1634" ht="12.75" hidden="1" customHeight="1" x14ac:dyDescent="0.2"/>
    <row r="1635" ht="12.75" hidden="1" customHeight="1" x14ac:dyDescent="0.2"/>
    <row r="1636" ht="12.75" hidden="1" customHeight="1" x14ac:dyDescent="0.2"/>
    <row r="1637" ht="12.75" hidden="1" customHeight="1" x14ac:dyDescent="0.2"/>
    <row r="1638" ht="12.75" hidden="1" customHeight="1" x14ac:dyDescent="0.2"/>
    <row r="1639" ht="12.75" hidden="1" customHeight="1" x14ac:dyDescent="0.2"/>
    <row r="1640" ht="12.75" hidden="1" customHeight="1" x14ac:dyDescent="0.2"/>
    <row r="1641" ht="12.75" hidden="1" customHeight="1" x14ac:dyDescent="0.2"/>
    <row r="1642" ht="12.75" hidden="1" customHeight="1" x14ac:dyDescent="0.2"/>
    <row r="1643" ht="12.75" hidden="1" customHeight="1" x14ac:dyDescent="0.2"/>
    <row r="1644" ht="12.75" hidden="1" customHeight="1" x14ac:dyDescent="0.2"/>
    <row r="1645" ht="12.75" hidden="1" customHeight="1" x14ac:dyDescent="0.2"/>
    <row r="1646" ht="12.75" hidden="1" customHeight="1" x14ac:dyDescent="0.2"/>
    <row r="1647" ht="12.75" hidden="1" customHeight="1" x14ac:dyDescent="0.2"/>
    <row r="1648" ht="12.75" hidden="1" customHeight="1" x14ac:dyDescent="0.2"/>
    <row r="1649" ht="12.75" hidden="1" customHeight="1" x14ac:dyDescent="0.2"/>
    <row r="1650" ht="12.75" hidden="1" customHeight="1" x14ac:dyDescent="0.2"/>
    <row r="1651" ht="12.75" hidden="1" customHeight="1" x14ac:dyDescent="0.2"/>
    <row r="1652" ht="12.75" hidden="1" customHeight="1" x14ac:dyDescent="0.2"/>
    <row r="1653" ht="12.75" hidden="1" customHeight="1" x14ac:dyDescent="0.2"/>
    <row r="1654" ht="12.75" hidden="1" customHeight="1" x14ac:dyDescent="0.2"/>
    <row r="1655" ht="12.75" hidden="1" customHeight="1" x14ac:dyDescent="0.2"/>
    <row r="1656" ht="12.75" hidden="1" customHeight="1" x14ac:dyDescent="0.2"/>
    <row r="1657" ht="12.75" hidden="1" customHeight="1" x14ac:dyDescent="0.2"/>
    <row r="1658" ht="12.75" hidden="1" customHeight="1" x14ac:dyDescent="0.2"/>
    <row r="1659" ht="12.75" hidden="1" customHeight="1" x14ac:dyDescent="0.2"/>
    <row r="1660" ht="12.75" hidden="1" customHeight="1" x14ac:dyDescent="0.2"/>
    <row r="1661" ht="12.75" hidden="1" customHeight="1" x14ac:dyDescent="0.2"/>
    <row r="1662" ht="12.75" hidden="1" customHeight="1" x14ac:dyDescent="0.2"/>
    <row r="1663" ht="12.75" hidden="1" customHeight="1" x14ac:dyDescent="0.2"/>
    <row r="1664" ht="12.75" hidden="1" customHeight="1" x14ac:dyDescent="0.2"/>
    <row r="1665" ht="12.75" hidden="1" customHeight="1" x14ac:dyDescent="0.2"/>
    <row r="1666" ht="12.75" hidden="1" customHeight="1" x14ac:dyDescent="0.2"/>
    <row r="1667" ht="12.75" hidden="1" customHeight="1" x14ac:dyDescent="0.2"/>
    <row r="1668" ht="12.75" hidden="1" customHeight="1" x14ac:dyDescent="0.2"/>
    <row r="1669" ht="12.75" hidden="1" customHeight="1" x14ac:dyDescent="0.2"/>
    <row r="1670" ht="12.75" hidden="1" customHeight="1" x14ac:dyDescent="0.2"/>
    <row r="1671" ht="12.75" hidden="1" customHeight="1" x14ac:dyDescent="0.2"/>
    <row r="1672" ht="12.75" hidden="1" customHeight="1" x14ac:dyDescent="0.2"/>
    <row r="1673" ht="12.75" hidden="1" customHeight="1" x14ac:dyDescent="0.2"/>
    <row r="1674" ht="12.75" hidden="1" customHeight="1" x14ac:dyDescent="0.2"/>
    <row r="1675" ht="12.75" hidden="1" customHeight="1" x14ac:dyDescent="0.2"/>
    <row r="1676" ht="12.75" hidden="1" customHeight="1" x14ac:dyDescent="0.2"/>
    <row r="1677" ht="12.75" hidden="1" customHeight="1" x14ac:dyDescent="0.2"/>
    <row r="1678" ht="12.75" hidden="1" customHeight="1" x14ac:dyDescent="0.2"/>
    <row r="1679" ht="12.75" hidden="1" customHeight="1" x14ac:dyDescent="0.2"/>
    <row r="1680" ht="12.75" hidden="1" customHeight="1" x14ac:dyDescent="0.2"/>
    <row r="1681" ht="12.75" hidden="1" customHeight="1" x14ac:dyDescent="0.2"/>
    <row r="1682" ht="12.75" hidden="1" customHeight="1" x14ac:dyDescent="0.2"/>
    <row r="1683" ht="12.75" hidden="1" customHeight="1" x14ac:dyDescent="0.2"/>
    <row r="1684" ht="12.75" hidden="1" customHeight="1" x14ac:dyDescent="0.2"/>
    <row r="1685" ht="12.75" hidden="1" customHeight="1" x14ac:dyDescent="0.2"/>
    <row r="1686" ht="12.75" hidden="1" customHeight="1" x14ac:dyDescent="0.2"/>
    <row r="1687" ht="12.75" hidden="1" customHeight="1" x14ac:dyDescent="0.2"/>
    <row r="1688" ht="12.75" hidden="1" customHeight="1" x14ac:dyDescent="0.2"/>
    <row r="1689" ht="12.75" hidden="1" customHeight="1" x14ac:dyDescent="0.2"/>
    <row r="1690" ht="12.75" hidden="1" customHeight="1" x14ac:dyDescent="0.2"/>
    <row r="1691" ht="12.75" hidden="1" customHeight="1" x14ac:dyDescent="0.2"/>
    <row r="1692" ht="12.75" hidden="1" customHeight="1" x14ac:dyDescent="0.2"/>
    <row r="1693" ht="12.75" hidden="1" customHeight="1" x14ac:dyDescent="0.2"/>
    <row r="1694" ht="12.75" hidden="1" customHeight="1" x14ac:dyDescent="0.2"/>
    <row r="1695" ht="12.75" hidden="1" customHeight="1" x14ac:dyDescent="0.2"/>
    <row r="1696" ht="12.75" hidden="1" customHeight="1" x14ac:dyDescent="0.2"/>
    <row r="1697" ht="12.75" hidden="1" customHeight="1" x14ac:dyDescent="0.2"/>
    <row r="1698" ht="12.75" hidden="1" customHeight="1" x14ac:dyDescent="0.2"/>
    <row r="1699" ht="12.75" hidden="1" customHeight="1" x14ac:dyDescent="0.2"/>
    <row r="1700" ht="12.75" hidden="1" customHeight="1" x14ac:dyDescent="0.2"/>
    <row r="1701" ht="12.75" hidden="1" customHeight="1" x14ac:dyDescent="0.2"/>
    <row r="1702" ht="12.75" hidden="1" customHeight="1" x14ac:dyDescent="0.2"/>
    <row r="1703" ht="12.75" hidden="1" customHeight="1" x14ac:dyDescent="0.2"/>
    <row r="1704" ht="12.75" hidden="1" customHeight="1" x14ac:dyDescent="0.2"/>
    <row r="1705" ht="12.75" hidden="1" customHeight="1" x14ac:dyDescent="0.2"/>
    <row r="1706" ht="12.75" hidden="1" customHeight="1" x14ac:dyDescent="0.2"/>
    <row r="1707" ht="12.75" hidden="1" customHeight="1" x14ac:dyDescent="0.2"/>
    <row r="1708" ht="12.75" hidden="1" customHeight="1" x14ac:dyDescent="0.2"/>
    <row r="1709" ht="12.75" hidden="1" customHeight="1" x14ac:dyDescent="0.2"/>
    <row r="1710" ht="12.75" hidden="1" customHeight="1" x14ac:dyDescent="0.2"/>
    <row r="1711" ht="12.75" hidden="1" customHeight="1" x14ac:dyDescent="0.2"/>
    <row r="1712" ht="12.75" hidden="1" customHeight="1" x14ac:dyDescent="0.2"/>
    <row r="1713" ht="12.75" hidden="1" customHeight="1" x14ac:dyDescent="0.2"/>
    <row r="1714" ht="12.75" hidden="1" customHeight="1" x14ac:dyDescent="0.2"/>
    <row r="1715" ht="12.75" hidden="1" customHeight="1" x14ac:dyDescent="0.2"/>
    <row r="1716" ht="12.75" hidden="1" customHeight="1" x14ac:dyDescent="0.2"/>
    <row r="1717" ht="12.75" hidden="1" customHeight="1" x14ac:dyDescent="0.2"/>
    <row r="1718" ht="12.75" hidden="1" customHeight="1" x14ac:dyDescent="0.2"/>
    <row r="1719" ht="12.75" hidden="1" customHeight="1" x14ac:dyDescent="0.2"/>
    <row r="1720" ht="12.75" hidden="1" customHeight="1" x14ac:dyDescent="0.2"/>
    <row r="1721" ht="12.75" hidden="1" customHeight="1" x14ac:dyDescent="0.2"/>
    <row r="1722" ht="12.75" hidden="1" customHeight="1" x14ac:dyDescent="0.2"/>
    <row r="1723" ht="12.75" hidden="1" customHeight="1" x14ac:dyDescent="0.2"/>
    <row r="1724" ht="12.75" hidden="1" customHeight="1" x14ac:dyDescent="0.2"/>
    <row r="1725" ht="12.75" hidden="1" customHeight="1" x14ac:dyDescent="0.2"/>
    <row r="1726" ht="12.75" hidden="1" customHeight="1" x14ac:dyDescent="0.2"/>
    <row r="1727" ht="12.75" hidden="1" customHeight="1" x14ac:dyDescent="0.2"/>
    <row r="1728" ht="12.75" hidden="1" customHeight="1" x14ac:dyDescent="0.2"/>
    <row r="1729" ht="12.75" hidden="1" customHeight="1" x14ac:dyDescent="0.2"/>
    <row r="1730" ht="12.75" hidden="1" customHeight="1" x14ac:dyDescent="0.2"/>
    <row r="1731" ht="12.75" hidden="1" customHeight="1" x14ac:dyDescent="0.2"/>
    <row r="1732" ht="12.75" hidden="1" customHeight="1" x14ac:dyDescent="0.2"/>
    <row r="1733" ht="12.75" hidden="1" customHeight="1" x14ac:dyDescent="0.2"/>
    <row r="1734" ht="12.75" hidden="1" customHeight="1" x14ac:dyDescent="0.2"/>
    <row r="1735" ht="12.75" hidden="1" customHeight="1" x14ac:dyDescent="0.2"/>
    <row r="1736" ht="12.75" hidden="1" customHeight="1" x14ac:dyDescent="0.2"/>
    <row r="1737" ht="12.75" hidden="1" customHeight="1" x14ac:dyDescent="0.2"/>
    <row r="1738" ht="12.75" hidden="1" customHeight="1" x14ac:dyDescent="0.2"/>
    <row r="1739" ht="12.75" hidden="1" customHeight="1" x14ac:dyDescent="0.2"/>
    <row r="1740" ht="12.75" hidden="1" customHeight="1" x14ac:dyDescent="0.2"/>
    <row r="1741" ht="12.75" hidden="1" customHeight="1" x14ac:dyDescent="0.2"/>
    <row r="1742" ht="12.75" hidden="1" customHeight="1" x14ac:dyDescent="0.2"/>
    <row r="1743" ht="12.75" hidden="1" customHeight="1" x14ac:dyDescent="0.2"/>
    <row r="1744" ht="12.75" hidden="1" customHeight="1" x14ac:dyDescent="0.2"/>
    <row r="1745" ht="12.75" hidden="1" customHeight="1" x14ac:dyDescent="0.2"/>
    <row r="1746" ht="12.75" hidden="1" customHeight="1" x14ac:dyDescent="0.2"/>
    <row r="1747" ht="12.75" hidden="1" customHeight="1" x14ac:dyDescent="0.2"/>
    <row r="1748" ht="12.75" hidden="1" customHeight="1" x14ac:dyDescent="0.2"/>
    <row r="1749" ht="12.75" hidden="1" customHeight="1" x14ac:dyDescent="0.2"/>
    <row r="1750" ht="12.75" hidden="1" customHeight="1" x14ac:dyDescent="0.2"/>
    <row r="1751" ht="12.75" hidden="1" customHeight="1" x14ac:dyDescent="0.2"/>
    <row r="1752" ht="12.75" hidden="1" customHeight="1" x14ac:dyDescent="0.2"/>
    <row r="1753" ht="12.75" hidden="1" customHeight="1" x14ac:dyDescent="0.2"/>
    <row r="1754" ht="12.75" hidden="1" customHeight="1" x14ac:dyDescent="0.2"/>
    <row r="1755" ht="12.75" hidden="1" customHeight="1" x14ac:dyDescent="0.2"/>
    <row r="1756" ht="12.75" hidden="1" customHeight="1" x14ac:dyDescent="0.2"/>
    <row r="1757" ht="12.75" hidden="1" customHeight="1" x14ac:dyDescent="0.2"/>
    <row r="1758" ht="12.75" hidden="1" customHeight="1" x14ac:dyDescent="0.2"/>
    <row r="1759" ht="12.75" hidden="1" customHeight="1" x14ac:dyDescent="0.2"/>
    <row r="1760" ht="12.75" hidden="1" customHeight="1" x14ac:dyDescent="0.2"/>
    <row r="1761" ht="12.75" hidden="1" customHeight="1" x14ac:dyDescent="0.2"/>
    <row r="1762" ht="12.75" hidden="1" customHeight="1" x14ac:dyDescent="0.2"/>
    <row r="1763" ht="12.75" hidden="1" customHeight="1" x14ac:dyDescent="0.2"/>
    <row r="1764" ht="12.75" hidden="1" customHeight="1" x14ac:dyDescent="0.2"/>
    <row r="1765" ht="12.75" hidden="1" customHeight="1" x14ac:dyDescent="0.2"/>
    <row r="1766" ht="12.75" hidden="1" customHeight="1" x14ac:dyDescent="0.2"/>
    <row r="1767" ht="12.75" hidden="1" customHeight="1" x14ac:dyDescent="0.2"/>
    <row r="1768" ht="12.75" hidden="1" customHeight="1" x14ac:dyDescent="0.2"/>
    <row r="1769" ht="12.75" hidden="1" customHeight="1" x14ac:dyDescent="0.2"/>
    <row r="1770" ht="12.75" hidden="1" customHeight="1" x14ac:dyDescent="0.2"/>
    <row r="1771" ht="12.75" hidden="1" customHeight="1" x14ac:dyDescent="0.2"/>
    <row r="1772" ht="12.75" hidden="1" customHeight="1" x14ac:dyDescent="0.2"/>
    <row r="1773" ht="12.75" hidden="1" customHeight="1" x14ac:dyDescent="0.2"/>
    <row r="1774" ht="12.75" hidden="1" customHeight="1" x14ac:dyDescent="0.2"/>
    <row r="1775" ht="12.75" hidden="1" customHeight="1" x14ac:dyDescent="0.2"/>
    <row r="1776" ht="12.75" hidden="1" customHeight="1" x14ac:dyDescent="0.2"/>
    <row r="1777" ht="12.75" hidden="1" customHeight="1" x14ac:dyDescent="0.2"/>
    <row r="1778" ht="12.75" hidden="1" customHeight="1" x14ac:dyDescent="0.2"/>
    <row r="1779" ht="12.75" hidden="1" customHeight="1" x14ac:dyDescent="0.2"/>
    <row r="1780" ht="12.75" hidden="1" customHeight="1" x14ac:dyDescent="0.2"/>
    <row r="1781" ht="12.75" hidden="1" customHeight="1" x14ac:dyDescent="0.2"/>
    <row r="1782" ht="12.75" hidden="1" customHeight="1" x14ac:dyDescent="0.2"/>
    <row r="1783" ht="12.75" hidden="1" customHeight="1" x14ac:dyDescent="0.2"/>
    <row r="1784" ht="12.75" hidden="1" customHeight="1" x14ac:dyDescent="0.2"/>
    <row r="1785" ht="12.75" hidden="1" customHeight="1" x14ac:dyDescent="0.2"/>
    <row r="1786" ht="12.75" hidden="1" customHeight="1" x14ac:dyDescent="0.2"/>
    <row r="1787" ht="12.75" hidden="1" customHeight="1" x14ac:dyDescent="0.2"/>
    <row r="1788" ht="12.75" hidden="1" customHeight="1" x14ac:dyDescent="0.2"/>
    <row r="1789" ht="12.75" hidden="1" customHeight="1" x14ac:dyDescent="0.2"/>
    <row r="1790" ht="12.75" hidden="1" customHeight="1" x14ac:dyDescent="0.2"/>
    <row r="1791" ht="12.75" hidden="1" customHeight="1" x14ac:dyDescent="0.2"/>
    <row r="1792" ht="12.75" hidden="1" customHeight="1" x14ac:dyDescent="0.2"/>
    <row r="1793" ht="12.75" hidden="1" customHeight="1" x14ac:dyDescent="0.2"/>
    <row r="1794" ht="12.75" hidden="1" customHeight="1" x14ac:dyDescent="0.2"/>
    <row r="1795" ht="12.75" hidden="1" customHeight="1" x14ac:dyDescent="0.2"/>
    <row r="1796" ht="12.75" hidden="1" customHeight="1" x14ac:dyDescent="0.2"/>
    <row r="1797" ht="12.75" hidden="1" customHeight="1" x14ac:dyDescent="0.2"/>
    <row r="1798" ht="12.75" hidden="1" customHeight="1" x14ac:dyDescent="0.2"/>
    <row r="1799" ht="12.75" hidden="1" customHeight="1" x14ac:dyDescent="0.2"/>
    <row r="1800" ht="12.75" hidden="1" customHeight="1" x14ac:dyDescent="0.2"/>
    <row r="1801" ht="12.75" hidden="1" customHeight="1" x14ac:dyDescent="0.2"/>
    <row r="1802" ht="12.75" hidden="1" customHeight="1" x14ac:dyDescent="0.2"/>
    <row r="1803" ht="12.75" hidden="1" customHeight="1" x14ac:dyDescent="0.2"/>
    <row r="1804" ht="12.75" hidden="1" customHeight="1" x14ac:dyDescent="0.2"/>
    <row r="1805" ht="12.75" hidden="1" customHeight="1" x14ac:dyDescent="0.2"/>
    <row r="1806" ht="12.75" hidden="1" customHeight="1" x14ac:dyDescent="0.2"/>
    <row r="1807" ht="12.75" hidden="1" customHeight="1" x14ac:dyDescent="0.2"/>
    <row r="1808" ht="12.75" hidden="1" customHeight="1" x14ac:dyDescent="0.2"/>
    <row r="1809" ht="12.75" hidden="1" customHeight="1" x14ac:dyDescent="0.2"/>
    <row r="1810" ht="12.75" hidden="1" customHeight="1" x14ac:dyDescent="0.2"/>
    <row r="1811" ht="12.75" hidden="1" customHeight="1" x14ac:dyDescent="0.2"/>
    <row r="1812" ht="12.75" hidden="1" customHeight="1" x14ac:dyDescent="0.2"/>
    <row r="1813" ht="12.75" hidden="1" customHeight="1" x14ac:dyDescent="0.2"/>
    <row r="1814" ht="12.75" hidden="1" customHeight="1" x14ac:dyDescent="0.2"/>
    <row r="1815" ht="12.75" hidden="1" customHeight="1" x14ac:dyDescent="0.2"/>
    <row r="1816" ht="12.75" hidden="1" customHeight="1" x14ac:dyDescent="0.2"/>
    <row r="1817" ht="12.75" hidden="1" customHeight="1" x14ac:dyDescent="0.2"/>
    <row r="1818" ht="12.75" hidden="1" customHeight="1" x14ac:dyDescent="0.2"/>
    <row r="1819" ht="12.75" hidden="1" customHeight="1" x14ac:dyDescent="0.2"/>
    <row r="1820" ht="12.75" hidden="1" customHeight="1" x14ac:dyDescent="0.2"/>
    <row r="1821" ht="12.75" hidden="1" customHeight="1" x14ac:dyDescent="0.2"/>
    <row r="1822" ht="12.75" hidden="1" customHeight="1" x14ac:dyDescent="0.2"/>
    <row r="1823" ht="12.75" hidden="1" customHeight="1" x14ac:dyDescent="0.2"/>
    <row r="1824" ht="12.75" hidden="1" customHeight="1" x14ac:dyDescent="0.2"/>
    <row r="1825" ht="12.75" hidden="1" customHeight="1" x14ac:dyDescent="0.2"/>
    <row r="1826" ht="12.75" hidden="1" customHeight="1" x14ac:dyDescent="0.2"/>
    <row r="1827" ht="12.75" hidden="1" customHeight="1" x14ac:dyDescent="0.2"/>
    <row r="1828" ht="12.75" hidden="1" customHeight="1" x14ac:dyDescent="0.2"/>
    <row r="1829" ht="12.75" hidden="1" customHeight="1" x14ac:dyDescent="0.2"/>
    <row r="1830" ht="12.75" hidden="1" customHeight="1" x14ac:dyDescent="0.2"/>
    <row r="1831" ht="12.75" hidden="1" customHeight="1" x14ac:dyDescent="0.2"/>
    <row r="1832" ht="12.75" hidden="1" customHeight="1" x14ac:dyDescent="0.2"/>
    <row r="1833" ht="12.75" hidden="1" customHeight="1" x14ac:dyDescent="0.2"/>
    <row r="1834" ht="12.75" hidden="1" customHeight="1" x14ac:dyDescent="0.2"/>
    <row r="1835" ht="12.75" hidden="1" customHeight="1" x14ac:dyDescent="0.2"/>
    <row r="1836" ht="12.75" hidden="1" customHeight="1" x14ac:dyDescent="0.2"/>
    <row r="1837" ht="12.75" hidden="1" customHeight="1" x14ac:dyDescent="0.2"/>
    <row r="1838" ht="12.75" hidden="1" customHeight="1" x14ac:dyDescent="0.2"/>
    <row r="1839" ht="12.75" hidden="1" customHeight="1" x14ac:dyDescent="0.2"/>
    <row r="1840" ht="12.75" hidden="1" customHeight="1" x14ac:dyDescent="0.2"/>
    <row r="1841" ht="12.75" hidden="1" customHeight="1" x14ac:dyDescent="0.2"/>
    <row r="1842" ht="12.75" hidden="1" customHeight="1" x14ac:dyDescent="0.2"/>
    <row r="1843" ht="12.75" hidden="1" customHeight="1" x14ac:dyDescent="0.2"/>
    <row r="1844" ht="12.75" hidden="1" customHeight="1" x14ac:dyDescent="0.2"/>
    <row r="1845" ht="12.75" hidden="1" customHeight="1" x14ac:dyDescent="0.2"/>
    <row r="1846" ht="12.75" hidden="1" customHeight="1" x14ac:dyDescent="0.2"/>
    <row r="1847" ht="12.75" hidden="1" customHeight="1" x14ac:dyDescent="0.2"/>
    <row r="1848" ht="12.75" hidden="1" customHeight="1" x14ac:dyDescent="0.2"/>
    <row r="1849" ht="12.75" hidden="1" customHeight="1" x14ac:dyDescent="0.2"/>
    <row r="1850" ht="12.75" hidden="1" customHeight="1" x14ac:dyDescent="0.2"/>
    <row r="1851" ht="12.75" hidden="1" customHeight="1" x14ac:dyDescent="0.2"/>
    <row r="1852" ht="12.75" hidden="1" customHeight="1" x14ac:dyDescent="0.2"/>
    <row r="1853" ht="12.75" hidden="1" customHeight="1" x14ac:dyDescent="0.2"/>
    <row r="1854" ht="12.75" hidden="1" customHeight="1" x14ac:dyDescent="0.2"/>
    <row r="1855" ht="12.75" hidden="1" customHeight="1" x14ac:dyDescent="0.2"/>
    <row r="1856" ht="12.75" hidden="1" customHeight="1" x14ac:dyDescent="0.2"/>
    <row r="1857" ht="12.75" hidden="1" customHeight="1" x14ac:dyDescent="0.2"/>
    <row r="1858" ht="12.75" hidden="1" customHeight="1" x14ac:dyDescent="0.2"/>
    <row r="1859" ht="12.75" hidden="1" customHeight="1" x14ac:dyDescent="0.2"/>
    <row r="1860" ht="12.75" hidden="1" customHeight="1" x14ac:dyDescent="0.2"/>
    <row r="1861" ht="12.75" hidden="1" customHeight="1" x14ac:dyDescent="0.2"/>
    <row r="1862" ht="12.75" hidden="1" customHeight="1" x14ac:dyDescent="0.2"/>
    <row r="1863" ht="12.75" hidden="1" customHeight="1" x14ac:dyDescent="0.2"/>
    <row r="1864" ht="12.75" hidden="1" customHeight="1" x14ac:dyDescent="0.2"/>
    <row r="1865" ht="12.75" hidden="1" customHeight="1" x14ac:dyDescent="0.2"/>
    <row r="1866" ht="12.75" hidden="1" customHeight="1" x14ac:dyDescent="0.2"/>
    <row r="1867" ht="12.75" hidden="1" customHeight="1" x14ac:dyDescent="0.2"/>
    <row r="1868" ht="12.75" hidden="1" customHeight="1" x14ac:dyDescent="0.2"/>
    <row r="1869" ht="12.75" hidden="1" customHeight="1" x14ac:dyDescent="0.2"/>
    <row r="1870" ht="12.75" hidden="1" customHeight="1" x14ac:dyDescent="0.2"/>
    <row r="1871" ht="12.75" hidden="1" customHeight="1" x14ac:dyDescent="0.2"/>
    <row r="1872" ht="12.75" hidden="1" customHeight="1" x14ac:dyDescent="0.2"/>
    <row r="1873" ht="12.75" hidden="1" customHeight="1" x14ac:dyDescent="0.2"/>
    <row r="1874" ht="12.75" hidden="1" customHeight="1" x14ac:dyDescent="0.2"/>
    <row r="1875" ht="12.75" hidden="1" customHeight="1" x14ac:dyDescent="0.2"/>
    <row r="1876" ht="12.75" hidden="1" customHeight="1" x14ac:dyDescent="0.2"/>
    <row r="1877" ht="12.75" hidden="1" customHeight="1" x14ac:dyDescent="0.2"/>
    <row r="1878" ht="12.75" hidden="1" customHeight="1" x14ac:dyDescent="0.2"/>
    <row r="1879" ht="12.75" hidden="1" customHeight="1" x14ac:dyDescent="0.2"/>
    <row r="1880" ht="12.75" hidden="1" customHeight="1" x14ac:dyDescent="0.2"/>
    <row r="1881" ht="12.75" hidden="1" customHeight="1" x14ac:dyDescent="0.2"/>
    <row r="1882" ht="12.75" hidden="1" customHeight="1" x14ac:dyDescent="0.2"/>
    <row r="1883" ht="12.75" hidden="1" customHeight="1" x14ac:dyDescent="0.2"/>
    <row r="1884" ht="12.75" hidden="1" customHeight="1" x14ac:dyDescent="0.2"/>
    <row r="1885" ht="12.75" hidden="1" customHeight="1" x14ac:dyDescent="0.2"/>
    <row r="1886" ht="12.75" hidden="1" customHeight="1" x14ac:dyDescent="0.2"/>
    <row r="1887" ht="12.75" hidden="1" customHeight="1" x14ac:dyDescent="0.2"/>
    <row r="1888" ht="12.75" hidden="1" customHeight="1" x14ac:dyDescent="0.2"/>
    <row r="1889" ht="12.75" hidden="1" customHeight="1" x14ac:dyDescent="0.2"/>
    <row r="1890" ht="12.75" hidden="1" customHeight="1" x14ac:dyDescent="0.2"/>
    <row r="1891" ht="12.75" hidden="1" customHeight="1" x14ac:dyDescent="0.2"/>
    <row r="1892" ht="12.75" hidden="1" customHeight="1" x14ac:dyDescent="0.2"/>
    <row r="1893" ht="12.75" hidden="1" customHeight="1" x14ac:dyDescent="0.2"/>
    <row r="1894" ht="12.75" hidden="1" customHeight="1" x14ac:dyDescent="0.2"/>
    <row r="1895" ht="12.75" hidden="1" customHeight="1" x14ac:dyDescent="0.2"/>
    <row r="1896" ht="12.75" hidden="1" customHeight="1" x14ac:dyDescent="0.2"/>
    <row r="1897" ht="12.75" hidden="1" customHeight="1" x14ac:dyDescent="0.2"/>
    <row r="1898" ht="12.75" hidden="1" customHeight="1" x14ac:dyDescent="0.2"/>
    <row r="1899" ht="12.75" hidden="1" customHeight="1" x14ac:dyDescent="0.2"/>
    <row r="1900" ht="12.75" hidden="1" customHeight="1" x14ac:dyDescent="0.2"/>
    <row r="1901" ht="12.75" hidden="1" customHeight="1" x14ac:dyDescent="0.2"/>
    <row r="1902" ht="12.75" hidden="1" customHeight="1" x14ac:dyDescent="0.2"/>
    <row r="1903" ht="12.75" hidden="1" customHeight="1" x14ac:dyDescent="0.2"/>
    <row r="1904" ht="12.75" hidden="1" customHeight="1" x14ac:dyDescent="0.2"/>
    <row r="1905" ht="12.75" hidden="1" customHeight="1" x14ac:dyDescent="0.2"/>
    <row r="1906" ht="12.75" hidden="1" customHeight="1" x14ac:dyDescent="0.2"/>
    <row r="1907" ht="12.75" hidden="1" customHeight="1" x14ac:dyDescent="0.2"/>
    <row r="1908" ht="12.75" hidden="1" customHeight="1" x14ac:dyDescent="0.2"/>
    <row r="1909" ht="12.75" hidden="1" customHeight="1" x14ac:dyDescent="0.2"/>
    <row r="1910" ht="12.75" hidden="1" customHeight="1" x14ac:dyDescent="0.2"/>
    <row r="1911" ht="12.75" hidden="1" customHeight="1" x14ac:dyDescent="0.2"/>
    <row r="1912" ht="12.75" hidden="1" customHeight="1" x14ac:dyDescent="0.2"/>
    <row r="1913" ht="12.75" hidden="1" customHeight="1" x14ac:dyDescent="0.2"/>
    <row r="1914" ht="12.75" hidden="1" customHeight="1" x14ac:dyDescent="0.2"/>
    <row r="1915" ht="12.75" hidden="1" customHeight="1" x14ac:dyDescent="0.2"/>
    <row r="1916" ht="12.75" hidden="1" customHeight="1" x14ac:dyDescent="0.2"/>
    <row r="1917" ht="12.75" hidden="1" customHeight="1" x14ac:dyDescent="0.2"/>
    <row r="1918" ht="12.75" hidden="1" customHeight="1" x14ac:dyDescent="0.2"/>
    <row r="1919" ht="12.75" hidden="1" customHeight="1" x14ac:dyDescent="0.2"/>
    <row r="1920" ht="12.75" hidden="1" customHeight="1" x14ac:dyDescent="0.2"/>
    <row r="1921" ht="12.75" hidden="1" customHeight="1" x14ac:dyDescent="0.2"/>
    <row r="1922" ht="12.75" hidden="1" customHeight="1" x14ac:dyDescent="0.2"/>
    <row r="1923" ht="12.75" hidden="1" customHeight="1" x14ac:dyDescent="0.2"/>
    <row r="1924" ht="12.75" hidden="1" customHeight="1" x14ac:dyDescent="0.2"/>
    <row r="1925" ht="12.75" hidden="1" customHeight="1" x14ac:dyDescent="0.2"/>
    <row r="1926" ht="12.75" hidden="1" customHeight="1" x14ac:dyDescent="0.2"/>
    <row r="1927" ht="12.75" hidden="1" customHeight="1" x14ac:dyDescent="0.2"/>
    <row r="1928" ht="12.75" hidden="1" customHeight="1" x14ac:dyDescent="0.2"/>
    <row r="1929" ht="12.75" hidden="1" customHeight="1" x14ac:dyDescent="0.2"/>
    <row r="1930" ht="12.75" hidden="1" customHeight="1" x14ac:dyDescent="0.2"/>
    <row r="1931" ht="12.75" hidden="1" customHeight="1" x14ac:dyDescent="0.2"/>
    <row r="1932" ht="12.75" hidden="1" customHeight="1" x14ac:dyDescent="0.2"/>
    <row r="1933" ht="12.75" hidden="1" customHeight="1" x14ac:dyDescent="0.2"/>
    <row r="1934" ht="12.75" hidden="1" customHeight="1" x14ac:dyDescent="0.2"/>
    <row r="1935" ht="12.75" hidden="1" customHeight="1" x14ac:dyDescent="0.2"/>
    <row r="1936" ht="12.75" hidden="1" customHeight="1" x14ac:dyDescent="0.2"/>
    <row r="1937" ht="12.75" hidden="1" customHeight="1" x14ac:dyDescent="0.2"/>
    <row r="1938" ht="12.75" hidden="1" customHeight="1" x14ac:dyDescent="0.2"/>
    <row r="1939" ht="12.75" hidden="1" customHeight="1" x14ac:dyDescent="0.2"/>
    <row r="1940" ht="12.75" hidden="1" customHeight="1" x14ac:dyDescent="0.2"/>
    <row r="1941" ht="12.75" hidden="1" customHeight="1" x14ac:dyDescent="0.2"/>
    <row r="1942" ht="12.75" hidden="1" customHeight="1" x14ac:dyDescent="0.2"/>
    <row r="1943" ht="12.75" hidden="1" customHeight="1" x14ac:dyDescent="0.2"/>
    <row r="1944" ht="12.75" hidden="1" customHeight="1" x14ac:dyDescent="0.2"/>
    <row r="1945" ht="12.75" hidden="1" customHeight="1" x14ac:dyDescent="0.2"/>
    <row r="1946" ht="12.75" hidden="1" customHeight="1" x14ac:dyDescent="0.2"/>
    <row r="1947" ht="12.75" hidden="1" customHeight="1" x14ac:dyDescent="0.2"/>
    <row r="1948" ht="12.75" hidden="1" customHeight="1" x14ac:dyDescent="0.2"/>
    <row r="1949" ht="12.75" hidden="1" customHeight="1" x14ac:dyDescent="0.2"/>
    <row r="1950" ht="12.75" hidden="1" customHeight="1" x14ac:dyDescent="0.2"/>
    <row r="1951" ht="12.75" hidden="1" customHeight="1" x14ac:dyDescent="0.2"/>
    <row r="1952" ht="12.75" hidden="1" customHeight="1" x14ac:dyDescent="0.2"/>
    <row r="1953" ht="12.75" hidden="1" customHeight="1" x14ac:dyDescent="0.2"/>
    <row r="1954" ht="12.75" hidden="1" customHeight="1" x14ac:dyDescent="0.2"/>
    <row r="1955" ht="12.75" hidden="1" customHeight="1" x14ac:dyDescent="0.2"/>
    <row r="1956" ht="12.75" hidden="1" customHeight="1" x14ac:dyDescent="0.2"/>
    <row r="1957" ht="12.75" hidden="1" customHeight="1" x14ac:dyDescent="0.2"/>
    <row r="1958" ht="12.75" hidden="1" customHeight="1" x14ac:dyDescent="0.2"/>
    <row r="1959" ht="12.75" hidden="1" customHeight="1" x14ac:dyDescent="0.2"/>
    <row r="1960" ht="12.75" hidden="1" customHeight="1" x14ac:dyDescent="0.2"/>
    <row r="1961" ht="12.75" hidden="1" customHeight="1" x14ac:dyDescent="0.2"/>
    <row r="1962" ht="12.75" hidden="1" customHeight="1" x14ac:dyDescent="0.2"/>
    <row r="1963" ht="12.75" hidden="1" customHeight="1" x14ac:dyDescent="0.2"/>
    <row r="1964" ht="12.75" hidden="1" customHeight="1" x14ac:dyDescent="0.2"/>
    <row r="1965" ht="12.75" hidden="1" customHeight="1" x14ac:dyDescent="0.2"/>
    <row r="1966" ht="12.75" hidden="1" customHeight="1" x14ac:dyDescent="0.2"/>
    <row r="1967" ht="12.75" hidden="1" customHeight="1" x14ac:dyDescent="0.2"/>
    <row r="1968" ht="12.75" hidden="1" customHeight="1" x14ac:dyDescent="0.2"/>
    <row r="1969" ht="12.75" hidden="1" customHeight="1" x14ac:dyDescent="0.2"/>
    <row r="1970" ht="12.75" hidden="1" customHeight="1" x14ac:dyDescent="0.2"/>
    <row r="1971" ht="12.75" hidden="1" customHeight="1" x14ac:dyDescent="0.2"/>
    <row r="1972" ht="12.75" hidden="1" customHeight="1" x14ac:dyDescent="0.2"/>
    <row r="1973" ht="12.75" hidden="1" customHeight="1" x14ac:dyDescent="0.2"/>
    <row r="1974" ht="12.75" hidden="1" customHeight="1" x14ac:dyDescent="0.2"/>
    <row r="1975" ht="12.75" hidden="1" customHeight="1" x14ac:dyDescent="0.2"/>
    <row r="1976" ht="12.75" hidden="1" customHeight="1" x14ac:dyDescent="0.2"/>
    <row r="1977" ht="12.75" hidden="1" customHeight="1" x14ac:dyDescent="0.2"/>
    <row r="1978" ht="12.75" hidden="1" customHeight="1" x14ac:dyDescent="0.2"/>
    <row r="1979" ht="12.75" hidden="1" customHeight="1" x14ac:dyDescent="0.2"/>
    <row r="1980" ht="12.75" hidden="1" customHeight="1" x14ac:dyDescent="0.2"/>
    <row r="1981" ht="12.75" hidden="1" customHeight="1" x14ac:dyDescent="0.2"/>
    <row r="1982" ht="12.75" hidden="1" customHeight="1" x14ac:dyDescent="0.2"/>
    <row r="1983" ht="12.75" hidden="1" customHeight="1" x14ac:dyDescent="0.2"/>
    <row r="1984" ht="12.75" hidden="1" customHeight="1" x14ac:dyDescent="0.2"/>
    <row r="1985" ht="12.75" hidden="1" customHeight="1" x14ac:dyDescent="0.2"/>
    <row r="1986" ht="12.75" hidden="1" customHeight="1" x14ac:dyDescent="0.2"/>
    <row r="1987" ht="12.75" hidden="1" customHeight="1" x14ac:dyDescent="0.2"/>
    <row r="1988" ht="12.75" hidden="1" customHeight="1" x14ac:dyDescent="0.2"/>
    <row r="1989" ht="12.75" hidden="1" customHeight="1" x14ac:dyDescent="0.2"/>
    <row r="1990" ht="12.75" hidden="1" customHeight="1" x14ac:dyDescent="0.2"/>
    <row r="1991" ht="12.75" hidden="1" customHeight="1" x14ac:dyDescent="0.2"/>
    <row r="1992" ht="12.75" hidden="1" customHeight="1" x14ac:dyDescent="0.2"/>
    <row r="1993" ht="12.75" hidden="1" customHeight="1" x14ac:dyDescent="0.2"/>
    <row r="1994" ht="12.75" hidden="1" customHeight="1" x14ac:dyDescent="0.2"/>
    <row r="1995" ht="12.75" hidden="1" customHeight="1" x14ac:dyDescent="0.2"/>
    <row r="1996" ht="12.75" hidden="1" customHeight="1" x14ac:dyDescent="0.2"/>
    <row r="1997" ht="12.75" hidden="1" customHeight="1" x14ac:dyDescent="0.2"/>
    <row r="1998" ht="12.75" hidden="1" customHeight="1" x14ac:dyDescent="0.2"/>
    <row r="1999" ht="12.75" hidden="1" customHeight="1" x14ac:dyDescent="0.2"/>
    <row r="2000" ht="12.75" hidden="1" customHeight="1" x14ac:dyDescent="0.2"/>
    <row r="2001" ht="12.75" hidden="1" customHeight="1" x14ac:dyDescent="0.2"/>
    <row r="2002" ht="12.75" hidden="1" customHeight="1" x14ac:dyDescent="0.2"/>
    <row r="2003" ht="12.75" hidden="1" customHeight="1" x14ac:dyDescent="0.2"/>
    <row r="2004" ht="12.75" hidden="1" customHeight="1" x14ac:dyDescent="0.2"/>
    <row r="2005" ht="12.75" hidden="1" customHeight="1" x14ac:dyDescent="0.2"/>
    <row r="2006" ht="12.75" hidden="1" customHeight="1" x14ac:dyDescent="0.2"/>
    <row r="2007" ht="12.75" hidden="1" customHeight="1" x14ac:dyDescent="0.2"/>
    <row r="2008" ht="12.75" hidden="1" customHeight="1" x14ac:dyDescent="0.2"/>
    <row r="2009" ht="12.75" hidden="1" customHeight="1" x14ac:dyDescent="0.2"/>
    <row r="2010" ht="12.75" hidden="1" customHeight="1" x14ac:dyDescent="0.2"/>
    <row r="2011" ht="12.75" hidden="1" customHeight="1" x14ac:dyDescent="0.2"/>
    <row r="2012" ht="12.75" hidden="1" customHeight="1" x14ac:dyDescent="0.2"/>
    <row r="2013" ht="12.75" hidden="1" customHeight="1" x14ac:dyDescent="0.2"/>
    <row r="2014" ht="12.75" hidden="1" customHeight="1" x14ac:dyDescent="0.2"/>
    <row r="2015" ht="12.75" hidden="1" customHeight="1" x14ac:dyDescent="0.2"/>
    <row r="2016" ht="12.75" hidden="1" customHeight="1" x14ac:dyDescent="0.2"/>
    <row r="2017" ht="12.75" hidden="1" customHeight="1" x14ac:dyDescent="0.2"/>
    <row r="2018" ht="12.75" hidden="1" customHeight="1" x14ac:dyDescent="0.2"/>
    <row r="2019" ht="12.75" hidden="1" customHeight="1" x14ac:dyDescent="0.2"/>
    <row r="2020" ht="12.75" hidden="1" customHeight="1" x14ac:dyDescent="0.2"/>
    <row r="2021" ht="12.75" hidden="1" customHeight="1" x14ac:dyDescent="0.2"/>
    <row r="2022" ht="12.75" hidden="1" customHeight="1" x14ac:dyDescent="0.2"/>
    <row r="2023" ht="12.75" hidden="1" customHeight="1" x14ac:dyDescent="0.2"/>
    <row r="2024" ht="12.75" hidden="1" customHeight="1" x14ac:dyDescent="0.2"/>
    <row r="2025" ht="12.75" hidden="1" customHeight="1" x14ac:dyDescent="0.2"/>
    <row r="2026" ht="12.75" hidden="1" customHeight="1" x14ac:dyDescent="0.2"/>
    <row r="2027" ht="12.75" hidden="1" customHeight="1" x14ac:dyDescent="0.2"/>
    <row r="2028" ht="12.75" hidden="1" customHeight="1" x14ac:dyDescent="0.2"/>
    <row r="2029" ht="12.75" hidden="1" customHeight="1" x14ac:dyDescent="0.2"/>
    <row r="2030" ht="12.75" hidden="1" customHeight="1" x14ac:dyDescent="0.2"/>
    <row r="2031" ht="12.75" hidden="1" customHeight="1" x14ac:dyDescent="0.2"/>
    <row r="2032" ht="12.75" hidden="1" customHeight="1" x14ac:dyDescent="0.2"/>
    <row r="2033" ht="12.75" hidden="1" customHeight="1" x14ac:dyDescent="0.2"/>
    <row r="2034" ht="12.75" hidden="1" customHeight="1" x14ac:dyDescent="0.2"/>
    <row r="2035" ht="12.75" hidden="1" customHeight="1" x14ac:dyDescent="0.2"/>
    <row r="2036" ht="12.75" hidden="1" customHeight="1" x14ac:dyDescent="0.2"/>
    <row r="2037" ht="12.75" hidden="1" customHeight="1" x14ac:dyDescent="0.2"/>
    <row r="2038" ht="12.75" hidden="1" customHeight="1" x14ac:dyDescent="0.2"/>
    <row r="2039" ht="12.75" hidden="1" customHeight="1" x14ac:dyDescent="0.2"/>
    <row r="2040" ht="12.75" hidden="1" customHeight="1" x14ac:dyDescent="0.2"/>
    <row r="2041" ht="12.75" hidden="1" customHeight="1" x14ac:dyDescent="0.2"/>
    <row r="2042" ht="12.75" hidden="1" customHeight="1" x14ac:dyDescent="0.2"/>
    <row r="2043" ht="12.75" hidden="1" customHeight="1" x14ac:dyDescent="0.2"/>
    <row r="2044" ht="12.75" hidden="1" customHeight="1" x14ac:dyDescent="0.2"/>
    <row r="2045" ht="12.75" hidden="1" customHeight="1" x14ac:dyDescent="0.2"/>
    <row r="2046" ht="12.75" hidden="1" customHeight="1" x14ac:dyDescent="0.2"/>
    <row r="2047" ht="12.75" hidden="1" customHeight="1" x14ac:dyDescent="0.2"/>
    <row r="2048" ht="12.75" hidden="1" customHeight="1" x14ac:dyDescent="0.2"/>
    <row r="2049" ht="12.75" hidden="1" customHeight="1" x14ac:dyDescent="0.2"/>
    <row r="2050" ht="12.75" hidden="1" customHeight="1" x14ac:dyDescent="0.2"/>
    <row r="2051" ht="12.75" hidden="1" customHeight="1" x14ac:dyDescent="0.2"/>
    <row r="2052" ht="12.75" hidden="1" customHeight="1" x14ac:dyDescent="0.2"/>
    <row r="2053" ht="12.75" hidden="1" customHeight="1" x14ac:dyDescent="0.2"/>
    <row r="2054" ht="12.75" hidden="1" customHeight="1" x14ac:dyDescent="0.2"/>
    <row r="2055" ht="12.75" hidden="1" customHeight="1" x14ac:dyDescent="0.2"/>
    <row r="2056" ht="12.75" hidden="1" customHeight="1" x14ac:dyDescent="0.2"/>
    <row r="2057" ht="12.75" hidden="1" customHeight="1" x14ac:dyDescent="0.2"/>
    <row r="2058" ht="12.75" hidden="1" customHeight="1" x14ac:dyDescent="0.2"/>
    <row r="2059" ht="12.75" hidden="1" customHeight="1" x14ac:dyDescent="0.2"/>
    <row r="2060" ht="12.75" hidden="1" customHeight="1" x14ac:dyDescent="0.2"/>
    <row r="2061" ht="12.75" hidden="1" customHeight="1" x14ac:dyDescent="0.2"/>
    <row r="2062" ht="12.75" hidden="1" customHeight="1" x14ac:dyDescent="0.2"/>
    <row r="2063" ht="12.75" hidden="1" customHeight="1" x14ac:dyDescent="0.2"/>
    <row r="2064" ht="12.75" hidden="1" customHeight="1" x14ac:dyDescent="0.2"/>
    <row r="2065" ht="12.75" hidden="1" customHeight="1" x14ac:dyDescent="0.2"/>
    <row r="2066" ht="12.75" hidden="1" customHeight="1" x14ac:dyDescent="0.2"/>
    <row r="2067" ht="12.75" hidden="1" customHeight="1" x14ac:dyDescent="0.2"/>
    <row r="2068" ht="12.75" hidden="1" customHeight="1" x14ac:dyDescent="0.2"/>
    <row r="2069" ht="12.75" hidden="1" customHeight="1" x14ac:dyDescent="0.2"/>
    <row r="2070" ht="12.75" hidden="1" customHeight="1" x14ac:dyDescent="0.2"/>
    <row r="2071" ht="12.75" hidden="1" customHeight="1" x14ac:dyDescent="0.2"/>
    <row r="2072" ht="12.75" hidden="1" customHeight="1" x14ac:dyDescent="0.2"/>
    <row r="2073" ht="12.75" hidden="1" customHeight="1" x14ac:dyDescent="0.2"/>
    <row r="2074" ht="12.75" hidden="1" customHeight="1" x14ac:dyDescent="0.2"/>
    <row r="2075" ht="12.75" hidden="1" customHeight="1" x14ac:dyDescent="0.2"/>
    <row r="2076" ht="12.75" hidden="1" customHeight="1" x14ac:dyDescent="0.2"/>
    <row r="2077" ht="12.75" hidden="1" customHeight="1" x14ac:dyDescent="0.2"/>
    <row r="2078" ht="12.75" hidden="1" customHeight="1" x14ac:dyDescent="0.2"/>
    <row r="2079" ht="12.75" hidden="1" customHeight="1" x14ac:dyDescent="0.2"/>
    <row r="2080" ht="12.75" hidden="1" customHeight="1" x14ac:dyDescent="0.2"/>
    <row r="2081" ht="12.75" hidden="1" customHeight="1" x14ac:dyDescent="0.2"/>
    <row r="2082" ht="12.75" hidden="1" customHeight="1" x14ac:dyDescent="0.2"/>
    <row r="2083" ht="12.75" hidden="1" customHeight="1" x14ac:dyDescent="0.2"/>
    <row r="2084" ht="12.75" hidden="1" customHeight="1" x14ac:dyDescent="0.2"/>
    <row r="2085" ht="12.75" hidden="1" customHeight="1" x14ac:dyDescent="0.2"/>
    <row r="2086" ht="12.75" hidden="1" customHeight="1" x14ac:dyDescent="0.2"/>
    <row r="2087" ht="12.75" hidden="1" customHeight="1" x14ac:dyDescent="0.2"/>
    <row r="2088" ht="12.75" hidden="1" customHeight="1" x14ac:dyDescent="0.2"/>
    <row r="2089" ht="12.75" hidden="1" customHeight="1" x14ac:dyDescent="0.2"/>
    <row r="2090" ht="12.75" hidden="1" customHeight="1" x14ac:dyDescent="0.2"/>
    <row r="2091" ht="12.75" hidden="1" customHeight="1" x14ac:dyDescent="0.2"/>
    <row r="2092" ht="12.75" hidden="1" customHeight="1" x14ac:dyDescent="0.2"/>
    <row r="2093" ht="12.75" hidden="1" customHeight="1" x14ac:dyDescent="0.2"/>
    <row r="2094" ht="12.75" hidden="1" customHeight="1" x14ac:dyDescent="0.2"/>
    <row r="2095" ht="12.75" hidden="1" customHeight="1" x14ac:dyDescent="0.2"/>
    <row r="2096" ht="12.75" hidden="1" customHeight="1" x14ac:dyDescent="0.2"/>
    <row r="2097" ht="12.75" hidden="1" customHeight="1" x14ac:dyDescent="0.2"/>
    <row r="2098" ht="12.75" hidden="1" customHeight="1" x14ac:dyDescent="0.2"/>
    <row r="2099" ht="12.75" hidden="1" customHeight="1" x14ac:dyDescent="0.2"/>
    <row r="2100" ht="12.75" hidden="1" customHeight="1" x14ac:dyDescent="0.2"/>
    <row r="2101" ht="12.75" hidden="1" customHeight="1" x14ac:dyDescent="0.2"/>
    <row r="2102" ht="12.75" hidden="1" customHeight="1" x14ac:dyDescent="0.2"/>
    <row r="2103" ht="12.75" hidden="1" customHeight="1" x14ac:dyDescent="0.2"/>
    <row r="2104" ht="12.75" hidden="1" customHeight="1" x14ac:dyDescent="0.2"/>
    <row r="2105" ht="12.75" hidden="1" customHeight="1" x14ac:dyDescent="0.2"/>
    <row r="2106" ht="12.75" hidden="1" customHeight="1" x14ac:dyDescent="0.2"/>
    <row r="2107" ht="12.75" hidden="1" customHeight="1" x14ac:dyDescent="0.2"/>
    <row r="2108" ht="12.75" hidden="1" customHeight="1" x14ac:dyDescent="0.2"/>
    <row r="2109" ht="12.75" hidden="1" customHeight="1" x14ac:dyDescent="0.2"/>
    <row r="2110" ht="12.75" hidden="1" customHeight="1" x14ac:dyDescent="0.2"/>
    <row r="2111" ht="12.75" hidden="1" customHeight="1" x14ac:dyDescent="0.2"/>
    <row r="2112" ht="12.75" hidden="1" customHeight="1" x14ac:dyDescent="0.2"/>
    <row r="2113" ht="12.75" hidden="1" customHeight="1" x14ac:dyDescent="0.2"/>
    <row r="2114" ht="12.75" hidden="1" customHeight="1" x14ac:dyDescent="0.2"/>
    <row r="2115" ht="12.75" hidden="1" customHeight="1" x14ac:dyDescent="0.2"/>
    <row r="2116" ht="12.75" hidden="1" customHeight="1" x14ac:dyDescent="0.2"/>
    <row r="2117" ht="12.75" hidden="1" customHeight="1" x14ac:dyDescent="0.2"/>
    <row r="2118" ht="12.75" hidden="1" customHeight="1" x14ac:dyDescent="0.2"/>
    <row r="2119" ht="12.75" hidden="1" customHeight="1" x14ac:dyDescent="0.2"/>
    <row r="2120" ht="12.75" hidden="1" customHeight="1" x14ac:dyDescent="0.2"/>
    <row r="2121" ht="12.75" hidden="1" customHeight="1" x14ac:dyDescent="0.2"/>
    <row r="2122" ht="12.75" hidden="1" customHeight="1" x14ac:dyDescent="0.2"/>
    <row r="2123" ht="12.75" hidden="1" customHeight="1" x14ac:dyDescent="0.2"/>
    <row r="2124" ht="12.75" hidden="1" customHeight="1" x14ac:dyDescent="0.2"/>
    <row r="2125" ht="12.75" hidden="1" customHeight="1" x14ac:dyDescent="0.2"/>
    <row r="2126" ht="12.75" hidden="1" customHeight="1" x14ac:dyDescent="0.2"/>
    <row r="2127" ht="12.75" hidden="1" customHeight="1" x14ac:dyDescent="0.2"/>
    <row r="2128" ht="12.75" hidden="1" customHeight="1" x14ac:dyDescent="0.2"/>
    <row r="2129" ht="12.75" hidden="1" customHeight="1" x14ac:dyDescent="0.2"/>
    <row r="2130" ht="12.75" hidden="1" customHeight="1" x14ac:dyDescent="0.2"/>
    <row r="2131" ht="12.75" hidden="1" customHeight="1" x14ac:dyDescent="0.2"/>
    <row r="2132" ht="12.75" hidden="1" customHeight="1" x14ac:dyDescent="0.2"/>
    <row r="2133" ht="12.75" hidden="1" customHeight="1" x14ac:dyDescent="0.2"/>
    <row r="2134" ht="12.75" hidden="1" customHeight="1" x14ac:dyDescent="0.2"/>
    <row r="2135" ht="12.75" hidden="1" customHeight="1" x14ac:dyDescent="0.2"/>
    <row r="2136" ht="12.75" hidden="1" customHeight="1" x14ac:dyDescent="0.2"/>
    <row r="2137" ht="12.75" hidden="1" customHeight="1" x14ac:dyDescent="0.2"/>
    <row r="2138" ht="12.75" hidden="1" customHeight="1" x14ac:dyDescent="0.2"/>
    <row r="2139" ht="12.75" hidden="1" customHeight="1" x14ac:dyDescent="0.2"/>
    <row r="2140" ht="12.75" hidden="1" customHeight="1" x14ac:dyDescent="0.2"/>
    <row r="2141" ht="12.75" hidden="1" customHeight="1" x14ac:dyDescent="0.2"/>
    <row r="2142" ht="12.75" hidden="1" customHeight="1" x14ac:dyDescent="0.2"/>
    <row r="2143" ht="12.75" hidden="1" customHeight="1" x14ac:dyDescent="0.2"/>
    <row r="2144" ht="12.75" hidden="1" customHeight="1" x14ac:dyDescent="0.2"/>
    <row r="2145" ht="12.75" hidden="1" customHeight="1" x14ac:dyDescent="0.2"/>
    <row r="2146" ht="12.75" hidden="1" customHeight="1" x14ac:dyDescent="0.2"/>
    <row r="2147" ht="12.75" hidden="1" customHeight="1" x14ac:dyDescent="0.2"/>
    <row r="2148" ht="12.75" hidden="1" customHeight="1" x14ac:dyDescent="0.2"/>
    <row r="2149" ht="12.75" hidden="1" customHeight="1" x14ac:dyDescent="0.2"/>
    <row r="2150" ht="12.75" hidden="1" customHeight="1" x14ac:dyDescent="0.2"/>
    <row r="2151" ht="12.75" hidden="1" customHeight="1" x14ac:dyDescent="0.2"/>
    <row r="2152" ht="12.75" hidden="1" customHeight="1" x14ac:dyDescent="0.2"/>
    <row r="2153" ht="12.75" hidden="1" customHeight="1" x14ac:dyDescent="0.2"/>
    <row r="2154" ht="12.75" hidden="1" customHeight="1" x14ac:dyDescent="0.2"/>
    <row r="2155" ht="12.75" hidden="1" customHeight="1" x14ac:dyDescent="0.2"/>
    <row r="2156" ht="12.75" hidden="1" customHeight="1" x14ac:dyDescent="0.2"/>
    <row r="2157" ht="12.75" hidden="1" customHeight="1" x14ac:dyDescent="0.2"/>
    <row r="2158" ht="12.75" hidden="1" customHeight="1" x14ac:dyDescent="0.2"/>
    <row r="2159" ht="12.75" hidden="1" customHeight="1" x14ac:dyDescent="0.2"/>
    <row r="2160" ht="12.75" hidden="1" customHeight="1" x14ac:dyDescent="0.2"/>
    <row r="2161" ht="12.75" hidden="1" customHeight="1" x14ac:dyDescent="0.2"/>
    <row r="2162" ht="12.75" hidden="1" customHeight="1" x14ac:dyDescent="0.2"/>
    <row r="2163" ht="12.75" hidden="1" customHeight="1" x14ac:dyDescent="0.2"/>
    <row r="2164" ht="12.75" hidden="1" customHeight="1" x14ac:dyDescent="0.2"/>
    <row r="2165" ht="12.75" hidden="1" customHeight="1" x14ac:dyDescent="0.2"/>
    <row r="2166" ht="12.75" hidden="1" customHeight="1" x14ac:dyDescent="0.2"/>
    <row r="2167" ht="12.75" hidden="1" customHeight="1" x14ac:dyDescent="0.2"/>
    <row r="2168" ht="12.75" hidden="1" customHeight="1" x14ac:dyDescent="0.2"/>
    <row r="2169" ht="12.75" hidden="1" customHeight="1" x14ac:dyDescent="0.2"/>
    <row r="2170" ht="12.75" hidden="1" customHeight="1" x14ac:dyDescent="0.2"/>
    <row r="2171" ht="12.75" hidden="1" customHeight="1" x14ac:dyDescent="0.2"/>
    <row r="2172" ht="12.75" hidden="1" customHeight="1" x14ac:dyDescent="0.2"/>
    <row r="2173" ht="12.75" hidden="1" customHeight="1" x14ac:dyDescent="0.2"/>
    <row r="2174" ht="12.75" hidden="1" customHeight="1" x14ac:dyDescent="0.2"/>
    <row r="2175" ht="12.75" hidden="1" customHeight="1" x14ac:dyDescent="0.2"/>
    <row r="2176" ht="12.75" hidden="1" customHeight="1" x14ac:dyDescent="0.2"/>
    <row r="2177" ht="12.75" hidden="1" customHeight="1" x14ac:dyDescent="0.2"/>
    <row r="2178" ht="12.75" hidden="1" customHeight="1" x14ac:dyDescent="0.2"/>
    <row r="2179" ht="12.75" hidden="1" customHeight="1" x14ac:dyDescent="0.2"/>
    <row r="2180" ht="12.75" hidden="1" customHeight="1" x14ac:dyDescent="0.2"/>
    <row r="2181" ht="12.75" hidden="1" customHeight="1" x14ac:dyDescent="0.2"/>
    <row r="2182" ht="12.75" hidden="1" customHeight="1" x14ac:dyDescent="0.2"/>
    <row r="2183" ht="12.75" hidden="1" customHeight="1" x14ac:dyDescent="0.2"/>
    <row r="2184" ht="12.75" hidden="1" customHeight="1" x14ac:dyDescent="0.2"/>
    <row r="2185" ht="12.75" hidden="1" customHeight="1" x14ac:dyDescent="0.2"/>
    <row r="2186" ht="12.75" hidden="1" customHeight="1" x14ac:dyDescent="0.2"/>
    <row r="2187" ht="12.75" hidden="1" customHeight="1" x14ac:dyDescent="0.2"/>
    <row r="2188" ht="12.75" hidden="1" customHeight="1" x14ac:dyDescent="0.2"/>
    <row r="2189" ht="12.75" hidden="1" customHeight="1" x14ac:dyDescent="0.2"/>
    <row r="2190" ht="12.75" hidden="1" customHeight="1" x14ac:dyDescent="0.2"/>
    <row r="2191" ht="12.75" hidden="1" customHeight="1" x14ac:dyDescent="0.2"/>
    <row r="2192" ht="12.75" hidden="1" customHeight="1" x14ac:dyDescent="0.2"/>
    <row r="2193" ht="12.75" hidden="1" customHeight="1" x14ac:dyDescent="0.2"/>
    <row r="2194" ht="12.75" hidden="1" customHeight="1" x14ac:dyDescent="0.2"/>
    <row r="2195" ht="12.75" hidden="1" customHeight="1" x14ac:dyDescent="0.2"/>
    <row r="2196" ht="12.75" hidden="1" customHeight="1" x14ac:dyDescent="0.2"/>
    <row r="2197" ht="12.75" hidden="1" customHeight="1" x14ac:dyDescent="0.2"/>
    <row r="2198" ht="12.75" hidden="1" customHeight="1" x14ac:dyDescent="0.2"/>
    <row r="2199" ht="12.75" hidden="1" customHeight="1" x14ac:dyDescent="0.2"/>
    <row r="2200" ht="12.75" hidden="1" customHeight="1" x14ac:dyDescent="0.2"/>
    <row r="2201" ht="12.75" hidden="1" customHeight="1" x14ac:dyDescent="0.2"/>
    <row r="2202" ht="12.75" hidden="1" customHeight="1" x14ac:dyDescent="0.2"/>
    <row r="2203" ht="12.75" hidden="1" customHeight="1" x14ac:dyDescent="0.2"/>
    <row r="2204" ht="12.75" hidden="1" customHeight="1" x14ac:dyDescent="0.2"/>
    <row r="2205" ht="12.75" hidden="1" customHeight="1" x14ac:dyDescent="0.2"/>
    <row r="2206" ht="12.75" hidden="1" customHeight="1" x14ac:dyDescent="0.2"/>
    <row r="2207" ht="12.75" hidden="1" customHeight="1" x14ac:dyDescent="0.2"/>
    <row r="2208" ht="12.75" hidden="1" customHeight="1" x14ac:dyDescent="0.2"/>
    <row r="2209" ht="12.75" hidden="1" customHeight="1" x14ac:dyDescent="0.2"/>
    <row r="2210" ht="12.75" hidden="1" customHeight="1" x14ac:dyDescent="0.2"/>
    <row r="2211" ht="12.75" hidden="1" customHeight="1" x14ac:dyDescent="0.2"/>
    <row r="2212" ht="12.75" hidden="1" customHeight="1" x14ac:dyDescent="0.2"/>
    <row r="2213" ht="12.75" hidden="1" customHeight="1" x14ac:dyDescent="0.2"/>
    <row r="2214" ht="12.75" hidden="1" customHeight="1" x14ac:dyDescent="0.2"/>
    <row r="2215" ht="12.75" hidden="1" customHeight="1" x14ac:dyDescent="0.2"/>
    <row r="2216" ht="12.75" hidden="1" customHeight="1" x14ac:dyDescent="0.2"/>
    <row r="2217" ht="12.75" hidden="1" customHeight="1" x14ac:dyDescent="0.2"/>
    <row r="2218" ht="12.75" hidden="1" customHeight="1" x14ac:dyDescent="0.2"/>
    <row r="2219" ht="12.75" hidden="1" customHeight="1" x14ac:dyDescent="0.2"/>
    <row r="2220" ht="12.75" hidden="1" customHeight="1" x14ac:dyDescent="0.2"/>
    <row r="2221" ht="12.75" hidden="1" customHeight="1" x14ac:dyDescent="0.2"/>
    <row r="2222" ht="12.75" hidden="1" customHeight="1" x14ac:dyDescent="0.2"/>
    <row r="2223" ht="12.75" hidden="1" customHeight="1" x14ac:dyDescent="0.2"/>
    <row r="2224" ht="12.75" hidden="1" customHeight="1" x14ac:dyDescent="0.2"/>
    <row r="2225" ht="12.75" hidden="1" customHeight="1" x14ac:dyDescent="0.2"/>
    <row r="2226" ht="12.75" hidden="1" customHeight="1" x14ac:dyDescent="0.2"/>
    <row r="2227" ht="12.75" hidden="1" customHeight="1" x14ac:dyDescent="0.2"/>
    <row r="2228" ht="12.75" hidden="1" customHeight="1" x14ac:dyDescent="0.2"/>
    <row r="2229" ht="12.75" hidden="1" customHeight="1" x14ac:dyDescent="0.2"/>
    <row r="2230" ht="12.75" hidden="1" customHeight="1" x14ac:dyDescent="0.2"/>
    <row r="2231" ht="12.75" hidden="1" customHeight="1" x14ac:dyDescent="0.2"/>
    <row r="2232" ht="12.75" hidden="1" customHeight="1" x14ac:dyDescent="0.2"/>
    <row r="2233" ht="12.75" hidden="1" customHeight="1" x14ac:dyDescent="0.2"/>
    <row r="2234" ht="12.75" hidden="1" customHeight="1" x14ac:dyDescent="0.2"/>
    <row r="2235" ht="12.75" hidden="1" customHeight="1" x14ac:dyDescent="0.2"/>
    <row r="2236" ht="12.75" hidden="1" customHeight="1" x14ac:dyDescent="0.2"/>
    <row r="2237" ht="12.75" hidden="1" customHeight="1" x14ac:dyDescent="0.2"/>
    <row r="2238" ht="12.75" hidden="1" customHeight="1" x14ac:dyDescent="0.2"/>
    <row r="2239" ht="12.75" hidden="1" customHeight="1" x14ac:dyDescent="0.2"/>
    <row r="2240" ht="12.75" hidden="1" customHeight="1" x14ac:dyDescent="0.2"/>
    <row r="2241" ht="12.75" hidden="1" customHeight="1" x14ac:dyDescent="0.2"/>
    <row r="2242" ht="12.75" hidden="1" customHeight="1" x14ac:dyDescent="0.2"/>
    <row r="2243" ht="12.75" hidden="1" customHeight="1" x14ac:dyDescent="0.2"/>
    <row r="2244" ht="12.75" hidden="1" customHeight="1" x14ac:dyDescent="0.2"/>
    <row r="2245" ht="12.75" hidden="1" customHeight="1" x14ac:dyDescent="0.2"/>
    <row r="2246" ht="12.75" hidden="1" customHeight="1" x14ac:dyDescent="0.2"/>
    <row r="2247" ht="12.75" hidden="1" customHeight="1" x14ac:dyDescent="0.2"/>
    <row r="2248" ht="12.75" hidden="1" customHeight="1" x14ac:dyDescent="0.2"/>
    <row r="2249" ht="12.75" hidden="1" customHeight="1" x14ac:dyDescent="0.2"/>
    <row r="2250" ht="12.75" hidden="1" customHeight="1" x14ac:dyDescent="0.2"/>
    <row r="2251" ht="12.75" hidden="1" customHeight="1" x14ac:dyDescent="0.2"/>
    <row r="2252" ht="12.75" hidden="1" customHeight="1" x14ac:dyDescent="0.2"/>
    <row r="2253" ht="12.75" hidden="1" customHeight="1" x14ac:dyDescent="0.2"/>
    <row r="2254" ht="12.75" hidden="1" customHeight="1" x14ac:dyDescent="0.2"/>
    <row r="2255" ht="12.75" hidden="1" customHeight="1" x14ac:dyDescent="0.2"/>
    <row r="2256" ht="12.75" hidden="1" customHeight="1" x14ac:dyDescent="0.2"/>
    <row r="2257" ht="12.75" hidden="1" customHeight="1" x14ac:dyDescent="0.2"/>
    <row r="2258" ht="12.75" hidden="1" customHeight="1" x14ac:dyDescent="0.2"/>
    <row r="2259" ht="12.75" hidden="1" customHeight="1" x14ac:dyDescent="0.2"/>
    <row r="2260" ht="12.75" hidden="1" customHeight="1" x14ac:dyDescent="0.2"/>
    <row r="2261" ht="12.75" hidden="1" customHeight="1" x14ac:dyDescent="0.2"/>
    <row r="2262" ht="12.75" hidden="1" customHeight="1" x14ac:dyDescent="0.2"/>
    <row r="2263" ht="12.75" hidden="1" customHeight="1" x14ac:dyDescent="0.2"/>
    <row r="2264" ht="12.75" hidden="1" customHeight="1" x14ac:dyDescent="0.2"/>
    <row r="2265" ht="12.75" hidden="1" customHeight="1" x14ac:dyDescent="0.2"/>
    <row r="2266" ht="12.75" hidden="1" customHeight="1" x14ac:dyDescent="0.2"/>
    <row r="2267" ht="12.75" hidden="1" customHeight="1" x14ac:dyDescent="0.2"/>
    <row r="2268" ht="12.75" hidden="1" customHeight="1" x14ac:dyDescent="0.2"/>
    <row r="2269" ht="12.75" hidden="1" customHeight="1" x14ac:dyDescent="0.2"/>
    <row r="2270" ht="12.75" hidden="1" customHeight="1" x14ac:dyDescent="0.2"/>
    <row r="2271" ht="12.75" hidden="1" customHeight="1" x14ac:dyDescent="0.2"/>
    <row r="2272" ht="12.75" hidden="1" customHeight="1" x14ac:dyDescent="0.2"/>
    <row r="2273" ht="12.75" hidden="1" customHeight="1" x14ac:dyDescent="0.2"/>
    <row r="2274" ht="12.75" hidden="1" customHeight="1" x14ac:dyDescent="0.2"/>
    <row r="2275" ht="12.75" hidden="1" customHeight="1" x14ac:dyDescent="0.2"/>
    <row r="2276" ht="12.75" hidden="1" customHeight="1" x14ac:dyDescent="0.2"/>
    <row r="2277" ht="12.75" hidden="1" customHeight="1" x14ac:dyDescent="0.2"/>
    <row r="2278" ht="12.75" hidden="1" customHeight="1" x14ac:dyDescent="0.2"/>
    <row r="2279" ht="12.75" hidden="1" customHeight="1" x14ac:dyDescent="0.2"/>
    <row r="2280" ht="12.75" hidden="1" customHeight="1" x14ac:dyDescent="0.2"/>
    <row r="2281" ht="12.75" hidden="1" customHeight="1" x14ac:dyDescent="0.2"/>
    <row r="2282" ht="12.75" hidden="1" customHeight="1" x14ac:dyDescent="0.2"/>
    <row r="2283" ht="12.75" hidden="1" customHeight="1" x14ac:dyDescent="0.2"/>
    <row r="2284" ht="12.75" hidden="1" customHeight="1" x14ac:dyDescent="0.2"/>
    <row r="2285" ht="12.75" hidden="1" customHeight="1" x14ac:dyDescent="0.2"/>
    <row r="2286" ht="12.75" hidden="1" customHeight="1" x14ac:dyDescent="0.2"/>
    <row r="2287" ht="12.75" hidden="1" customHeight="1" x14ac:dyDescent="0.2"/>
    <row r="2288" ht="12.75" hidden="1" customHeight="1" x14ac:dyDescent="0.2"/>
    <row r="2289" ht="12.75" hidden="1" customHeight="1" x14ac:dyDescent="0.2"/>
    <row r="2290" ht="12.75" hidden="1" customHeight="1" x14ac:dyDescent="0.2"/>
    <row r="2291" ht="12.75" hidden="1" customHeight="1" x14ac:dyDescent="0.2"/>
    <row r="2292" ht="12.75" hidden="1" customHeight="1" x14ac:dyDescent="0.2"/>
    <row r="2293" ht="12.75" hidden="1" customHeight="1" x14ac:dyDescent="0.2"/>
    <row r="2294" ht="12.75" hidden="1" customHeight="1" x14ac:dyDescent="0.2"/>
    <row r="2295" ht="12.75" hidden="1" customHeight="1" x14ac:dyDescent="0.2"/>
    <row r="2296" ht="12.75" hidden="1" customHeight="1" x14ac:dyDescent="0.2"/>
    <row r="2297" ht="12.75" hidden="1" customHeight="1" x14ac:dyDescent="0.2"/>
    <row r="2298" ht="12.75" hidden="1" customHeight="1" x14ac:dyDescent="0.2"/>
    <row r="2299" ht="12.75" hidden="1" customHeight="1" x14ac:dyDescent="0.2"/>
    <row r="2300" ht="12.75" hidden="1" customHeight="1" x14ac:dyDescent="0.2"/>
    <row r="2301" ht="12.75" hidden="1" customHeight="1" x14ac:dyDescent="0.2"/>
    <row r="2302" ht="12.75" hidden="1" customHeight="1" x14ac:dyDescent="0.2"/>
    <row r="2303" ht="12.75" hidden="1" customHeight="1" x14ac:dyDescent="0.2"/>
    <row r="2304" ht="12.75" hidden="1" customHeight="1" x14ac:dyDescent="0.2"/>
    <row r="2305" ht="12.75" hidden="1" customHeight="1" x14ac:dyDescent="0.2"/>
    <row r="2306" ht="12.75" hidden="1" customHeight="1" x14ac:dyDescent="0.2"/>
    <row r="2307" ht="12.75" hidden="1" customHeight="1" x14ac:dyDescent="0.2"/>
    <row r="2308" ht="12.75" hidden="1" customHeight="1" x14ac:dyDescent="0.2"/>
    <row r="2309" ht="12.75" hidden="1" customHeight="1" x14ac:dyDescent="0.2"/>
    <row r="2310" ht="12.75" hidden="1" customHeight="1" x14ac:dyDescent="0.2"/>
    <row r="2311" ht="12.75" hidden="1" customHeight="1" x14ac:dyDescent="0.2"/>
    <row r="2312" ht="12.75" hidden="1" customHeight="1" x14ac:dyDescent="0.2"/>
    <row r="2313" ht="12.75" hidden="1" customHeight="1" x14ac:dyDescent="0.2"/>
    <row r="2314" ht="12.75" hidden="1" customHeight="1" x14ac:dyDescent="0.2"/>
    <row r="2315" ht="12.75" hidden="1" customHeight="1" x14ac:dyDescent="0.2"/>
    <row r="2316" ht="12.75" hidden="1" customHeight="1" x14ac:dyDescent="0.2"/>
    <row r="2317" ht="12.75" hidden="1" customHeight="1" x14ac:dyDescent="0.2"/>
    <row r="2318" ht="12.75" hidden="1" customHeight="1" x14ac:dyDescent="0.2"/>
    <row r="2319" ht="12.75" hidden="1" customHeight="1" x14ac:dyDescent="0.2"/>
    <row r="2320" ht="12.75" hidden="1" customHeight="1" x14ac:dyDescent="0.2"/>
    <row r="2321" ht="12.75" hidden="1" customHeight="1" x14ac:dyDescent="0.2"/>
    <row r="2322" ht="12.75" hidden="1" customHeight="1" x14ac:dyDescent="0.2"/>
    <row r="2323" ht="12.75" hidden="1" customHeight="1" x14ac:dyDescent="0.2"/>
    <row r="2324" ht="12.75" hidden="1" customHeight="1" x14ac:dyDescent="0.2"/>
    <row r="2325" ht="12.75" hidden="1" customHeight="1" x14ac:dyDescent="0.2"/>
    <row r="2326" ht="12.75" hidden="1" customHeight="1" x14ac:dyDescent="0.2"/>
    <row r="2327" ht="12.75" hidden="1" customHeight="1" x14ac:dyDescent="0.2"/>
    <row r="2328" ht="12.75" hidden="1" customHeight="1" x14ac:dyDescent="0.2"/>
    <row r="2329" ht="12.75" hidden="1" customHeight="1" x14ac:dyDescent="0.2"/>
    <row r="2330" ht="12.75" hidden="1" customHeight="1" x14ac:dyDescent="0.2"/>
    <row r="2331" ht="12.75" hidden="1" customHeight="1" x14ac:dyDescent="0.2"/>
    <row r="2332" ht="12.75" hidden="1" customHeight="1" x14ac:dyDescent="0.2"/>
    <row r="2333" ht="12.75" hidden="1" customHeight="1" x14ac:dyDescent="0.2"/>
    <row r="2334" ht="12.75" hidden="1" customHeight="1" x14ac:dyDescent="0.2"/>
    <row r="2335" ht="12.75" hidden="1" customHeight="1" x14ac:dyDescent="0.2"/>
    <row r="2336" ht="12.75" hidden="1" customHeight="1" x14ac:dyDescent="0.2"/>
    <row r="2337" ht="12.75" hidden="1" customHeight="1" x14ac:dyDescent="0.2"/>
    <row r="2338" ht="12.75" hidden="1" customHeight="1" x14ac:dyDescent="0.2"/>
    <row r="2339" ht="12.75" hidden="1" customHeight="1" x14ac:dyDescent="0.2"/>
    <row r="2340" ht="12.75" hidden="1" customHeight="1" x14ac:dyDescent="0.2"/>
    <row r="2341" ht="12.75" hidden="1" customHeight="1" x14ac:dyDescent="0.2"/>
    <row r="2342" ht="12.75" hidden="1" customHeight="1" x14ac:dyDescent="0.2"/>
    <row r="2343" ht="12.75" hidden="1" customHeight="1" x14ac:dyDescent="0.2"/>
    <row r="2344" ht="12.75" hidden="1" customHeight="1" x14ac:dyDescent="0.2"/>
    <row r="2345" ht="12.75" hidden="1" customHeight="1" x14ac:dyDescent="0.2"/>
    <row r="2346" ht="12.75" hidden="1" customHeight="1" x14ac:dyDescent="0.2"/>
    <row r="2347" ht="12.75" hidden="1" customHeight="1" x14ac:dyDescent="0.2"/>
    <row r="2348" ht="12.75" hidden="1" customHeight="1" x14ac:dyDescent="0.2"/>
    <row r="2349" ht="12.75" hidden="1" customHeight="1" x14ac:dyDescent="0.2"/>
    <row r="2350" ht="12.75" hidden="1" customHeight="1" x14ac:dyDescent="0.2"/>
    <row r="2351" ht="12.75" hidden="1" customHeight="1" x14ac:dyDescent="0.2"/>
    <row r="2352" ht="12.75" hidden="1" customHeight="1" x14ac:dyDescent="0.2"/>
    <row r="2353" ht="12.75" hidden="1" customHeight="1" x14ac:dyDescent="0.2"/>
    <row r="2354" ht="12.75" hidden="1" customHeight="1" x14ac:dyDescent="0.2"/>
    <row r="2355" ht="12.75" hidden="1" customHeight="1" x14ac:dyDescent="0.2"/>
    <row r="2356" ht="12.75" hidden="1" customHeight="1" x14ac:dyDescent="0.2"/>
    <row r="2357" ht="12.75" hidden="1" customHeight="1" x14ac:dyDescent="0.2"/>
    <row r="2358" ht="12.75" hidden="1" customHeight="1" x14ac:dyDescent="0.2"/>
    <row r="2359" ht="12.75" hidden="1" customHeight="1" x14ac:dyDescent="0.2"/>
    <row r="2360" ht="12.75" hidden="1" customHeight="1" x14ac:dyDescent="0.2"/>
    <row r="2361" ht="12.75" hidden="1" customHeight="1" x14ac:dyDescent="0.2"/>
    <row r="2362" ht="12.75" hidden="1" customHeight="1" x14ac:dyDescent="0.2"/>
    <row r="2363" ht="12.75" hidden="1" customHeight="1" x14ac:dyDescent="0.2"/>
    <row r="2364" ht="12.75" hidden="1" customHeight="1" x14ac:dyDescent="0.2"/>
    <row r="2365" ht="12.75" hidden="1" customHeight="1" x14ac:dyDescent="0.2"/>
    <row r="2366" ht="12.75" hidden="1" customHeight="1" x14ac:dyDescent="0.2"/>
    <row r="2367" ht="12.75" hidden="1" customHeight="1" x14ac:dyDescent="0.2"/>
    <row r="2368" ht="12.75" hidden="1" customHeight="1" x14ac:dyDescent="0.2"/>
    <row r="2369" ht="12.75" hidden="1" customHeight="1" x14ac:dyDescent="0.2"/>
    <row r="2370" ht="12.75" hidden="1" customHeight="1" x14ac:dyDescent="0.2"/>
    <row r="2371" ht="12.75" hidden="1" customHeight="1" x14ac:dyDescent="0.2"/>
    <row r="2372" ht="12.75" hidden="1" customHeight="1" x14ac:dyDescent="0.2"/>
    <row r="2373" ht="12.75" hidden="1" customHeight="1" x14ac:dyDescent="0.2"/>
    <row r="2374" ht="12.75" hidden="1" customHeight="1" x14ac:dyDescent="0.2"/>
    <row r="2375" ht="12.75" hidden="1" customHeight="1" x14ac:dyDescent="0.2"/>
    <row r="2376" ht="12.75" hidden="1" customHeight="1" x14ac:dyDescent="0.2"/>
    <row r="2377" ht="12.75" hidden="1" customHeight="1" x14ac:dyDescent="0.2"/>
    <row r="2378" ht="12.75" hidden="1" customHeight="1" x14ac:dyDescent="0.2"/>
    <row r="2379" ht="12.75" hidden="1" customHeight="1" x14ac:dyDescent="0.2"/>
    <row r="2380" ht="12.75" hidden="1" customHeight="1" x14ac:dyDescent="0.2"/>
    <row r="2381" ht="12.75" hidden="1" customHeight="1" x14ac:dyDescent="0.2"/>
    <row r="2382" ht="12.75" hidden="1" customHeight="1" x14ac:dyDescent="0.2"/>
    <row r="2383" ht="12.75" hidden="1" customHeight="1" x14ac:dyDescent="0.2"/>
    <row r="2384" ht="12.75" hidden="1" customHeight="1" x14ac:dyDescent="0.2"/>
    <row r="2385" ht="12.75" hidden="1" customHeight="1" x14ac:dyDescent="0.2"/>
    <row r="2386" ht="12.75" hidden="1" customHeight="1" x14ac:dyDescent="0.2"/>
    <row r="2387" ht="12.75" hidden="1" customHeight="1" x14ac:dyDescent="0.2"/>
    <row r="2388" ht="12.75" hidden="1" customHeight="1" x14ac:dyDescent="0.2"/>
    <row r="2389" ht="12.75" hidden="1" customHeight="1" x14ac:dyDescent="0.2"/>
    <row r="2390" ht="12.75" hidden="1" customHeight="1" x14ac:dyDescent="0.2"/>
    <row r="2391" ht="12.75" hidden="1" customHeight="1" x14ac:dyDescent="0.2"/>
    <row r="2392" ht="12.75" hidden="1" customHeight="1" x14ac:dyDescent="0.2"/>
    <row r="2393" ht="12.75" hidden="1" customHeight="1" x14ac:dyDescent="0.2"/>
    <row r="2394" ht="12.75" hidden="1" customHeight="1" x14ac:dyDescent="0.2"/>
    <row r="2395" ht="12.75" hidden="1" customHeight="1" x14ac:dyDescent="0.2"/>
    <row r="2396" ht="12.75" hidden="1" customHeight="1" x14ac:dyDescent="0.2"/>
    <row r="2397" ht="12.75" hidden="1" customHeight="1" x14ac:dyDescent="0.2"/>
    <row r="2398" ht="12.75" hidden="1" customHeight="1" x14ac:dyDescent="0.2"/>
    <row r="2399" ht="12.75" hidden="1" customHeight="1" x14ac:dyDescent="0.2"/>
    <row r="2400" ht="12.75" hidden="1" customHeight="1" x14ac:dyDescent="0.2"/>
    <row r="2401" ht="12.75" hidden="1" customHeight="1" x14ac:dyDescent="0.2"/>
    <row r="2402" ht="12.75" hidden="1" customHeight="1" x14ac:dyDescent="0.2"/>
    <row r="2403" ht="12.75" hidden="1" customHeight="1" x14ac:dyDescent="0.2"/>
    <row r="2404" ht="12.75" hidden="1" customHeight="1" x14ac:dyDescent="0.2"/>
    <row r="2405" ht="12.75" hidden="1" customHeight="1" x14ac:dyDescent="0.2"/>
    <row r="2406" ht="12.75" hidden="1" customHeight="1" x14ac:dyDescent="0.2"/>
    <row r="2407" ht="12.75" hidden="1" customHeight="1" x14ac:dyDescent="0.2"/>
    <row r="2408" ht="12.75" hidden="1" customHeight="1" x14ac:dyDescent="0.2"/>
    <row r="2409" ht="12.75" hidden="1" customHeight="1" x14ac:dyDescent="0.2"/>
    <row r="2410" ht="12.75" hidden="1" customHeight="1" x14ac:dyDescent="0.2"/>
    <row r="2411" ht="12.75" hidden="1" customHeight="1" x14ac:dyDescent="0.2"/>
    <row r="2412" ht="12.75" hidden="1" customHeight="1" x14ac:dyDescent="0.2"/>
    <row r="2413" ht="12.75" hidden="1" customHeight="1" x14ac:dyDescent="0.2"/>
    <row r="2414" ht="12.75" hidden="1" customHeight="1" x14ac:dyDescent="0.2"/>
    <row r="2415" ht="12.75" hidden="1" customHeight="1" x14ac:dyDescent="0.2"/>
    <row r="2416" ht="12.75" hidden="1" customHeight="1" x14ac:dyDescent="0.2"/>
    <row r="2417" ht="12.75" hidden="1" customHeight="1" x14ac:dyDescent="0.2"/>
    <row r="2418" ht="12.75" hidden="1" customHeight="1" x14ac:dyDescent="0.2"/>
    <row r="2419" ht="12.75" hidden="1" customHeight="1" x14ac:dyDescent="0.2"/>
    <row r="2420" ht="12.75" hidden="1" customHeight="1" x14ac:dyDescent="0.2"/>
    <row r="2421" ht="12.75" hidden="1" customHeight="1" x14ac:dyDescent="0.2"/>
    <row r="2422" ht="12.75" hidden="1" customHeight="1" x14ac:dyDescent="0.2"/>
    <row r="2423" ht="12.75" hidden="1" customHeight="1" x14ac:dyDescent="0.2"/>
    <row r="2424" ht="12.75" hidden="1" customHeight="1" x14ac:dyDescent="0.2"/>
    <row r="2425" ht="12.75" hidden="1" customHeight="1" x14ac:dyDescent="0.2"/>
    <row r="2426" ht="12.75" hidden="1" customHeight="1" x14ac:dyDescent="0.2"/>
    <row r="2427" ht="12.75" hidden="1" customHeight="1" x14ac:dyDescent="0.2"/>
    <row r="2428" ht="12.75" hidden="1" customHeight="1" x14ac:dyDescent="0.2"/>
    <row r="2429" ht="12.75" hidden="1" customHeight="1" x14ac:dyDescent="0.2"/>
    <row r="2430" ht="12.75" hidden="1" customHeight="1" x14ac:dyDescent="0.2"/>
    <row r="2431" ht="12.75" hidden="1" customHeight="1" x14ac:dyDescent="0.2"/>
    <row r="2432" ht="12.75" hidden="1" customHeight="1" x14ac:dyDescent="0.2"/>
    <row r="2433" ht="12.75" hidden="1" customHeight="1" x14ac:dyDescent="0.2"/>
    <row r="2434" ht="12.75" hidden="1" customHeight="1" x14ac:dyDescent="0.2"/>
    <row r="2435" ht="12.75" hidden="1" customHeight="1" x14ac:dyDescent="0.2"/>
    <row r="2436" ht="12.75" hidden="1" customHeight="1" x14ac:dyDescent="0.2"/>
    <row r="2437" ht="12.75" hidden="1" customHeight="1" x14ac:dyDescent="0.2"/>
    <row r="2438" ht="12.75" hidden="1" customHeight="1" x14ac:dyDescent="0.2"/>
    <row r="2439" ht="12.75" hidden="1" customHeight="1" x14ac:dyDescent="0.2"/>
    <row r="2440" ht="12.75" hidden="1" customHeight="1" x14ac:dyDescent="0.2"/>
    <row r="2441" ht="12.75" hidden="1" customHeight="1" x14ac:dyDescent="0.2"/>
    <row r="2442" ht="12.75" hidden="1" customHeight="1" x14ac:dyDescent="0.2"/>
    <row r="2443" ht="12.75" hidden="1" customHeight="1" x14ac:dyDescent="0.2"/>
    <row r="2444" ht="12.75" hidden="1" customHeight="1" x14ac:dyDescent="0.2"/>
    <row r="2445" ht="12.75" hidden="1" customHeight="1" x14ac:dyDescent="0.2"/>
    <row r="2446" ht="12.75" hidden="1" customHeight="1" x14ac:dyDescent="0.2"/>
    <row r="2447" ht="12.75" hidden="1" customHeight="1" x14ac:dyDescent="0.2"/>
    <row r="2448" ht="12.75" hidden="1" customHeight="1" x14ac:dyDescent="0.2"/>
    <row r="2449" ht="12.75" hidden="1" customHeight="1" x14ac:dyDescent="0.2"/>
    <row r="2450" ht="12.75" hidden="1" customHeight="1" x14ac:dyDescent="0.2"/>
    <row r="2451" ht="12.75" hidden="1" customHeight="1" x14ac:dyDescent="0.2"/>
    <row r="2452" ht="12.75" hidden="1" customHeight="1" x14ac:dyDescent="0.2"/>
    <row r="2453" ht="12.75" hidden="1" customHeight="1" x14ac:dyDescent="0.2"/>
    <row r="2454" ht="12.75" hidden="1" customHeight="1" x14ac:dyDescent="0.2"/>
    <row r="2455" ht="12.75" hidden="1" customHeight="1" x14ac:dyDescent="0.2"/>
    <row r="2456" ht="12.75" hidden="1" customHeight="1" x14ac:dyDescent="0.2"/>
    <row r="2457" ht="12.75" hidden="1" customHeight="1" x14ac:dyDescent="0.2"/>
    <row r="2458" ht="12.75" hidden="1" customHeight="1" x14ac:dyDescent="0.2"/>
    <row r="2459" ht="12.75" hidden="1" customHeight="1" x14ac:dyDescent="0.2"/>
    <row r="2460" ht="12.75" hidden="1" customHeight="1" x14ac:dyDescent="0.2"/>
    <row r="2461" ht="12.75" hidden="1" customHeight="1" x14ac:dyDescent="0.2"/>
    <row r="2462" ht="12.75" hidden="1" customHeight="1" x14ac:dyDescent="0.2"/>
    <row r="2463" ht="12.75" hidden="1" customHeight="1" x14ac:dyDescent="0.2"/>
    <row r="2464" ht="12.75" hidden="1" customHeight="1" x14ac:dyDescent="0.2"/>
    <row r="2465" ht="12.75" hidden="1" customHeight="1" x14ac:dyDescent="0.2"/>
    <row r="2466" ht="12.75" hidden="1" customHeight="1" x14ac:dyDescent="0.2"/>
    <row r="2467" ht="12.75" hidden="1" customHeight="1" x14ac:dyDescent="0.2"/>
    <row r="2468" ht="12.75" hidden="1" customHeight="1" x14ac:dyDescent="0.2"/>
    <row r="2469" ht="12.75" hidden="1" customHeight="1" x14ac:dyDescent="0.2"/>
    <row r="2470" ht="12.75" hidden="1" customHeight="1" x14ac:dyDescent="0.2"/>
    <row r="2471" ht="12.75" hidden="1" customHeight="1" x14ac:dyDescent="0.2"/>
    <row r="2472" ht="12.75" hidden="1" customHeight="1" x14ac:dyDescent="0.2"/>
    <row r="2473" ht="12.75" hidden="1" customHeight="1" x14ac:dyDescent="0.2"/>
    <row r="2474" ht="12.75" hidden="1" customHeight="1" x14ac:dyDescent="0.2"/>
    <row r="2475" ht="12.75" hidden="1" customHeight="1" x14ac:dyDescent="0.2"/>
    <row r="2476" ht="12.75" hidden="1" customHeight="1" x14ac:dyDescent="0.2"/>
    <row r="2477" ht="12.75" hidden="1" customHeight="1" x14ac:dyDescent="0.2"/>
    <row r="2478" ht="12.75" hidden="1" customHeight="1" x14ac:dyDescent="0.2"/>
    <row r="2479" ht="12.75" hidden="1" customHeight="1" x14ac:dyDescent="0.2"/>
    <row r="2480" ht="12.75" hidden="1" customHeight="1" x14ac:dyDescent="0.2"/>
    <row r="2481" ht="12.75" hidden="1" customHeight="1" x14ac:dyDescent="0.2"/>
    <row r="2482" ht="12.75" hidden="1" customHeight="1" x14ac:dyDescent="0.2"/>
    <row r="2483" ht="12.75" hidden="1" customHeight="1" x14ac:dyDescent="0.2"/>
    <row r="2484" ht="12.75" hidden="1" customHeight="1" x14ac:dyDescent="0.2"/>
    <row r="2485" ht="12.75" hidden="1" customHeight="1" x14ac:dyDescent="0.2"/>
    <row r="2486" ht="12.75" hidden="1" customHeight="1" x14ac:dyDescent="0.2"/>
    <row r="2487" ht="12.75" hidden="1" customHeight="1" x14ac:dyDescent="0.2"/>
    <row r="2488" ht="12.75" hidden="1" customHeight="1" x14ac:dyDescent="0.2"/>
    <row r="2489" ht="12.75" hidden="1" customHeight="1" x14ac:dyDescent="0.2"/>
    <row r="2490" ht="12.75" hidden="1" customHeight="1" x14ac:dyDescent="0.2"/>
    <row r="2491" ht="12.75" hidden="1" customHeight="1" x14ac:dyDescent="0.2"/>
    <row r="2492" ht="12.75" hidden="1" customHeight="1" x14ac:dyDescent="0.2"/>
    <row r="2493" ht="12.75" hidden="1" customHeight="1" x14ac:dyDescent="0.2"/>
    <row r="2494" ht="12.75" hidden="1" customHeight="1" x14ac:dyDescent="0.2"/>
    <row r="2495" ht="12.75" hidden="1" customHeight="1" x14ac:dyDescent="0.2"/>
    <row r="2496" ht="12.75" hidden="1" customHeight="1" x14ac:dyDescent="0.2"/>
    <row r="2497" ht="12.75" hidden="1" customHeight="1" x14ac:dyDescent="0.2"/>
    <row r="2498" ht="12.75" hidden="1" customHeight="1" x14ac:dyDescent="0.2"/>
    <row r="2499" ht="12.75" hidden="1" customHeight="1" x14ac:dyDescent="0.2"/>
    <row r="2500" ht="12.75" hidden="1" customHeight="1" x14ac:dyDescent="0.2"/>
    <row r="2501" ht="12.75" hidden="1" customHeight="1" x14ac:dyDescent="0.2"/>
    <row r="2502" ht="12.75" hidden="1" customHeight="1" x14ac:dyDescent="0.2"/>
    <row r="2503" ht="12.75" hidden="1" customHeight="1" x14ac:dyDescent="0.2"/>
    <row r="2504" ht="12.75" hidden="1" customHeight="1" x14ac:dyDescent="0.2"/>
    <row r="2505" ht="12.75" hidden="1" customHeight="1" x14ac:dyDescent="0.2"/>
    <row r="2506" ht="12.75" hidden="1" customHeight="1" x14ac:dyDescent="0.2"/>
    <row r="2507" ht="12.75" hidden="1" customHeight="1" x14ac:dyDescent="0.2"/>
    <row r="2508" ht="12.75" hidden="1" customHeight="1" x14ac:dyDescent="0.2"/>
    <row r="2509" ht="12.75" hidden="1" customHeight="1" x14ac:dyDescent="0.2"/>
    <row r="2510" ht="12.75" hidden="1" customHeight="1" x14ac:dyDescent="0.2"/>
    <row r="2511" ht="12.75" hidden="1" customHeight="1" x14ac:dyDescent="0.2"/>
    <row r="2512" ht="12.75" hidden="1" customHeight="1" x14ac:dyDescent="0.2"/>
    <row r="2513" ht="12.75" hidden="1" customHeight="1" x14ac:dyDescent="0.2"/>
    <row r="2514" ht="12.75" hidden="1" customHeight="1" x14ac:dyDescent="0.2"/>
    <row r="2515" ht="12.75" hidden="1" customHeight="1" x14ac:dyDescent="0.2"/>
    <row r="2516" ht="12.75" hidden="1" customHeight="1" x14ac:dyDescent="0.2"/>
    <row r="2517" ht="12.75" hidden="1" customHeight="1" x14ac:dyDescent="0.2"/>
    <row r="2518" ht="12.75" hidden="1" customHeight="1" x14ac:dyDescent="0.2"/>
    <row r="2519" ht="12.75" hidden="1" customHeight="1" x14ac:dyDescent="0.2"/>
    <row r="2520" ht="12.75" hidden="1" customHeight="1" x14ac:dyDescent="0.2"/>
    <row r="2521" ht="12.75" hidden="1" customHeight="1" x14ac:dyDescent="0.2"/>
    <row r="2522" ht="12.75" hidden="1" customHeight="1" x14ac:dyDescent="0.2"/>
    <row r="2523" ht="12.75" hidden="1" customHeight="1" x14ac:dyDescent="0.2"/>
    <row r="2524" ht="12.75" hidden="1" customHeight="1" x14ac:dyDescent="0.2"/>
    <row r="2525" ht="12.75" hidden="1" customHeight="1" x14ac:dyDescent="0.2"/>
    <row r="2526" ht="12.75" hidden="1" customHeight="1" x14ac:dyDescent="0.2"/>
    <row r="2527" ht="12.75" hidden="1" customHeight="1" x14ac:dyDescent="0.2"/>
    <row r="2528" ht="12.75" hidden="1" customHeight="1" x14ac:dyDescent="0.2"/>
    <row r="2529" ht="12.75" hidden="1" customHeight="1" x14ac:dyDescent="0.2"/>
    <row r="2530" ht="12.75" hidden="1" customHeight="1" x14ac:dyDescent="0.2"/>
    <row r="2531" ht="12.75" hidden="1" customHeight="1" x14ac:dyDescent="0.2"/>
    <row r="2532" ht="12.75" hidden="1" customHeight="1" x14ac:dyDescent="0.2"/>
    <row r="2533" ht="12.75" hidden="1" customHeight="1" x14ac:dyDescent="0.2"/>
    <row r="2534" ht="12.75" hidden="1" customHeight="1" x14ac:dyDescent="0.2"/>
    <row r="2535" ht="12.75" hidden="1" customHeight="1" x14ac:dyDescent="0.2"/>
    <row r="2536" ht="12.75" hidden="1" customHeight="1" x14ac:dyDescent="0.2"/>
    <row r="2537" ht="12.75" hidden="1" customHeight="1" x14ac:dyDescent="0.2"/>
    <row r="2538" ht="12.75" hidden="1" customHeight="1" x14ac:dyDescent="0.2"/>
    <row r="2539" ht="12.75" hidden="1" customHeight="1" x14ac:dyDescent="0.2"/>
    <row r="2540" ht="12.75" hidden="1" customHeight="1" x14ac:dyDescent="0.2"/>
    <row r="2541" ht="12.75" hidden="1" customHeight="1" x14ac:dyDescent="0.2"/>
    <row r="2542" ht="12.75" hidden="1" customHeight="1" x14ac:dyDescent="0.2"/>
    <row r="2543" ht="12.75" hidden="1" customHeight="1" x14ac:dyDescent="0.2"/>
    <row r="2544" ht="12.75" hidden="1" customHeight="1" x14ac:dyDescent="0.2"/>
    <row r="2545" ht="12.75" hidden="1" customHeight="1" x14ac:dyDescent="0.2"/>
    <row r="2546" ht="12.75" hidden="1" customHeight="1" x14ac:dyDescent="0.2"/>
    <row r="2547" ht="12.75" hidden="1" customHeight="1" x14ac:dyDescent="0.2"/>
    <row r="2548" ht="12.75" hidden="1" customHeight="1" x14ac:dyDescent="0.2"/>
    <row r="2549" ht="12.75" hidden="1" customHeight="1" x14ac:dyDescent="0.2"/>
    <row r="2550" ht="12.75" hidden="1" customHeight="1" x14ac:dyDescent="0.2"/>
    <row r="2551" ht="12.75" hidden="1" customHeight="1" x14ac:dyDescent="0.2"/>
    <row r="2552" ht="12.75" hidden="1" customHeight="1" x14ac:dyDescent="0.2"/>
    <row r="2553" ht="12.75" hidden="1" customHeight="1" x14ac:dyDescent="0.2"/>
    <row r="2554" ht="12.75" hidden="1" customHeight="1" x14ac:dyDescent="0.2"/>
    <row r="2555" ht="12.75" hidden="1" customHeight="1" x14ac:dyDescent="0.2"/>
    <row r="2556" ht="12.75" hidden="1" customHeight="1" x14ac:dyDescent="0.2"/>
    <row r="2557" ht="12.75" hidden="1" customHeight="1" x14ac:dyDescent="0.2"/>
    <row r="2558" ht="12.75" hidden="1" customHeight="1" x14ac:dyDescent="0.2"/>
    <row r="2559" ht="12.75" hidden="1" customHeight="1" x14ac:dyDescent="0.2"/>
    <row r="2560" ht="12.75" hidden="1" customHeight="1" x14ac:dyDescent="0.2"/>
    <row r="2561" ht="12.75" hidden="1" customHeight="1" x14ac:dyDescent="0.2"/>
    <row r="2562" ht="12.75" hidden="1" customHeight="1" x14ac:dyDescent="0.2"/>
    <row r="2563" ht="12.75" hidden="1" customHeight="1" x14ac:dyDescent="0.2"/>
    <row r="2564" ht="12.75" hidden="1" customHeight="1" x14ac:dyDescent="0.2"/>
    <row r="2565" ht="12.75" hidden="1" customHeight="1" x14ac:dyDescent="0.2"/>
    <row r="2566" ht="12.75" hidden="1" customHeight="1" x14ac:dyDescent="0.2"/>
    <row r="2567" ht="12.75" hidden="1" customHeight="1" x14ac:dyDescent="0.2"/>
    <row r="2568" ht="12.75" hidden="1" customHeight="1" x14ac:dyDescent="0.2"/>
    <row r="2569" ht="12.75" hidden="1" customHeight="1" x14ac:dyDescent="0.2"/>
    <row r="2570" ht="12.75" hidden="1" customHeight="1" x14ac:dyDescent="0.2"/>
    <row r="2571" ht="12.75" hidden="1" customHeight="1" x14ac:dyDescent="0.2"/>
    <row r="2572" ht="12.75" hidden="1" customHeight="1" x14ac:dyDescent="0.2"/>
    <row r="2573" ht="12.75" hidden="1" customHeight="1" x14ac:dyDescent="0.2"/>
    <row r="2574" ht="12.75" hidden="1" customHeight="1" x14ac:dyDescent="0.2"/>
    <row r="2575" ht="12.75" hidden="1" customHeight="1" x14ac:dyDescent="0.2"/>
    <row r="2576" ht="12.75" hidden="1" customHeight="1" x14ac:dyDescent="0.2"/>
    <row r="2577" ht="12.75" hidden="1" customHeight="1" x14ac:dyDescent="0.2"/>
    <row r="2578" ht="12.75" hidden="1" customHeight="1" x14ac:dyDescent="0.2"/>
    <row r="2579" ht="12.75" hidden="1" customHeight="1" x14ac:dyDescent="0.2"/>
    <row r="2580" ht="12.75" hidden="1" customHeight="1" x14ac:dyDescent="0.2"/>
    <row r="2581" ht="12.75" hidden="1" customHeight="1" x14ac:dyDescent="0.2"/>
    <row r="2582" ht="12.75" hidden="1" customHeight="1" x14ac:dyDescent="0.2"/>
    <row r="2583" ht="12.75" hidden="1" customHeight="1" x14ac:dyDescent="0.2"/>
    <row r="2584" ht="12.75" hidden="1" customHeight="1" x14ac:dyDescent="0.2"/>
    <row r="2585" ht="12.75" hidden="1" customHeight="1" x14ac:dyDescent="0.2"/>
    <row r="2586" ht="12.75" hidden="1" customHeight="1" x14ac:dyDescent="0.2"/>
    <row r="2587" ht="12.75" hidden="1" customHeight="1" x14ac:dyDescent="0.2"/>
    <row r="2588" ht="12.75" hidden="1" customHeight="1" x14ac:dyDescent="0.2"/>
    <row r="2589" ht="12.75" hidden="1" customHeight="1" x14ac:dyDescent="0.2"/>
    <row r="2590" ht="12.75" hidden="1" customHeight="1" x14ac:dyDescent="0.2"/>
    <row r="2591" ht="12.75" hidden="1" customHeight="1" x14ac:dyDescent="0.2"/>
    <row r="2592" ht="12.75" hidden="1" customHeight="1" x14ac:dyDescent="0.2"/>
    <row r="2593" ht="12.75" hidden="1" customHeight="1" x14ac:dyDescent="0.2"/>
    <row r="2594" ht="12.75" hidden="1" customHeight="1" x14ac:dyDescent="0.2"/>
    <row r="2595" ht="12.75" hidden="1" customHeight="1" x14ac:dyDescent="0.2"/>
    <row r="2596" ht="12.75" hidden="1" customHeight="1" x14ac:dyDescent="0.2"/>
    <row r="2597" ht="12.75" hidden="1" customHeight="1" x14ac:dyDescent="0.2"/>
    <row r="2598" ht="12.75" hidden="1" customHeight="1" x14ac:dyDescent="0.2"/>
    <row r="2599" ht="12.75" hidden="1" customHeight="1" x14ac:dyDescent="0.2"/>
    <row r="2600" ht="12.75" hidden="1" customHeight="1" x14ac:dyDescent="0.2"/>
    <row r="2601" ht="12.75" hidden="1" customHeight="1" x14ac:dyDescent="0.2"/>
    <row r="2602" ht="12.75" hidden="1" customHeight="1" x14ac:dyDescent="0.2"/>
    <row r="2603" ht="12.75" hidden="1" customHeight="1" x14ac:dyDescent="0.2"/>
    <row r="2604" ht="12.75" hidden="1" customHeight="1" x14ac:dyDescent="0.2"/>
    <row r="2605" ht="12.75" hidden="1" customHeight="1" x14ac:dyDescent="0.2"/>
    <row r="2606" ht="12.75" hidden="1" customHeight="1" x14ac:dyDescent="0.2"/>
    <row r="2607" ht="12.75" hidden="1" customHeight="1" x14ac:dyDescent="0.2"/>
    <row r="2608" ht="12.75" hidden="1" customHeight="1" x14ac:dyDescent="0.2"/>
    <row r="2609" ht="12.75" hidden="1" customHeight="1" x14ac:dyDescent="0.2"/>
    <row r="2610" ht="12.75" hidden="1" customHeight="1" x14ac:dyDescent="0.2"/>
    <row r="2611" ht="12.75" hidden="1" customHeight="1" x14ac:dyDescent="0.2"/>
    <row r="2612" ht="12.75" hidden="1" customHeight="1" x14ac:dyDescent="0.2"/>
    <row r="2613" ht="12.75" hidden="1" customHeight="1" x14ac:dyDescent="0.2"/>
    <row r="2614" ht="12.75" hidden="1" customHeight="1" x14ac:dyDescent="0.2"/>
    <row r="2615" ht="12.75" hidden="1" customHeight="1" x14ac:dyDescent="0.2"/>
    <row r="2616" ht="12.75" hidden="1" customHeight="1" x14ac:dyDescent="0.2"/>
    <row r="2617" ht="12.75" hidden="1" customHeight="1" x14ac:dyDescent="0.2"/>
    <row r="2618" ht="12.75" hidden="1" customHeight="1" x14ac:dyDescent="0.2"/>
    <row r="2619" ht="12.75" hidden="1" customHeight="1" x14ac:dyDescent="0.2"/>
    <row r="2620" ht="12.75" hidden="1" customHeight="1" x14ac:dyDescent="0.2"/>
    <row r="2621" ht="12.75" hidden="1" customHeight="1" x14ac:dyDescent="0.2"/>
    <row r="2622" ht="12.75" hidden="1" customHeight="1" x14ac:dyDescent="0.2"/>
    <row r="2623" ht="12.75" hidden="1" customHeight="1" x14ac:dyDescent="0.2"/>
    <row r="2624" ht="12.75" hidden="1" customHeight="1" x14ac:dyDescent="0.2"/>
    <row r="2625" ht="12.75" hidden="1" customHeight="1" x14ac:dyDescent="0.2"/>
    <row r="2626" ht="12.75" hidden="1" customHeight="1" x14ac:dyDescent="0.2"/>
    <row r="2627" ht="12.75" hidden="1" customHeight="1" x14ac:dyDescent="0.2"/>
    <row r="2628" ht="12.75" hidden="1" customHeight="1" x14ac:dyDescent="0.2"/>
    <row r="2629" ht="12.75" hidden="1" customHeight="1" x14ac:dyDescent="0.2"/>
    <row r="2630" ht="12.75" hidden="1" customHeight="1" x14ac:dyDescent="0.2"/>
    <row r="2631" ht="12.75" hidden="1" customHeight="1" x14ac:dyDescent="0.2"/>
    <row r="2632" ht="12.75" hidden="1" customHeight="1" x14ac:dyDescent="0.2"/>
    <row r="2633" ht="12.75" hidden="1" customHeight="1" x14ac:dyDescent="0.2"/>
    <row r="2634" ht="12.75" hidden="1" customHeight="1" x14ac:dyDescent="0.2"/>
    <row r="2635" ht="12.75" hidden="1" customHeight="1" x14ac:dyDescent="0.2"/>
    <row r="2636" ht="12.75" hidden="1" customHeight="1" x14ac:dyDescent="0.2"/>
    <row r="2637" ht="12.75" hidden="1" customHeight="1" x14ac:dyDescent="0.2"/>
    <row r="2638" ht="12.75" hidden="1" customHeight="1" x14ac:dyDescent="0.2"/>
    <row r="2639" ht="12.75" hidden="1" customHeight="1" x14ac:dyDescent="0.2"/>
    <row r="2640" ht="12.75" hidden="1" customHeight="1" x14ac:dyDescent="0.2"/>
    <row r="2641" ht="12.75" hidden="1" customHeight="1" x14ac:dyDescent="0.2"/>
    <row r="2642" ht="12.75" hidden="1" customHeight="1" x14ac:dyDescent="0.2"/>
    <row r="2643" ht="12.75" hidden="1" customHeight="1" x14ac:dyDescent="0.2"/>
    <row r="2644" ht="12.75" hidden="1" customHeight="1" x14ac:dyDescent="0.2"/>
    <row r="2645" ht="12.75" hidden="1" customHeight="1" x14ac:dyDescent="0.2"/>
    <row r="2646" ht="12.75" hidden="1" customHeight="1" x14ac:dyDescent="0.2"/>
    <row r="2647" ht="12.75" hidden="1" customHeight="1" x14ac:dyDescent="0.2"/>
    <row r="2648" ht="12.75" hidden="1" customHeight="1" x14ac:dyDescent="0.2"/>
    <row r="2649" ht="12.75" hidden="1" customHeight="1" x14ac:dyDescent="0.2"/>
    <row r="2650" ht="12.75" hidden="1" customHeight="1" x14ac:dyDescent="0.2"/>
    <row r="2651" ht="12.75" hidden="1" customHeight="1" x14ac:dyDescent="0.2"/>
    <row r="2652" ht="12.75" hidden="1" customHeight="1" x14ac:dyDescent="0.2"/>
    <row r="2653" ht="12.75" hidden="1" customHeight="1" x14ac:dyDescent="0.2"/>
    <row r="2654" ht="12.75" hidden="1" customHeight="1" x14ac:dyDescent="0.2"/>
    <row r="2655" ht="12.75" hidden="1" customHeight="1" x14ac:dyDescent="0.2"/>
    <row r="2656" ht="12.75" hidden="1" customHeight="1" x14ac:dyDescent="0.2"/>
    <row r="2657" ht="12.75" hidden="1" customHeight="1" x14ac:dyDescent="0.2"/>
    <row r="2658" ht="12.75" hidden="1" customHeight="1" x14ac:dyDescent="0.2"/>
    <row r="2659" ht="12.75" hidden="1" customHeight="1" x14ac:dyDescent="0.2"/>
    <row r="2660" ht="12.75" hidden="1" customHeight="1" x14ac:dyDescent="0.2"/>
    <row r="2661" ht="12.75" hidden="1" customHeight="1" x14ac:dyDescent="0.2"/>
    <row r="2662" ht="12.75" hidden="1" customHeight="1" x14ac:dyDescent="0.2"/>
    <row r="2663" ht="12.75" hidden="1" customHeight="1" x14ac:dyDescent="0.2"/>
    <row r="2664" ht="12.75" hidden="1" customHeight="1" x14ac:dyDescent="0.2"/>
    <row r="2665" ht="12.75" hidden="1" customHeight="1" x14ac:dyDescent="0.2"/>
    <row r="2666" ht="12.75" hidden="1" customHeight="1" x14ac:dyDescent="0.2"/>
    <row r="2667" ht="12.75" hidden="1" customHeight="1" x14ac:dyDescent="0.2"/>
    <row r="2668" ht="12.75" hidden="1" customHeight="1" x14ac:dyDescent="0.2"/>
    <row r="2669" ht="12.75" hidden="1" customHeight="1" x14ac:dyDescent="0.2"/>
    <row r="2670" ht="12.75" hidden="1" customHeight="1" x14ac:dyDescent="0.2"/>
    <row r="2671" ht="12.75" hidden="1" customHeight="1" x14ac:dyDescent="0.2"/>
    <row r="2672" ht="12.75" hidden="1" customHeight="1" x14ac:dyDescent="0.2"/>
    <row r="2673" ht="12.75" hidden="1" customHeight="1" x14ac:dyDescent="0.2"/>
    <row r="2674" ht="12.75" hidden="1" customHeight="1" x14ac:dyDescent="0.2"/>
    <row r="2675" ht="12.75" hidden="1" customHeight="1" x14ac:dyDescent="0.2"/>
    <row r="2676" ht="12.75" hidden="1" customHeight="1" x14ac:dyDescent="0.2"/>
    <row r="2677" ht="12.75" hidden="1" customHeight="1" x14ac:dyDescent="0.2"/>
    <row r="2678" ht="12.75" hidden="1" customHeight="1" x14ac:dyDescent="0.2"/>
    <row r="2679" ht="12.75" hidden="1" customHeight="1" x14ac:dyDescent="0.2"/>
    <row r="2680" ht="12.75" hidden="1" customHeight="1" x14ac:dyDescent="0.2"/>
    <row r="2681" ht="12.75" hidden="1" customHeight="1" x14ac:dyDescent="0.2"/>
    <row r="2682" ht="12.75" hidden="1" customHeight="1" x14ac:dyDescent="0.2"/>
    <row r="2683" ht="12.75" hidden="1" customHeight="1" x14ac:dyDescent="0.2"/>
    <row r="2684" ht="12.75" hidden="1" customHeight="1" x14ac:dyDescent="0.2"/>
    <row r="2685" ht="12.75" hidden="1" customHeight="1" x14ac:dyDescent="0.2"/>
    <row r="2686" ht="12.75" hidden="1" customHeight="1" x14ac:dyDescent="0.2"/>
    <row r="2687" ht="12.75" hidden="1" customHeight="1" x14ac:dyDescent="0.2"/>
    <row r="2688" ht="12.75" hidden="1" customHeight="1" x14ac:dyDescent="0.2"/>
    <row r="2689" ht="12.75" hidden="1" customHeight="1" x14ac:dyDescent="0.2"/>
    <row r="2690" ht="12.75" hidden="1" customHeight="1" x14ac:dyDescent="0.2"/>
    <row r="2691" ht="12.75" hidden="1" customHeight="1" x14ac:dyDescent="0.2"/>
    <row r="2692" ht="12.75" hidden="1" customHeight="1" x14ac:dyDescent="0.2"/>
    <row r="2693" ht="12.75" hidden="1" customHeight="1" x14ac:dyDescent="0.2"/>
    <row r="2694" ht="12.75" hidden="1" customHeight="1" x14ac:dyDescent="0.2"/>
    <row r="2695" ht="12.75" hidden="1" customHeight="1" x14ac:dyDescent="0.2"/>
    <row r="2696" ht="12.75" hidden="1" customHeight="1" x14ac:dyDescent="0.2"/>
    <row r="2697" ht="12.75" hidden="1" customHeight="1" x14ac:dyDescent="0.2"/>
    <row r="2698" ht="12.75" hidden="1" customHeight="1" x14ac:dyDescent="0.2"/>
    <row r="2699" ht="12.75" hidden="1" customHeight="1" x14ac:dyDescent="0.2"/>
    <row r="2700" ht="12.75" hidden="1" customHeight="1" x14ac:dyDescent="0.2"/>
    <row r="2701" ht="12.75" hidden="1" customHeight="1" x14ac:dyDescent="0.2"/>
    <row r="2702" ht="12.75" hidden="1" customHeight="1" x14ac:dyDescent="0.2"/>
    <row r="2703" ht="12.75" hidden="1" customHeight="1" x14ac:dyDescent="0.2"/>
    <row r="2704" ht="12.75" hidden="1" customHeight="1" x14ac:dyDescent="0.2"/>
    <row r="2705" ht="12.75" hidden="1" customHeight="1" x14ac:dyDescent="0.2"/>
    <row r="2706" ht="12.75" hidden="1" customHeight="1" x14ac:dyDescent="0.2"/>
    <row r="2707" ht="12.75" hidden="1" customHeight="1" x14ac:dyDescent="0.2"/>
    <row r="2708" ht="12.75" hidden="1" customHeight="1" x14ac:dyDescent="0.2"/>
    <row r="2709" ht="12.75" hidden="1" customHeight="1" x14ac:dyDescent="0.2"/>
    <row r="2710" ht="12.75" hidden="1" customHeight="1" x14ac:dyDescent="0.2"/>
    <row r="2711" ht="12.75" hidden="1" customHeight="1" x14ac:dyDescent="0.2"/>
    <row r="2712" ht="12.75" hidden="1" customHeight="1" x14ac:dyDescent="0.2"/>
    <row r="2713" ht="12.75" hidden="1" customHeight="1" x14ac:dyDescent="0.2"/>
    <row r="2714" ht="12.75" hidden="1" customHeight="1" x14ac:dyDescent="0.2"/>
    <row r="2715" ht="12.75" hidden="1" customHeight="1" x14ac:dyDescent="0.2"/>
    <row r="2716" ht="12.75" hidden="1" customHeight="1" x14ac:dyDescent="0.2"/>
    <row r="2717" ht="12.75" hidden="1" customHeight="1" x14ac:dyDescent="0.2"/>
    <row r="2718" ht="12.75" hidden="1" customHeight="1" x14ac:dyDescent="0.2"/>
    <row r="2719" ht="12.75" hidden="1" customHeight="1" x14ac:dyDescent="0.2"/>
    <row r="2720" ht="12.75" hidden="1" customHeight="1" x14ac:dyDescent="0.2"/>
    <row r="2721" ht="12.75" hidden="1" customHeight="1" x14ac:dyDescent="0.2"/>
    <row r="2722" ht="12.75" hidden="1" customHeight="1" x14ac:dyDescent="0.2"/>
    <row r="2723" ht="12.75" hidden="1" customHeight="1" x14ac:dyDescent="0.2"/>
    <row r="2724" ht="12.75" hidden="1" customHeight="1" x14ac:dyDescent="0.2"/>
    <row r="2725" ht="12.75" hidden="1" customHeight="1" x14ac:dyDescent="0.2"/>
    <row r="2726" ht="12.75" hidden="1" customHeight="1" x14ac:dyDescent="0.2"/>
    <row r="2727" ht="12.75" hidden="1" customHeight="1" x14ac:dyDescent="0.2"/>
    <row r="2728" ht="12.75" hidden="1" customHeight="1" x14ac:dyDescent="0.2"/>
    <row r="2729" ht="12.75" hidden="1" customHeight="1" x14ac:dyDescent="0.2"/>
    <row r="2730" ht="12.75" hidden="1" customHeight="1" x14ac:dyDescent="0.2"/>
    <row r="2731" ht="12.75" hidden="1" customHeight="1" x14ac:dyDescent="0.2"/>
    <row r="2732" ht="12.75" hidden="1" customHeight="1" x14ac:dyDescent="0.2"/>
    <row r="2733" ht="12.75" hidden="1" customHeight="1" x14ac:dyDescent="0.2"/>
    <row r="2734" ht="12.75" hidden="1" customHeight="1" x14ac:dyDescent="0.2"/>
    <row r="2735" ht="12.75" hidden="1" customHeight="1" x14ac:dyDescent="0.2"/>
    <row r="2736" ht="12.75" hidden="1" customHeight="1" x14ac:dyDescent="0.2"/>
    <row r="2737" ht="12.75" hidden="1" customHeight="1" x14ac:dyDescent="0.2"/>
    <row r="2738" ht="12.75" hidden="1" customHeight="1" x14ac:dyDescent="0.2"/>
    <row r="2739" ht="12.75" hidden="1" customHeight="1" x14ac:dyDescent="0.2"/>
    <row r="2740" ht="12.75" hidden="1" customHeight="1" x14ac:dyDescent="0.2"/>
    <row r="2741" ht="12.75" hidden="1" customHeight="1" x14ac:dyDescent="0.2"/>
    <row r="2742" ht="12.75" hidden="1" customHeight="1" x14ac:dyDescent="0.2"/>
    <row r="2743" ht="12.75" hidden="1" customHeight="1" x14ac:dyDescent="0.2"/>
    <row r="2744" ht="12.75" hidden="1" customHeight="1" x14ac:dyDescent="0.2"/>
    <row r="2745" ht="12.75" hidden="1" customHeight="1" x14ac:dyDescent="0.2"/>
    <row r="2746" ht="12.75" hidden="1" customHeight="1" x14ac:dyDescent="0.2"/>
    <row r="2747" ht="12.75" hidden="1" customHeight="1" x14ac:dyDescent="0.2"/>
    <row r="2748" ht="12.75" hidden="1" customHeight="1" x14ac:dyDescent="0.2"/>
    <row r="2749" ht="12.75" hidden="1" customHeight="1" x14ac:dyDescent="0.2"/>
    <row r="2750" ht="12.75" hidden="1" customHeight="1" x14ac:dyDescent="0.2"/>
    <row r="2751" ht="12.75" hidden="1" customHeight="1" x14ac:dyDescent="0.2"/>
    <row r="2752" ht="12.75" hidden="1" customHeight="1" x14ac:dyDescent="0.2"/>
    <row r="2753" ht="12.75" hidden="1" customHeight="1" x14ac:dyDescent="0.2"/>
    <row r="2754" ht="12.75" hidden="1" customHeight="1" x14ac:dyDescent="0.2"/>
    <row r="2755" ht="12.75" hidden="1" customHeight="1" x14ac:dyDescent="0.2"/>
    <row r="2756" ht="12.75" hidden="1" customHeight="1" x14ac:dyDescent="0.2"/>
    <row r="2757" ht="12.75" hidden="1" customHeight="1" x14ac:dyDescent="0.2"/>
    <row r="2758" ht="12.75" hidden="1" customHeight="1" x14ac:dyDescent="0.2"/>
    <row r="2759" ht="12.75" hidden="1" customHeight="1" x14ac:dyDescent="0.2"/>
    <row r="2760" ht="12.75" hidden="1" customHeight="1" x14ac:dyDescent="0.2"/>
    <row r="2761" ht="12.75" hidden="1" customHeight="1" x14ac:dyDescent="0.2"/>
    <row r="2762" ht="12.75" hidden="1" customHeight="1" x14ac:dyDescent="0.2"/>
    <row r="2763" ht="12.75" hidden="1" customHeight="1" x14ac:dyDescent="0.2"/>
    <row r="2764" ht="12.75" hidden="1" customHeight="1" x14ac:dyDescent="0.2"/>
    <row r="2765" ht="12.75" hidden="1" customHeight="1" x14ac:dyDescent="0.2"/>
    <row r="2766" ht="12.75" hidden="1" customHeight="1" x14ac:dyDescent="0.2"/>
    <row r="2767" ht="12.75" hidden="1" customHeight="1" x14ac:dyDescent="0.2"/>
    <row r="2768" ht="12.75" hidden="1" customHeight="1" x14ac:dyDescent="0.2"/>
    <row r="2769" ht="12.75" hidden="1" customHeight="1" x14ac:dyDescent="0.2"/>
    <row r="2770" ht="12.75" hidden="1" customHeight="1" x14ac:dyDescent="0.2"/>
    <row r="2771" ht="12.75" hidden="1" customHeight="1" x14ac:dyDescent="0.2"/>
    <row r="2772" ht="12.75" hidden="1" customHeight="1" x14ac:dyDescent="0.2"/>
    <row r="2773" ht="12.75" hidden="1" customHeight="1" x14ac:dyDescent="0.2"/>
    <row r="2774" ht="12.75" hidden="1" customHeight="1" x14ac:dyDescent="0.2"/>
    <row r="2775" ht="12.75" hidden="1" customHeight="1" x14ac:dyDescent="0.2"/>
    <row r="2776" ht="12.75" hidden="1" customHeight="1" x14ac:dyDescent="0.2"/>
    <row r="2777" ht="12.75" hidden="1" customHeight="1" x14ac:dyDescent="0.2"/>
    <row r="2778" ht="12.75" hidden="1" customHeight="1" x14ac:dyDescent="0.2"/>
    <row r="2779" ht="12.75" hidden="1" customHeight="1" x14ac:dyDescent="0.2"/>
    <row r="2780" ht="12.75" hidden="1" customHeight="1" x14ac:dyDescent="0.2"/>
    <row r="2781" ht="12.75" hidden="1" customHeight="1" x14ac:dyDescent="0.2"/>
    <row r="2782" ht="12.75" hidden="1" customHeight="1" x14ac:dyDescent="0.2"/>
    <row r="2783" ht="12.75" hidden="1" customHeight="1" x14ac:dyDescent="0.2"/>
    <row r="2784" ht="12.75" hidden="1" customHeight="1" x14ac:dyDescent="0.2"/>
    <row r="2785" ht="12.75" hidden="1" customHeight="1" x14ac:dyDescent="0.2"/>
    <row r="2786" ht="12.75" hidden="1" customHeight="1" x14ac:dyDescent="0.2"/>
    <row r="2787" ht="12.75" hidden="1" customHeight="1" x14ac:dyDescent="0.2"/>
    <row r="2788" ht="12.75" hidden="1" customHeight="1" x14ac:dyDescent="0.2"/>
    <row r="2789" ht="12.75" hidden="1" customHeight="1" x14ac:dyDescent="0.2"/>
    <row r="2790" ht="12.75" hidden="1" customHeight="1" x14ac:dyDescent="0.2"/>
    <row r="2791" ht="12.75" hidden="1" customHeight="1" x14ac:dyDescent="0.2"/>
    <row r="2792" ht="12.75" hidden="1" customHeight="1" x14ac:dyDescent="0.2"/>
    <row r="2793" ht="12.75" hidden="1" customHeight="1" x14ac:dyDescent="0.2"/>
    <row r="2794" ht="12.75" hidden="1" customHeight="1" x14ac:dyDescent="0.2"/>
    <row r="2795" ht="12.75" hidden="1" customHeight="1" x14ac:dyDescent="0.2"/>
    <row r="2796" ht="12.75" hidden="1" customHeight="1" x14ac:dyDescent="0.2"/>
    <row r="2797" ht="12.75" hidden="1" customHeight="1" x14ac:dyDescent="0.2"/>
    <row r="2798" ht="12.75" hidden="1" customHeight="1" x14ac:dyDescent="0.2"/>
    <row r="2799" ht="12.75" hidden="1" customHeight="1" x14ac:dyDescent="0.2"/>
    <row r="2800" ht="12.75" hidden="1" customHeight="1" x14ac:dyDescent="0.2"/>
    <row r="2801" ht="12.75" hidden="1" customHeight="1" x14ac:dyDescent="0.2"/>
    <row r="2802" ht="12.75" hidden="1" customHeight="1" x14ac:dyDescent="0.2"/>
    <row r="2803" ht="12.75" hidden="1" customHeight="1" x14ac:dyDescent="0.2"/>
    <row r="2804" ht="12.75" hidden="1" customHeight="1" x14ac:dyDescent="0.2"/>
    <row r="2805" ht="12.75" hidden="1" customHeight="1" x14ac:dyDescent="0.2"/>
    <row r="2806" ht="12.75" hidden="1" customHeight="1" x14ac:dyDescent="0.2"/>
    <row r="2807" ht="12.75" hidden="1" customHeight="1" x14ac:dyDescent="0.2"/>
    <row r="2808" ht="12.75" hidden="1" customHeight="1" x14ac:dyDescent="0.2"/>
    <row r="2809" ht="12.75" hidden="1" customHeight="1" x14ac:dyDescent="0.2"/>
    <row r="2810" ht="12.75" hidden="1" customHeight="1" x14ac:dyDescent="0.2"/>
    <row r="2811" ht="12.75" hidden="1" customHeight="1" x14ac:dyDescent="0.2"/>
    <row r="2812" ht="12.75" hidden="1" customHeight="1" x14ac:dyDescent="0.2"/>
    <row r="2813" ht="12.75" hidden="1" customHeight="1" x14ac:dyDescent="0.2"/>
    <row r="2814" ht="12.75" hidden="1" customHeight="1" x14ac:dyDescent="0.2"/>
    <row r="2815" ht="12.75" hidden="1" customHeight="1" x14ac:dyDescent="0.2"/>
    <row r="2816" ht="12.75" hidden="1" customHeight="1" x14ac:dyDescent="0.2"/>
    <row r="2817" ht="12.75" hidden="1" customHeight="1" x14ac:dyDescent="0.2"/>
    <row r="2818" ht="12.75" hidden="1" customHeight="1" x14ac:dyDescent="0.2"/>
    <row r="2819" ht="12.75" hidden="1" customHeight="1" x14ac:dyDescent="0.2"/>
    <row r="2820" ht="12.75" hidden="1" customHeight="1" x14ac:dyDescent="0.2"/>
    <row r="2821" ht="12.75" hidden="1" customHeight="1" x14ac:dyDescent="0.2"/>
    <row r="2822" ht="12.75" hidden="1" customHeight="1" x14ac:dyDescent="0.2"/>
    <row r="2823" ht="12.75" hidden="1" customHeight="1" x14ac:dyDescent="0.2"/>
    <row r="2824" ht="12.75" hidden="1" customHeight="1" x14ac:dyDescent="0.2"/>
    <row r="2825" ht="12.75" hidden="1" customHeight="1" x14ac:dyDescent="0.2"/>
    <row r="2826" ht="12.75" hidden="1" customHeight="1" x14ac:dyDescent="0.2"/>
    <row r="2827" ht="12.75" hidden="1" customHeight="1" x14ac:dyDescent="0.2"/>
    <row r="2828" ht="12.75" hidden="1" customHeight="1" x14ac:dyDescent="0.2"/>
    <row r="2829" ht="12.75" hidden="1" customHeight="1" x14ac:dyDescent="0.2"/>
    <row r="2830" ht="12.75" hidden="1" customHeight="1" x14ac:dyDescent="0.2"/>
    <row r="2831" ht="12.75" hidden="1" customHeight="1" x14ac:dyDescent="0.2"/>
    <row r="2832" ht="12.75" hidden="1" customHeight="1" x14ac:dyDescent="0.2"/>
    <row r="2833" ht="12.75" hidden="1" customHeight="1" x14ac:dyDescent="0.2"/>
    <row r="2834" ht="12.75" hidden="1" customHeight="1" x14ac:dyDescent="0.2"/>
    <row r="2835" ht="12.75" hidden="1" customHeight="1" x14ac:dyDescent="0.2"/>
    <row r="2836" ht="12.75" hidden="1" customHeight="1" x14ac:dyDescent="0.2"/>
    <row r="2837" ht="12.75" hidden="1" customHeight="1" x14ac:dyDescent="0.2"/>
    <row r="2838" ht="12.75" hidden="1" customHeight="1" x14ac:dyDescent="0.2"/>
    <row r="2839" ht="12.75" hidden="1" customHeight="1" x14ac:dyDescent="0.2"/>
    <row r="2840" ht="12.75" hidden="1" customHeight="1" x14ac:dyDescent="0.2"/>
    <row r="2841" ht="12.75" hidden="1" customHeight="1" x14ac:dyDescent="0.2"/>
    <row r="2842" ht="12.75" hidden="1" customHeight="1" x14ac:dyDescent="0.2"/>
    <row r="2843" ht="12.75" hidden="1" customHeight="1" x14ac:dyDescent="0.2"/>
    <row r="2844" ht="12.75" hidden="1" customHeight="1" x14ac:dyDescent="0.2"/>
    <row r="2845" ht="12.75" hidden="1" customHeight="1" x14ac:dyDescent="0.2"/>
    <row r="2846" ht="12.75" hidden="1" customHeight="1" x14ac:dyDescent="0.2"/>
    <row r="2847" ht="12.75" hidden="1" customHeight="1" x14ac:dyDescent="0.2"/>
    <row r="2848" ht="12.75" hidden="1" customHeight="1" x14ac:dyDescent="0.2"/>
    <row r="2849" ht="12.75" hidden="1" customHeight="1" x14ac:dyDescent="0.2"/>
    <row r="2850" ht="12.75" hidden="1" customHeight="1" x14ac:dyDescent="0.2"/>
    <row r="2851" ht="12.75" hidden="1" customHeight="1" x14ac:dyDescent="0.2"/>
    <row r="2852" ht="12.75" hidden="1" customHeight="1" x14ac:dyDescent="0.2"/>
    <row r="2853" ht="12.75" hidden="1" customHeight="1" x14ac:dyDescent="0.2"/>
    <row r="2854" ht="12.75" hidden="1" customHeight="1" x14ac:dyDescent="0.2"/>
    <row r="2855" ht="12.75" hidden="1" customHeight="1" x14ac:dyDescent="0.2"/>
    <row r="2856" ht="12.75" hidden="1" customHeight="1" x14ac:dyDescent="0.2"/>
    <row r="2857" ht="12.75" hidden="1" customHeight="1" x14ac:dyDescent="0.2"/>
    <row r="2858" ht="12.75" hidden="1" customHeight="1" x14ac:dyDescent="0.2"/>
    <row r="2859" ht="12.75" hidden="1" customHeight="1" x14ac:dyDescent="0.2"/>
    <row r="2860" ht="12.75" hidden="1" customHeight="1" x14ac:dyDescent="0.2"/>
    <row r="2861" ht="12.75" hidden="1" customHeight="1" x14ac:dyDescent="0.2"/>
    <row r="2862" ht="12.75" hidden="1" customHeight="1" x14ac:dyDescent="0.2"/>
    <row r="2863" ht="12.75" hidden="1" customHeight="1" x14ac:dyDescent="0.2"/>
    <row r="2864" ht="12.75" hidden="1" customHeight="1" x14ac:dyDescent="0.2"/>
    <row r="2865" ht="12.75" hidden="1" customHeight="1" x14ac:dyDescent="0.2"/>
    <row r="2866" ht="12.75" hidden="1" customHeight="1" x14ac:dyDescent="0.2"/>
    <row r="2867" ht="12.75" hidden="1" customHeight="1" x14ac:dyDescent="0.2"/>
    <row r="2868" ht="12.75" hidden="1" customHeight="1" x14ac:dyDescent="0.2"/>
    <row r="2869" ht="12.75" hidden="1" customHeight="1" x14ac:dyDescent="0.2"/>
    <row r="2870" ht="12.75" hidden="1" customHeight="1" x14ac:dyDescent="0.2"/>
    <row r="2871" ht="12.75" hidden="1" customHeight="1" x14ac:dyDescent="0.2"/>
    <row r="2872" ht="12.75" hidden="1" customHeight="1" x14ac:dyDescent="0.2"/>
    <row r="2873" ht="12.75" hidden="1" customHeight="1" x14ac:dyDescent="0.2"/>
    <row r="2874" ht="12.75" hidden="1" customHeight="1" x14ac:dyDescent="0.2"/>
    <row r="2875" ht="12.75" hidden="1" customHeight="1" x14ac:dyDescent="0.2"/>
    <row r="2876" ht="12.75" hidden="1" customHeight="1" x14ac:dyDescent="0.2"/>
    <row r="2877" ht="12.75" hidden="1" customHeight="1" x14ac:dyDescent="0.2"/>
    <row r="2878" ht="12.75" hidden="1" customHeight="1" x14ac:dyDescent="0.2"/>
    <row r="2879" ht="12.75" hidden="1" customHeight="1" x14ac:dyDescent="0.2"/>
    <row r="2880" ht="12.75" hidden="1" customHeight="1" x14ac:dyDescent="0.2"/>
    <row r="2881" ht="12.75" hidden="1" customHeight="1" x14ac:dyDescent="0.2"/>
    <row r="2882" ht="12.75" hidden="1" customHeight="1" x14ac:dyDescent="0.2"/>
    <row r="2883" ht="12.75" hidden="1" customHeight="1" x14ac:dyDescent="0.2"/>
    <row r="2884" ht="12.75" hidden="1" customHeight="1" x14ac:dyDescent="0.2"/>
    <row r="2885" ht="12.75" hidden="1" customHeight="1" x14ac:dyDescent="0.2"/>
    <row r="2886" ht="12.75" hidden="1" customHeight="1" x14ac:dyDescent="0.2"/>
    <row r="2887" ht="12.75" hidden="1" customHeight="1" x14ac:dyDescent="0.2"/>
    <row r="2888" ht="12.75" hidden="1" customHeight="1" x14ac:dyDescent="0.2"/>
    <row r="2889" ht="12.75" hidden="1" customHeight="1" x14ac:dyDescent="0.2"/>
    <row r="2890" ht="12.75" hidden="1" customHeight="1" x14ac:dyDescent="0.2"/>
    <row r="2891" ht="12.75" hidden="1" customHeight="1" x14ac:dyDescent="0.2"/>
    <row r="2892" ht="12.75" hidden="1" customHeight="1" x14ac:dyDescent="0.2"/>
    <row r="2893" ht="12.75" hidden="1" customHeight="1" x14ac:dyDescent="0.2"/>
    <row r="2894" ht="12.75" hidden="1" customHeight="1" x14ac:dyDescent="0.2"/>
    <row r="2895" ht="12.75" hidden="1" customHeight="1" x14ac:dyDescent="0.2"/>
    <row r="2896" ht="12.75" hidden="1" customHeight="1" x14ac:dyDescent="0.2"/>
    <row r="2897" ht="12.75" hidden="1" customHeight="1" x14ac:dyDescent="0.2"/>
    <row r="2898" ht="12.75" hidden="1" customHeight="1" x14ac:dyDescent="0.2"/>
    <row r="2899" ht="12.75" hidden="1" customHeight="1" x14ac:dyDescent="0.2"/>
    <row r="2900" ht="12.75" hidden="1" customHeight="1" x14ac:dyDescent="0.2"/>
    <row r="2901" ht="12.75" hidden="1" customHeight="1" x14ac:dyDescent="0.2"/>
    <row r="2902" ht="12.75" hidden="1" customHeight="1" x14ac:dyDescent="0.2"/>
    <row r="2903" ht="12.75" hidden="1" customHeight="1" x14ac:dyDescent="0.2"/>
    <row r="2904" ht="12.75" hidden="1" customHeight="1" x14ac:dyDescent="0.2"/>
    <row r="2905" ht="12.75" hidden="1" customHeight="1" x14ac:dyDescent="0.2"/>
    <row r="2906" ht="12.75" hidden="1" customHeight="1" x14ac:dyDescent="0.2"/>
    <row r="2907" ht="12.75" hidden="1" customHeight="1" x14ac:dyDescent="0.2"/>
    <row r="2908" ht="12.75" hidden="1" customHeight="1" x14ac:dyDescent="0.2"/>
    <row r="2909" ht="12.75" hidden="1" customHeight="1" x14ac:dyDescent="0.2"/>
    <row r="2910" ht="12.75" hidden="1" customHeight="1" x14ac:dyDescent="0.2"/>
    <row r="2911" ht="12.75" hidden="1" customHeight="1" x14ac:dyDescent="0.2"/>
    <row r="2912" ht="12.75" hidden="1" customHeight="1" x14ac:dyDescent="0.2"/>
    <row r="2913" ht="12.75" hidden="1" customHeight="1" x14ac:dyDescent="0.2"/>
    <row r="2914" ht="12.75" hidden="1" customHeight="1" x14ac:dyDescent="0.2"/>
    <row r="2915" ht="12.75" hidden="1" customHeight="1" x14ac:dyDescent="0.2"/>
    <row r="2916" ht="12.75" hidden="1" customHeight="1" x14ac:dyDescent="0.2"/>
    <row r="2917" ht="12.75" hidden="1" customHeight="1" x14ac:dyDescent="0.2"/>
    <row r="2918" ht="12.75" hidden="1" customHeight="1" x14ac:dyDescent="0.2"/>
    <row r="2919" ht="12.75" hidden="1" customHeight="1" x14ac:dyDescent="0.2"/>
    <row r="2920" ht="12.75" hidden="1" customHeight="1" x14ac:dyDescent="0.2"/>
    <row r="2921" ht="12.75" hidden="1" customHeight="1" x14ac:dyDescent="0.2"/>
    <row r="2922" ht="12.75" hidden="1" customHeight="1" x14ac:dyDescent="0.2"/>
    <row r="2923" ht="12.75" hidden="1" customHeight="1" x14ac:dyDescent="0.2"/>
    <row r="2924" ht="12.75" hidden="1" customHeight="1" x14ac:dyDescent="0.2"/>
    <row r="2925" ht="12.75" hidden="1" customHeight="1" x14ac:dyDescent="0.2"/>
    <row r="2926" ht="12.75" hidden="1" customHeight="1" x14ac:dyDescent="0.2"/>
    <row r="2927" ht="12.75" hidden="1" customHeight="1" x14ac:dyDescent="0.2"/>
    <row r="2928" ht="12.75" hidden="1" customHeight="1" x14ac:dyDescent="0.2"/>
    <row r="2929" ht="12.75" hidden="1" customHeight="1" x14ac:dyDescent="0.2"/>
    <row r="2930" ht="12.75" hidden="1" customHeight="1" x14ac:dyDescent="0.2"/>
    <row r="2931" ht="12.75" hidden="1" customHeight="1" x14ac:dyDescent="0.2"/>
    <row r="2932" ht="12.75" hidden="1" customHeight="1" x14ac:dyDescent="0.2"/>
    <row r="2933" ht="12.75" hidden="1" customHeight="1" x14ac:dyDescent="0.2"/>
    <row r="2934" ht="12.75" hidden="1" customHeight="1" x14ac:dyDescent="0.2"/>
    <row r="2935" ht="12.75" hidden="1" customHeight="1" x14ac:dyDescent="0.2"/>
    <row r="2936" ht="12.75" hidden="1" customHeight="1" x14ac:dyDescent="0.2"/>
    <row r="2937" ht="12.75" hidden="1" customHeight="1" x14ac:dyDescent="0.2"/>
    <row r="2938" ht="12.75" hidden="1" customHeight="1" x14ac:dyDescent="0.2"/>
    <row r="2939" ht="12.75" hidden="1" customHeight="1" x14ac:dyDescent="0.2"/>
    <row r="2940" ht="12.75" hidden="1" customHeight="1" x14ac:dyDescent="0.2"/>
    <row r="2941" ht="12.75" hidden="1" customHeight="1" x14ac:dyDescent="0.2"/>
    <row r="2942" ht="12.75" hidden="1" customHeight="1" x14ac:dyDescent="0.2"/>
    <row r="2943" ht="12.75" hidden="1" customHeight="1" x14ac:dyDescent="0.2"/>
    <row r="2944" ht="12.75" hidden="1" customHeight="1" x14ac:dyDescent="0.2"/>
    <row r="2945" ht="12.75" hidden="1" customHeight="1" x14ac:dyDescent="0.2"/>
    <row r="2946" ht="12.75" hidden="1" customHeight="1" x14ac:dyDescent="0.2"/>
    <row r="2947" ht="12.75" hidden="1" customHeight="1" x14ac:dyDescent="0.2"/>
    <row r="2948" ht="12.75" hidden="1" customHeight="1" x14ac:dyDescent="0.2"/>
    <row r="2949" ht="12.75" hidden="1" customHeight="1" x14ac:dyDescent="0.2"/>
    <row r="2950" ht="12.75" hidden="1" customHeight="1" x14ac:dyDescent="0.2"/>
    <row r="2951" ht="12.75" hidden="1" customHeight="1" x14ac:dyDescent="0.2"/>
    <row r="2952" ht="12.75" hidden="1" customHeight="1" x14ac:dyDescent="0.2"/>
    <row r="2953" ht="12.75" hidden="1" customHeight="1" x14ac:dyDescent="0.2"/>
    <row r="2954" ht="12.75" hidden="1" customHeight="1" x14ac:dyDescent="0.2"/>
    <row r="2955" ht="12.75" hidden="1" customHeight="1" x14ac:dyDescent="0.2"/>
    <row r="2956" ht="12.75" hidden="1" customHeight="1" x14ac:dyDescent="0.2"/>
    <row r="2957" ht="12.75" hidden="1" customHeight="1" x14ac:dyDescent="0.2"/>
    <row r="2958" ht="12.75" hidden="1" customHeight="1" x14ac:dyDescent="0.2"/>
    <row r="2959" ht="12.75" hidden="1" customHeight="1" x14ac:dyDescent="0.2"/>
    <row r="2960" ht="12.75" hidden="1" customHeight="1" x14ac:dyDescent="0.2"/>
    <row r="2961" ht="12.75" hidden="1" customHeight="1" x14ac:dyDescent="0.2"/>
    <row r="2962" ht="12.75" hidden="1" customHeight="1" x14ac:dyDescent="0.2"/>
    <row r="2963" ht="12.75" hidden="1" customHeight="1" x14ac:dyDescent="0.2"/>
    <row r="2964" ht="12.75" hidden="1" customHeight="1" x14ac:dyDescent="0.2"/>
    <row r="2965" ht="12.75" hidden="1" customHeight="1" x14ac:dyDescent="0.2"/>
    <row r="2966" ht="12.75" hidden="1" customHeight="1" x14ac:dyDescent="0.2"/>
    <row r="2967" ht="12.75" hidden="1" customHeight="1" x14ac:dyDescent="0.2"/>
    <row r="2968" ht="12.75" hidden="1" customHeight="1" x14ac:dyDescent="0.2"/>
    <row r="2969" ht="12.75" hidden="1" customHeight="1" x14ac:dyDescent="0.2"/>
    <row r="2970" ht="12.75" hidden="1" customHeight="1" x14ac:dyDescent="0.2"/>
    <row r="2971" ht="12.75" hidden="1" customHeight="1" x14ac:dyDescent="0.2"/>
    <row r="2972" ht="12.75" hidden="1" customHeight="1" x14ac:dyDescent="0.2"/>
    <row r="2973" ht="12.75" hidden="1" customHeight="1" x14ac:dyDescent="0.2"/>
    <row r="2974" ht="12.75" hidden="1" customHeight="1" x14ac:dyDescent="0.2"/>
    <row r="2975" ht="12.75" hidden="1" customHeight="1" x14ac:dyDescent="0.2"/>
    <row r="2976" ht="12.75" hidden="1" customHeight="1" x14ac:dyDescent="0.2"/>
    <row r="2977" ht="12.75" hidden="1" customHeight="1" x14ac:dyDescent="0.2"/>
    <row r="2978" ht="12.75" hidden="1" customHeight="1" x14ac:dyDescent="0.2"/>
    <row r="2979" ht="12.75" hidden="1" customHeight="1" x14ac:dyDescent="0.2"/>
    <row r="2980" ht="12.75" hidden="1" customHeight="1" x14ac:dyDescent="0.2"/>
    <row r="2981" ht="12.75" hidden="1" customHeight="1" x14ac:dyDescent="0.2"/>
    <row r="2982" ht="12.75" hidden="1" customHeight="1" x14ac:dyDescent="0.2"/>
    <row r="2983" ht="12.75" hidden="1" customHeight="1" x14ac:dyDescent="0.2"/>
    <row r="2984" ht="12.75" hidden="1" customHeight="1" x14ac:dyDescent="0.2"/>
    <row r="2985" ht="12.75" hidden="1" customHeight="1" x14ac:dyDescent="0.2"/>
    <row r="2986" ht="12.75" hidden="1" customHeight="1" x14ac:dyDescent="0.2"/>
    <row r="2987" ht="12.75" hidden="1" customHeight="1" x14ac:dyDescent="0.2"/>
    <row r="2988" ht="12.75" hidden="1" customHeight="1" x14ac:dyDescent="0.2"/>
    <row r="2989" ht="12.75" hidden="1" customHeight="1" x14ac:dyDescent="0.2"/>
    <row r="2990" ht="12.75" hidden="1" customHeight="1" x14ac:dyDescent="0.2"/>
    <row r="2991" ht="12.75" hidden="1" customHeight="1" x14ac:dyDescent="0.2"/>
    <row r="2992" ht="12.75" hidden="1" customHeight="1" x14ac:dyDescent="0.2"/>
    <row r="2993" ht="12.75" hidden="1" customHeight="1" x14ac:dyDescent="0.2"/>
    <row r="2994" ht="12.75" hidden="1" customHeight="1" x14ac:dyDescent="0.2"/>
    <row r="2995" ht="12.75" hidden="1" customHeight="1" x14ac:dyDescent="0.2"/>
    <row r="2996" ht="12.75" hidden="1" customHeight="1" x14ac:dyDescent="0.2"/>
    <row r="2997" ht="12.75" hidden="1" customHeight="1" x14ac:dyDescent="0.2"/>
    <row r="2998" ht="12.75" hidden="1" customHeight="1" x14ac:dyDescent="0.2"/>
    <row r="2999" ht="12.75" hidden="1" customHeight="1" x14ac:dyDescent="0.2"/>
    <row r="3000" ht="12.75" hidden="1" customHeight="1" x14ac:dyDescent="0.2"/>
    <row r="3001" ht="12.75" hidden="1" customHeight="1" x14ac:dyDescent="0.2"/>
    <row r="3002" ht="12.75" hidden="1" customHeight="1" x14ac:dyDescent="0.2"/>
    <row r="3003" ht="12.75" hidden="1" customHeight="1" x14ac:dyDescent="0.2"/>
    <row r="3004" ht="12.75" hidden="1" customHeight="1" x14ac:dyDescent="0.2"/>
    <row r="3005" ht="12.75" hidden="1" customHeight="1" x14ac:dyDescent="0.2"/>
    <row r="3006" ht="12.75" hidden="1" customHeight="1" x14ac:dyDescent="0.2"/>
    <row r="3007" ht="12.75" hidden="1" customHeight="1" x14ac:dyDescent="0.2"/>
    <row r="3008" ht="12.75" hidden="1" customHeight="1" x14ac:dyDescent="0.2"/>
    <row r="3009" ht="12.75" hidden="1" customHeight="1" x14ac:dyDescent="0.2"/>
    <row r="3010" ht="12.75" hidden="1" customHeight="1" x14ac:dyDescent="0.2"/>
    <row r="3011" ht="12.75" hidden="1" customHeight="1" x14ac:dyDescent="0.2"/>
    <row r="3012" ht="12.75" hidden="1" customHeight="1" x14ac:dyDescent="0.2"/>
    <row r="3013" ht="12.75" hidden="1" customHeight="1" x14ac:dyDescent="0.2"/>
    <row r="3014" ht="12.75" hidden="1" customHeight="1" x14ac:dyDescent="0.2"/>
    <row r="3015" ht="12.75" hidden="1" customHeight="1" x14ac:dyDescent="0.2"/>
    <row r="3016" ht="12.75" hidden="1" customHeight="1" x14ac:dyDescent="0.2"/>
    <row r="3017" ht="12.75" hidden="1" customHeight="1" x14ac:dyDescent="0.2"/>
    <row r="3018" ht="12.75" hidden="1" customHeight="1" x14ac:dyDescent="0.2"/>
    <row r="3019" ht="12.75" hidden="1" customHeight="1" x14ac:dyDescent="0.2"/>
    <row r="3020" ht="12.75" hidden="1" customHeight="1" x14ac:dyDescent="0.2"/>
    <row r="3021" ht="12.75" hidden="1" customHeight="1" x14ac:dyDescent="0.2"/>
    <row r="3022" ht="12.75" hidden="1" customHeight="1" x14ac:dyDescent="0.2"/>
    <row r="3023" ht="12.75" hidden="1" customHeight="1" x14ac:dyDescent="0.2"/>
    <row r="3024" ht="12.75" hidden="1" customHeight="1" x14ac:dyDescent="0.2"/>
    <row r="3025" ht="12.75" hidden="1" customHeight="1" x14ac:dyDescent="0.2"/>
    <row r="3026" ht="12.75" hidden="1" customHeight="1" x14ac:dyDescent="0.2"/>
    <row r="3027" ht="12.75" hidden="1" customHeight="1" x14ac:dyDescent="0.2"/>
    <row r="3028" ht="12.75" hidden="1" customHeight="1" x14ac:dyDescent="0.2"/>
    <row r="3029" ht="12.75" hidden="1" customHeight="1" x14ac:dyDescent="0.2"/>
    <row r="3030" ht="12.75" hidden="1" customHeight="1" x14ac:dyDescent="0.2"/>
    <row r="3031" ht="12.75" hidden="1" customHeight="1" x14ac:dyDescent="0.2"/>
    <row r="3032" ht="12.75" hidden="1" customHeight="1" x14ac:dyDescent="0.2"/>
    <row r="3033" ht="12.75" hidden="1" customHeight="1" x14ac:dyDescent="0.2"/>
    <row r="3034" ht="12.75" hidden="1" customHeight="1" x14ac:dyDescent="0.2"/>
    <row r="3035" ht="12.75" hidden="1" customHeight="1" x14ac:dyDescent="0.2"/>
    <row r="3036" ht="12.75" hidden="1" customHeight="1" x14ac:dyDescent="0.2"/>
    <row r="3037" ht="12.75" hidden="1" customHeight="1" x14ac:dyDescent="0.2"/>
    <row r="3038" ht="12.75" hidden="1" customHeight="1" x14ac:dyDescent="0.2"/>
    <row r="3039" ht="12.75" hidden="1" customHeight="1" x14ac:dyDescent="0.2"/>
    <row r="3040" ht="12.75" hidden="1" customHeight="1" x14ac:dyDescent="0.2"/>
    <row r="3041" ht="12.75" hidden="1" customHeight="1" x14ac:dyDescent="0.2"/>
    <row r="3042" ht="12.75" hidden="1" customHeight="1" x14ac:dyDescent="0.2"/>
    <row r="3043" ht="12.75" hidden="1" customHeight="1" x14ac:dyDescent="0.2"/>
    <row r="3044" ht="12.75" hidden="1" customHeight="1" x14ac:dyDescent="0.2"/>
    <row r="3045" ht="12.75" hidden="1" customHeight="1" x14ac:dyDescent="0.2"/>
    <row r="3046" ht="12.75" hidden="1" customHeight="1" x14ac:dyDescent="0.2"/>
    <row r="3047" ht="12.75" hidden="1" customHeight="1" x14ac:dyDescent="0.2"/>
    <row r="3048" ht="12.75" hidden="1" customHeight="1" x14ac:dyDescent="0.2"/>
    <row r="3049" ht="12.75" hidden="1" customHeight="1" x14ac:dyDescent="0.2"/>
    <row r="3050" ht="12.75" hidden="1" customHeight="1" x14ac:dyDescent="0.2"/>
    <row r="3051" ht="12.75" hidden="1" customHeight="1" x14ac:dyDescent="0.2"/>
    <row r="3052" ht="12.75" hidden="1" customHeight="1" x14ac:dyDescent="0.2"/>
    <row r="3053" ht="12.75" hidden="1" customHeight="1" x14ac:dyDescent="0.2"/>
    <row r="3054" ht="12.75" hidden="1" customHeight="1" x14ac:dyDescent="0.2"/>
    <row r="3055" ht="12.75" hidden="1" customHeight="1" x14ac:dyDescent="0.2"/>
    <row r="3056" ht="12.75" hidden="1" customHeight="1" x14ac:dyDescent="0.2"/>
    <row r="3057" ht="12.75" hidden="1" customHeight="1" x14ac:dyDescent="0.2"/>
    <row r="3058" ht="12.75" hidden="1" customHeight="1" x14ac:dyDescent="0.2"/>
    <row r="3059" ht="12.75" hidden="1" customHeight="1" x14ac:dyDescent="0.2"/>
    <row r="3060" ht="12.75" hidden="1" customHeight="1" x14ac:dyDescent="0.2"/>
    <row r="3061" ht="12.75" hidden="1" customHeight="1" x14ac:dyDescent="0.2"/>
    <row r="3062" ht="12.75" hidden="1" customHeight="1" x14ac:dyDescent="0.2"/>
    <row r="3063" ht="12.75" hidden="1" customHeight="1" x14ac:dyDescent="0.2"/>
    <row r="3064" ht="12.75" hidden="1" customHeight="1" x14ac:dyDescent="0.2"/>
    <row r="3065" ht="12.75" hidden="1" customHeight="1" x14ac:dyDescent="0.2"/>
    <row r="3066" ht="12.75" hidden="1" customHeight="1" x14ac:dyDescent="0.2"/>
    <row r="3067" ht="12.75" hidden="1" customHeight="1" x14ac:dyDescent="0.2"/>
    <row r="3068" ht="12.75" hidden="1" customHeight="1" x14ac:dyDescent="0.2"/>
    <row r="3069" ht="12.75" hidden="1" customHeight="1" x14ac:dyDescent="0.2"/>
    <row r="3070" ht="12.75" hidden="1" customHeight="1" x14ac:dyDescent="0.2"/>
    <row r="3071" ht="12.75" hidden="1" customHeight="1" x14ac:dyDescent="0.2"/>
    <row r="3072" ht="12.75" hidden="1" customHeight="1" x14ac:dyDescent="0.2"/>
    <row r="3073" ht="12.75" hidden="1" customHeight="1" x14ac:dyDescent="0.2"/>
    <row r="3074" ht="12.75" hidden="1" customHeight="1" x14ac:dyDescent="0.2"/>
    <row r="3075" ht="12.75" hidden="1" customHeight="1" x14ac:dyDescent="0.2"/>
    <row r="3076" ht="12.75" hidden="1" customHeight="1" x14ac:dyDescent="0.2"/>
    <row r="3077" ht="12.75" hidden="1" customHeight="1" x14ac:dyDescent="0.2"/>
    <row r="3078" ht="12.75" hidden="1" customHeight="1" x14ac:dyDescent="0.2"/>
    <row r="3079" ht="12.75" hidden="1" customHeight="1" x14ac:dyDescent="0.2"/>
    <row r="3080" ht="12.75" hidden="1" customHeight="1" x14ac:dyDescent="0.2"/>
    <row r="3081" ht="12.75" hidden="1" customHeight="1" x14ac:dyDescent="0.2"/>
    <row r="3082" ht="12.75" hidden="1" customHeight="1" x14ac:dyDescent="0.2"/>
    <row r="3083" ht="12.75" hidden="1" customHeight="1" x14ac:dyDescent="0.2"/>
    <row r="3084" ht="12.75" hidden="1" customHeight="1" x14ac:dyDescent="0.2"/>
    <row r="3085" ht="12.75" hidden="1" customHeight="1" x14ac:dyDescent="0.2"/>
    <row r="3086" ht="12.75" hidden="1" customHeight="1" x14ac:dyDescent="0.2"/>
    <row r="3087" ht="12.75" hidden="1" customHeight="1" x14ac:dyDescent="0.2"/>
    <row r="3088" ht="12.75" hidden="1" customHeight="1" x14ac:dyDescent="0.2"/>
    <row r="3089" ht="12.75" hidden="1" customHeight="1" x14ac:dyDescent="0.2"/>
    <row r="3090" ht="12.75" hidden="1" customHeight="1" x14ac:dyDescent="0.2"/>
    <row r="3091" ht="12.75" hidden="1" customHeight="1" x14ac:dyDescent="0.2"/>
    <row r="3092" ht="12.75" hidden="1" customHeight="1" x14ac:dyDescent="0.2"/>
    <row r="3093" ht="12.75" hidden="1" customHeight="1" x14ac:dyDescent="0.2"/>
    <row r="3094" ht="12.75" hidden="1" customHeight="1" x14ac:dyDescent="0.2"/>
    <row r="3095" ht="12.75" hidden="1" customHeight="1" x14ac:dyDescent="0.2"/>
    <row r="3096" ht="12.75" hidden="1" customHeight="1" x14ac:dyDescent="0.2"/>
    <row r="3097" ht="12.75" hidden="1" customHeight="1" x14ac:dyDescent="0.2"/>
    <row r="3098" ht="12.75" hidden="1" customHeight="1" x14ac:dyDescent="0.2"/>
    <row r="3099" ht="12.75" hidden="1" customHeight="1" x14ac:dyDescent="0.2"/>
    <row r="3100" ht="12.75" hidden="1" customHeight="1" x14ac:dyDescent="0.2"/>
    <row r="3101" ht="12.75" hidden="1" customHeight="1" x14ac:dyDescent="0.2"/>
    <row r="3102" ht="12.75" hidden="1" customHeight="1" x14ac:dyDescent="0.2"/>
    <row r="3103" ht="12.75" hidden="1" customHeight="1" x14ac:dyDescent="0.2"/>
    <row r="3104" ht="12.75" hidden="1" customHeight="1" x14ac:dyDescent="0.2"/>
    <row r="3105" ht="12.75" hidden="1" customHeight="1" x14ac:dyDescent="0.2"/>
    <row r="3106" ht="12.75" hidden="1" customHeight="1" x14ac:dyDescent="0.2"/>
    <row r="3107" ht="12.75" hidden="1" customHeight="1" x14ac:dyDescent="0.2"/>
    <row r="3108" ht="12.75" hidden="1" customHeight="1" x14ac:dyDescent="0.2"/>
    <row r="3109" ht="12.75" hidden="1" customHeight="1" x14ac:dyDescent="0.2"/>
    <row r="3110" ht="12.75" hidden="1" customHeight="1" x14ac:dyDescent="0.2"/>
    <row r="3111" ht="12.75" hidden="1" customHeight="1" x14ac:dyDescent="0.2"/>
    <row r="3112" ht="12.75" hidden="1" customHeight="1" x14ac:dyDescent="0.2"/>
    <row r="3113" ht="12.75" hidden="1" customHeight="1" x14ac:dyDescent="0.2"/>
    <row r="3114" ht="12.75" hidden="1" customHeight="1" x14ac:dyDescent="0.2"/>
    <row r="3115" ht="12.75" hidden="1" customHeight="1" x14ac:dyDescent="0.2"/>
    <row r="3116" ht="12.75" hidden="1" customHeight="1" x14ac:dyDescent="0.2"/>
    <row r="3117" ht="12.75" hidden="1" customHeight="1" x14ac:dyDescent="0.2"/>
    <row r="3118" ht="12.75" hidden="1" customHeight="1" x14ac:dyDescent="0.2"/>
    <row r="3119" ht="12.75" hidden="1" customHeight="1" x14ac:dyDescent="0.2"/>
    <row r="3120" ht="12.75" hidden="1" customHeight="1" x14ac:dyDescent="0.2"/>
    <row r="3121" ht="12.75" hidden="1" customHeight="1" x14ac:dyDescent="0.2"/>
    <row r="3122" ht="12.75" hidden="1" customHeight="1" x14ac:dyDescent="0.2"/>
    <row r="3123" ht="12.75" hidden="1" customHeight="1" x14ac:dyDescent="0.2"/>
    <row r="3124" ht="12.75" hidden="1" customHeight="1" x14ac:dyDescent="0.2"/>
    <row r="3125" ht="12.75" hidden="1" customHeight="1" x14ac:dyDescent="0.2"/>
    <row r="3126" ht="12.75" hidden="1" customHeight="1" x14ac:dyDescent="0.2"/>
    <row r="3127" ht="12.75" hidden="1" customHeight="1" x14ac:dyDescent="0.2"/>
    <row r="3128" ht="12.75" hidden="1" customHeight="1" x14ac:dyDescent="0.2"/>
    <row r="3129" ht="12.75" hidden="1" customHeight="1" x14ac:dyDescent="0.2"/>
    <row r="3130" ht="12.75" hidden="1" customHeight="1" x14ac:dyDescent="0.2"/>
    <row r="3131" ht="12.75" hidden="1" customHeight="1" x14ac:dyDescent="0.2"/>
    <row r="3132" ht="12.75" hidden="1" customHeight="1" x14ac:dyDescent="0.2"/>
    <row r="3133" ht="12.75" hidden="1" customHeight="1" x14ac:dyDescent="0.2"/>
    <row r="3134" ht="12.75" hidden="1" customHeight="1" x14ac:dyDescent="0.2"/>
    <row r="3135" ht="12.75" hidden="1" customHeight="1" x14ac:dyDescent="0.2"/>
    <row r="3136" ht="12.75" hidden="1" customHeight="1" x14ac:dyDescent="0.2"/>
    <row r="3137" ht="12.75" hidden="1" customHeight="1" x14ac:dyDescent="0.2"/>
    <row r="3138" ht="12.75" hidden="1" customHeight="1" x14ac:dyDescent="0.2"/>
    <row r="3139" ht="12.75" hidden="1" customHeight="1" x14ac:dyDescent="0.2"/>
    <row r="3140" ht="12.75" hidden="1" customHeight="1" x14ac:dyDescent="0.2"/>
    <row r="3141" ht="12.75" hidden="1" customHeight="1" x14ac:dyDescent="0.2"/>
    <row r="3142" ht="12.75" hidden="1" customHeight="1" x14ac:dyDescent="0.2"/>
    <row r="3143" ht="12.75" hidden="1" customHeight="1" x14ac:dyDescent="0.2"/>
    <row r="3144" ht="12.75" hidden="1" customHeight="1" x14ac:dyDescent="0.2"/>
    <row r="3145" ht="12.75" hidden="1" customHeight="1" x14ac:dyDescent="0.2"/>
    <row r="3146" ht="12.75" hidden="1" customHeight="1" x14ac:dyDescent="0.2"/>
    <row r="3147" ht="12.75" hidden="1" customHeight="1" x14ac:dyDescent="0.2"/>
    <row r="3148" ht="12.75" hidden="1" customHeight="1" x14ac:dyDescent="0.2"/>
    <row r="3149" ht="12.75" hidden="1" customHeight="1" x14ac:dyDescent="0.2"/>
    <row r="3150" ht="12.75" hidden="1" customHeight="1" x14ac:dyDescent="0.2"/>
    <row r="3151" ht="12.75" hidden="1" customHeight="1" x14ac:dyDescent="0.2"/>
    <row r="3152" ht="12.75" hidden="1" customHeight="1" x14ac:dyDescent="0.2"/>
    <row r="3153" ht="12.75" hidden="1" customHeight="1" x14ac:dyDescent="0.2"/>
    <row r="3154" ht="12.75" hidden="1" customHeight="1" x14ac:dyDescent="0.2"/>
    <row r="3155" ht="12.75" hidden="1" customHeight="1" x14ac:dyDescent="0.2"/>
    <row r="3156" ht="12.75" hidden="1" customHeight="1" x14ac:dyDescent="0.2"/>
    <row r="3157" ht="12.75" hidden="1" customHeight="1" x14ac:dyDescent="0.2"/>
    <row r="3158" ht="12.75" hidden="1" customHeight="1" x14ac:dyDescent="0.2"/>
    <row r="3159" ht="12.75" hidden="1" customHeight="1" x14ac:dyDescent="0.2"/>
    <row r="3160" ht="12.75" hidden="1" customHeight="1" x14ac:dyDescent="0.2"/>
    <row r="3161" ht="12.75" hidden="1" customHeight="1" x14ac:dyDescent="0.2"/>
    <row r="3162" ht="12.75" hidden="1" customHeight="1" x14ac:dyDescent="0.2"/>
    <row r="3163" ht="12.75" hidden="1" customHeight="1" x14ac:dyDescent="0.2"/>
    <row r="3164" ht="12.75" hidden="1" customHeight="1" x14ac:dyDescent="0.2"/>
    <row r="3165" ht="12.75" hidden="1" customHeight="1" x14ac:dyDescent="0.2"/>
    <row r="3166" ht="12.75" hidden="1" customHeight="1" x14ac:dyDescent="0.2"/>
    <row r="3167" ht="12.75" hidden="1" customHeight="1" x14ac:dyDescent="0.2"/>
    <row r="3168" ht="12.75" hidden="1" customHeight="1" x14ac:dyDescent="0.2"/>
    <row r="3169" ht="12.75" hidden="1" customHeight="1" x14ac:dyDescent="0.2"/>
    <row r="3170" ht="12.75" hidden="1" customHeight="1" x14ac:dyDescent="0.2"/>
    <row r="3171" ht="12.75" hidden="1" customHeight="1" x14ac:dyDescent="0.2"/>
    <row r="3172" ht="12.75" hidden="1" customHeight="1" x14ac:dyDescent="0.2"/>
    <row r="3173" ht="12.75" hidden="1" customHeight="1" x14ac:dyDescent="0.2"/>
    <row r="3174" ht="12.75" hidden="1" customHeight="1" x14ac:dyDescent="0.2"/>
    <row r="3175" ht="12.75" hidden="1" customHeight="1" x14ac:dyDescent="0.2"/>
    <row r="3176" ht="12.75" hidden="1" customHeight="1" x14ac:dyDescent="0.2"/>
    <row r="3177" ht="12.75" hidden="1" customHeight="1" x14ac:dyDescent="0.2"/>
    <row r="3178" ht="12.75" hidden="1" customHeight="1" x14ac:dyDescent="0.2"/>
    <row r="3179" ht="12.75" hidden="1" customHeight="1" x14ac:dyDescent="0.2"/>
    <row r="3180" ht="12.75" hidden="1" customHeight="1" x14ac:dyDescent="0.2"/>
    <row r="3181" ht="12.75" hidden="1" customHeight="1" x14ac:dyDescent="0.2"/>
    <row r="3182" ht="12.75" hidden="1" customHeight="1" x14ac:dyDescent="0.2"/>
    <row r="3183" ht="12.75" hidden="1" customHeight="1" x14ac:dyDescent="0.2"/>
    <row r="3184" ht="12.75" hidden="1" customHeight="1" x14ac:dyDescent="0.2"/>
    <row r="3185" ht="12.75" hidden="1" customHeight="1" x14ac:dyDescent="0.2"/>
    <row r="3186" ht="12.75" hidden="1" customHeight="1" x14ac:dyDescent="0.2"/>
    <row r="3187" ht="12.75" hidden="1" customHeight="1" x14ac:dyDescent="0.2"/>
    <row r="3188" ht="12.75" hidden="1" customHeight="1" x14ac:dyDescent="0.2"/>
    <row r="3189" ht="12.75" hidden="1" customHeight="1" x14ac:dyDescent="0.2"/>
    <row r="3190" ht="12.75" hidden="1" customHeight="1" x14ac:dyDescent="0.2"/>
    <row r="3191" ht="12.75" hidden="1" customHeight="1" x14ac:dyDescent="0.2"/>
    <row r="3192" ht="12.75" hidden="1" customHeight="1" x14ac:dyDescent="0.2"/>
    <row r="3193" ht="12.75" hidden="1" customHeight="1" x14ac:dyDescent="0.2"/>
    <row r="3194" ht="12.75" hidden="1" customHeight="1" x14ac:dyDescent="0.2"/>
    <row r="3195" ht="12.75" hidden="1" customHeight="1" x14ac:dyDescent="0.2"/>
    <row r="3196" ht="12.75" hidden="1" customHeight="1" x14ac:dyDescent="0.2"/>
    <row r="3197" ht="12.75" hidden="1" customHeight="1" x14ac:dyDescent="0.2"/>
    <row r="3198" ht="12.75" hidden="1" customHeight="1" x14ac:dyDescent="0.2"/>
    <row r="3199" ht="12.75" hidden="1" customHeight="1" x14ac:dyDescent="0.2"/>
    <row r="3200" ht="12.75" hidden="1" customHeight="1" x14ac:dyDescent="0.2"/>
    <row r="3201" ht="12.75" hidden="1" customHeight="1" x14ac:dyDescent="0.2"/>
    <row r="3202" ht="12.75" hidden="1" customHeight="1" x14ac:dyDescent="0.2"/>
    <row r="3203" ht="12.75" hidden="1" customHeight="1" x14ac:dyDescent="0.2"/>
    <row r="3204" ht="12.75" hidden="1" customHeight="1" x14ac:dyDescent="0.2"/>
    <row r="3205" ht="12.75" hidden="1" customHeight="1" x14ac:dyDescent="0.2"/>
    <row r="3206" ht="12.75" hidden="1" customHeight="1" x14ac:dyDescent="0.2"/>
    <row r="3207" ht="12.75" hidden="1" customHeight="1" x14ac:dyDescent="0.2"/>
    <row r="3208" ht="12.75" hidden="1" customHeight="1" x14ac:dyDescent="0.2"/>
    <row r="3209" ht="12.75" hidden="1" customHeight="1" x14ac:dyDescent="0.2"/>
    <row r="3210" ht="12.75" hidden="1" customHeight="1" x14ac:dyDescent="0.2"/>
    <row r="3211" ht="12.75" hidden="1" customHeight="1" x14ac:dyDescent="0.2"/>
    <row r="3212" ht="12.75" hidden="1" customHeight="1" x14ac:dyDescent="0.2"/>
    <row r="3213" ht="12.75" hidden="1" customHeight="1" x14ac:dyDescent="0.2"/>
    <row r="3214" ht="12.75" hidden="1" customHeight="1" x14ac:dyDescent="0.2"/>
    <row r="3215" ht="12.75" hidden="1" customHeight="1" x14ac:dyDescent="0.2"/>
    <row r="3216" ht="12.75" hidden="1" customHeight="1" x14ac:dyDescent="0.2"/>
    <row r="3217" ht="12.75" hidden="1" customHeight="1" x14ac:dyDescent="0.2"/>
    <row r="3218" ht="12.75" hidden="1" customHeight="1" x14ac:dyDescent="0.2"/>
    <row r="3219" ht="12.75" hidden="1" customHeight="1" x14ac:dyDescent="0.2"/>
    <row r="3220" ht="12.75" hidden="1" customHeight="1" x14ac:dyDescent="0.2"/>
    <row r="3221" ht="12.75" hidden="1" customHeight="1" x14ac:dyDescent="0.2"/>
    <row r="3222" ht="12.75" hidden="1" customHeight="1" x14ac:dyDescent="0.2"/>
    <row r="3223" ht="12.75" hidden="1" customHeight="1" x14ac:dyDescent="0.2"/>
    <row r="3224" ht="12.75" hidden="1" customHeight="1" x14ac:dyDescent="0.2"/>
    <row r="3225" ht="12.75" hidden="1" customHeight="1" x14ac:dyDescent="0.2"/>
    <row r="3226" ht="12.75" hidden="1" customHeight="1" x14ac:dyDescent="0.2"/>
    <row r="3227" ht="12.75" hidden="1" customHeight="1" x14ac:dyDescent="0.2"/>
    <row r="3228" ht="12.75" hidden="1" customHeight="1" x14ac:dyDescent="0.2"/>
    <row r="3229" ht="12.75" hidden="1" customHeight="1" x14ac:dyDescent="0.2"/>
    <row r="3230" ht="12.75" hidden="1" customHeight="1" x14ac:dyDescent="0.2"/>
    <row r="3231" ht="12.75" hidden="1" customHeight="1" x14ac:dyDescent="0.2"/>
    <row r="3232" ht="12.75" hidden="1" customHeight="1" x14ac:dyDescent="0.2"/>
    <row r="3233" ht="12.75" hidden="1" customHeight="1" x14ac:dyDescent="0.2"/>
    <row r="3234" ht="12.75" hidden="1" customHeight="1" x14ac:dyDescent="0.2"/>
    <row r="3235" ht="12.75" hidden="1" customHeight="1" x14ac:dyDescent="0.2"/>
    <row r="3236" ht="12.75" hidden="1" customHeight="1" x14ac:dyDescent="0.2"/>
    <row r="3237" ht="12.75" hidden="1" customHeight="1" x14ac:dyDescent="0.2"/>
    <row r="3238" ht="12.75" hidden="1" customHeight="1" x14ac:dyDescent="0.2"/>
    <row r="3239" ht="12.75" hidden="1" customHeight="1" x14ac:dyDescent="0.2"/>
    <row r="3240" ht="12.75" hidden="1" customHeight="1" x14ac:dyDescent="0.2"/>
    <row r="3241" ht="12.75" hidden="1" customHeight="1" x14ac:dyDescent="0.2"/>
    <row r="3242" ht="12.75" hidden="1" customHeight="1" x14ac:dyDescent="0.2"/>
    <row r="3243" ht="12.75" hidden="1" customHeight="1" x14ac:dyDescent="0.2"/>
    <row r="3244" ht="12.75" hidden="1" customHeight="1" x14ac:dyDescent="0.2"/>
    <row r="3245" ht="12.75" hidden="1" customHeight="1" x14ac:dyDescent="0.2"/>
    <row r="3246" ht="12.75" hidden="1" customHeight="1" x14ac:dyDescent="0.2"/>
    <row r="3247" ht="12.75" hidden="1" customHeight="1" x14ac:dyDescent="0.2"/>
    <row r="3248" ht="12.75" hidden="1" customHeight="1" x14ac:dyDescent="0.2"/>
    <row r="3249" ht="12.75" hidden="1" customHeight="1" x14ac:dyDescent="0.2"/>
    <row r="3250" ht="12.75" hidden="1" customHeight="1" x14ac:dyDescent="0.2"/>
    <row r="3251" ht="12.75" hidden="1" customHeight="1" x14ac:dyDescent="0.2"/>
    <row r="3252" ht="12.75" hidden="1" customHeight="1" x14ac:dyDescent="0.2"/>
    <row r="3253" ht="12.75" hidden="1" customHeight="1" x14ac:dyDescent="0.2"/>
    <row r="3254" ht="12.75" hidden="1" customHeight="1" x14ac:dyDescent="0.2"/>
    <row r="3255" ht="12.75" hidden="1" customHeight="1" x14ac:dyDescent="0.2"/>
    <row r="3256" ht="12.75" hidden="1" customHeight="1" x14ac:dyDescent="0.2"/>
    <row r="3257" ht="12.75" hidden="1" customHeight="1" x14ac:dyDescent="0.2"/>
    <row r="3258" ht="12.75" hidden="1" customHeight="1" x14ac:dyDescent="0.2"/>
    <row r="3259" ht="12.75" hidden="1" customHeight="1" x14ac:dyDescent="0.2"/>
    <row r="3260" ht="12.75" hidden="1" customHeight="1" x14ac:dyDescent="0.2"/>
    <row r="3261" ht="12.75" hidden="1" customHeight="1" x14ac:dyDescent="0.2"/>
    <row r="3262" ht="12.75" hidden="1" customHeight="1" x14ac:dyDescent="0.2"/>
    <row r="3263" ht="12.75" hidden="1" customHeight="1" x14ac:dyDescent="0.2"/>
    <row r="3264" ht="12.75" hidden="1" customHeight="1" x14ac:dyDescent="0.2"/>
    <row r="3265" ht="12.75" hidden="1" customHeight="1" x14ac:dyDescent="0.2"/>
    <row r="3266" ht="12.75" hidden="1" customHeight="1" x14ac:dyDescent="0.2"/>
    <row r="3267" ht="12.75" hidden="1" customHeight="1" x14ac:dyDescent="0.2"/>
    <row r="3268" ht="12.75" hidden="1" customHeight="1" x14ac:dyDescent="0.2"/>
    <row r="3269" ht="12.75" hidden="1" customHeight="1" x14ac:dyDescent="0.2"/>
    <row r="3270" ht="12.75" hidden="1" customHeight="1" x14ac:dyDescent="0.2"/>
    <row r="3271" ht="12.75" hidden="1" customHeight="1" x14ac:dyDescent="0.2"/>
    <row r="3272" ht="12.75" hidden="1" customHeight="1" x14ac:dyDescent="0.2"/>
    <row r="3273" ht="12.75" hidden="1" customHeight="1" x14ac:dyDescent="0.2"/>
    <row r="3274" ht="12.75" hidden="1" customHeight="1" x14ac:dyDescent="0.2"/>
    <row r="3275" ht="12.75" hidden="1" customHeight="1" x14ac:dyDescent="0.2"/>
    <row r="3276" ht="12.75" hidden="1" customHeight="1" x14ac:dyDescent="0.2"/>
    <row r="3277" ht="12.75" hidden="1" customHeight="1" x14ac:dyDescent="0.2"/>
    <row r="3278" ht="12.75" hidden="1" customHeight="1" x14ac:dyDescent="0.2"/>
    <row r="3279" ht="12.75" hidden="1" customHeight="1" x14ac:dyDescent="0.2"/>
    <row r="3280" ht="12.75" hidden="1" customHeight="1" x14ac:dyDescent="0.2"/>
    <row r="3281" ht="12.75" hidden="1" customHeight="1" x14ac:dyDescent="0.2"/>
    <row r="3282" ht="12.75" hidden="1" customHeight="1" x14ac:dyDescent="0.2"/>
    <row r="3283" ht="12.75" hidden="1" customHeight="1" x14ac:dyDescent="0.2"/>
    <row r="3284" ht="12.75" hidden="1" customHeight="1" x14ac:dyDescent="0.2"/>
    <row r="3285" ht="12.75" hidden="1" customHeight="1" x14ac:dyDescent="0.2"/>
    <row r="3286" ht="12.75" hidden="1" customHeight="1" x14ac:dyDescent="0.2"/>
    <row r="3287" ht="12.75" hidden="1" customHeight="1" x14ac:dyDescent="0.2"/>
    <row r="3288" ht="12.75" hidden="1" customHeight="1" x14ac:dyDescent="0.2"/>
    <row r="3289" ht="12.75" hidden="1" customHeight="1" x14ac:dyDescent="0.2"/>
    <row r="3290" ht="12.75" hidden="1" customHeight="1" x14ac:dyDescent="0.2"/>
    <row r="3291" ht="12.75" hidden="1" customHeight="1" x14ac:dyDescent="0.2"/>
    <row r="3292" ht="12.75" hidden="1" customHeight="1" x14ac:dyDescent="0.2"/>
    <row r="3293" ht="12.75" hidden="1" customHeight="1" x14ac:dyDescent="0.2"/>
    <row r="3294" ht="12.75" hidden="1" customHeight="1" x14ac:dyDescent="0.2"/>
    <row r="3295" ht="12.75" hidden="1" customHeight="1" x14ac:dyDescent="0.2"/>
    <row r="3296" ht="12.75" hidden="1" customHeight="1" x14ac:dyDescent="0.2"/>
    <row r="3297" ht="12.75" hidden="1" customHeight="1" x14ac:dyDescent="0.2"/>
    <row r="3298" ht="12.75" hidden="1" customHeight="1" x14ac:dyDescent="0.2"/>
    <row r="3299" ht="12.75" hidden="1" customHeight="1" x14ac:dyDescent="0.2"/>
    <row r="3300" ht="12.75" hidden="1" customHeight="1" x14ac:dyDescent="0.2"/>
    <row r="3301" ht="12.75" hidden="1" customHeight="1" x14ac:dyDescent="0.2"/>
    <row r="3302" ht="12.75" hidden="1" customHeight="1" x14ac:dyDescent="0.2"/>
    <row r="3303" ht="12.75" hidden="1" customHeight="1" x14ac:dyDescent="0.2"/>
    <row r="3304" ht="12.75" hidden="1" customHeight="1" x14ac:dyDescent="0.2"/>
    <row r="3305" ht="12.75" hidden="1" customHeight="1" x14ac:dyDescent="0.2"/>
    <row r="3306" ht="12.75" hidden="1" customHeight="1" x14ac:dyDescent="0.2"/>
    <row r="3307" ht="12.75" hidden="1" customHeight="1" x14ac:dyDescent="0.2"/>
    <row r="3308" ht="12.75" hidden="1" customHeight="1" x14ac:dyDescent="0.2"/>
    <row r="3309" ht="12.75" hidden="1" customHeight="1" x14ac:dyDescent="0.2"/>
    <row r="3310" ht="12.75" hidden="1" customHeight="1" x14ac:dyDescent="0.2"/>
    <row r="3311" ht="12.75" hidden="1" customHeight="1" x14ac:dyDescent="0.2"/>
    <row r="3312" ht="12.75" hidden="1" customHeight="1" x14ac:dyDescent="0.2"/>
    <row r="3313" ht="12.75" hidden="1" customHeight="1" x14ac:dyDescent="0.2"/>
    <row r="3314" ht="12.75" hidden="1" customHeight="1" x14ac:dyDescent="0.2"/>
    <row r="3315" ht="12.75" hidden="1" customHeight="1" x14ac:dyDescent="0.2"/>
    <row r="3316" ht="12.75" hidden="1" customHeight="1" x14ac:dyDescent="0.2"/>
    <row r="3317" ht="12.75" hidden="1" customHeight="1" x14ac:dyDescent="0.2"/>
    <row r="3318" ht="12.75" hidden="1" customHeight="1" x14ac:dyDescent="0.2"/>
    <row r="3319" ht="12.75" hidden="1" customHeight="1" x14ac:dyDescent="0.2"/>
    <row r="3320" ht="12.75" hidden="1" customHeight="1" x14ac:dyDescent="0.2"/>
    <row r="3321" ht="12.75" hidden="1" customHeight="1" x14ac:dyDescent="0.2"/>
    <row r="3322" ht="12.75" hidden="1" customHeight="1" x14ac:dyDescent="0.2"/>
    <row r="3323" ht="12.75" hidden="1" customHeight="1" x14ac:dyDescent="0.2"/>
    <row r="3324" ht="12.75" hidden="1" customHeight="1" x14ac:dyDescent="0.2"/>
    <row r="3325" ht="12.75" hidden="1" customHeight="1" x14ac:dyDescent="0.2"/>
    <row r="3326" ht="12.75" hidden="1" customHeight="1" x14ac:dyDescent="0.2"/>
    <row r="3327" ht="12.75" hidden="1" customHeight="1" x14ac:dyDescent="0.2"/>
    <row r="3328" ht="12.75" hidden="1" customHeight="1" x14ac:dyDescent="0.2"/>
    <row r="3329" ht="12.75" hidden="1" customHeight="1" x14ac:dyDescent="0.2"/>
    <row r="3330" ht="12.75" hidden="1" customHeight="1" x14ac:dyDescent="0.2"/>
    <row r="3331" ht="12.75" hidden="1" customHeight="1" x14ac:dyDescent="0.2"/>
    <row r="3332" ht="12.75" hidden="1" customHeight="1" x14ac:dyDescent="0.2"/>
    <row r="3333" ht="12.75" hidden="1" customHeight="1" x14ac:dyDescent="0.2"/>
    <row r="3334" ht="12.75" hidden="1" customHeight="1" x14ac:dyDescent="0.2"/>
    <row r="3335" ht="12.75" hidden="1" customHeight="1" x14ac:dyDescent="0.2"/>
    <row r="3336" ht="12.75" hidden="1" customHeight="1" x14ac:dyDescent="0.2"/>
    <row r="3337" ht="12.75" hidden="1" customHeight="1" x14ac:dyDescent="0.2"/>
    <row r="3338" ht="12.75" hidden="1" customHeight="1" x14ac:dyDescent="0.2"/>
    <row r="3339" ht="12.75" hidden="1" customHeight="1" x14ac:dyDescent="0.2"/>
    <row r="3340" ht="12.75" hidden="1" customHeight="1" x14ac:dyDescent="0.2"/>
    <row r="3341" ht="12.75" hidden="1" customHeight="1" x14ac:dyDescent="0.2"/>
    <row r="3342" ht="12.75" hidden="1" customHeight="1" x14ac:dyDescent="0.2"/>
    <row r="3343" ht="12.75" hidden="1" customHeight="1" x14ac:dyDescent="0.2"/>
    <row r="3344" ht="12.75" hidden="1" customHeight="1" x14ac:dyDescent="0.2"/>
    <row r="3345" ht="12.75" hidden="1" customHeight="1" x14ac:dyDescent="0.2"/>
    <row r="3346" ht="12.75" hidden="1" customHeight="1" x14ac:dyDescent="0.2"/>
    <row r="3347" ht="12.75" hidden="1" customHeight="1" x14ac:dyDescent="0.2"/>
    <row r="3348" ht="12.75" hidden="1" customHeight="1" x14ac:dyDescent="0.2"/>
    <row r="3349" ht="12.75" hidden="1" customHeight="1" x14ac:dyDescent="0.2"/>
    <row r="3350" ht="12.75" hidden="1" customHeight="1" x14ac:dyDescent="0.2"/>
    <row r="3351" ht="12.75" hidden="1" customHeight="1" x14ac:dyDescent="0.2"/>
    <row r="3352" ht="12.75" hidden="1" customHeight="1" x14ac:dyDescent="0.2"/>
    <row r="3353" ht="12.75" hidden="1" customHeight="1" x14ac:dyDescent="0.2"/>
    <row r="3354" ht="12.75" hidden="1" customHeight="1" x14ac:dyDescent="0.2"/>
    <row r="3355" ht="12.75" hidden="1" customHeight="1" x14ac:dyDescent="0.2"/>
    <row r="3356" ht="12.75" hidden="1" customHeight="1" x14ac:dyDescent="0.2"/>
    <row r="3357" ht="12.75" hidden="1" customHeight="1" x14ac:dyDescent="0.2"/>
    <row r="3358" ht="12.75" hidden="1" customHeight="1" x14ac:dyDescent="0.2"/>
    <row r="3359" ht="12.75" hidden="1" customHeight="1" x14ac:dyDescent="0.2"/>
    <row r="3360" ht="12.75" hidden="1" customHeight="1" x14ac:dyDescent="0.2"/>
    <row r="3361" ht="12.75" hidden="1" customHeight="1" x14ac:dyDescent="0.2"/>
    <row r="3362" ht="12.75" hidden="1" customHeight="1" x14ac:dyDescent="0.2"/>
    <row r="3363" ht="12.75" hidden="1" customHeight="1" x14ac:dyDescent="0.2"/>
    <row r="3364" ht="12.75" hidden="1" customHeight="1" x14ac:dyDescent="0.2"/>
    <row r="3365" ht="12.75" hidden="1" customHeight="1" x14ac:dyDescent="0.2"/>
    <row r="3366" ht="12.75" hidden="1" customHeight="1" x14ac:dyDescent="0.2"/>
    <row r="3367" ht="12.75" hidden="1" customHeight="1" x14ac:dyDescent="0.2"/>
    <row r="3368" ht="12.75" hidden="1" customHeight="1" x14ac:dyDescent="0.2"/>
    <row r="3369" ht="12.75" hidden="1" customHeight="1" x14ac:dyDescent="0.2"/>
    <row r="3370" ht="12.75" hidden="1" customHeight="1" x14ac:dyDescent="0.2"/>
    <row r="3371" ht="12.75" hidden="1" customHeight="1" x14ac:dyDescent="0.2"/>
    <row r="3372" ht="12.75" hidden="1" customHeight="1" x14ac:dyDescent="0.2"/>
    <row r="3373" ht="12.75" hidden="1" customHeight="1" x14ac:dyDescent="0.2"/>
    <row r="3374" ht="12.75" hidden="1" customHeight="1" x14ac:dyDescent="0.2"/>
    <row r="3375" ht="12.75" hidden="1" customHeight="1" x14ac:dyDescent="0.2"/>
    <row r="3376" ht="12.75" hidden="1" customHeight="1" x14ac:dyDescent="0.2"/>
    <row r="3377" ht="12.75" hidden="1" customHeight="1" x14ac:dyDescent="0.2"/>
    <row r="3378" ht="12.75" hidden="1" customHeight="1" x14ac:dyDescent="0.2"/>
    <row r="3379" ht="12.75" hidden="1" customHeight="1" x14ac:dyDescent="0.2"/>
    <row r="3380" ht="12.75" hidden="1" customHeight="1" x14ac:dyDescent="0.2"/>
    <row r="3381" ht="12.75" hidden="1" customHeight="1" x14ac:dyDescent="0.2"/>
    <row r="3382" ht="12.75" hidden="1" customHeight="1" x14ac:dyDescent="0.2"/>
    <row r="3383" ht="12.75" hidden="1" customHeight="1" x14ac:dyDescent="0.2"/>
    <row r="3384" ht="12.75" hidden="1" customHeight="1" x14ac:dyDescent="0.2"/>
    <row r="3385" ht="12.75" hidden="1" customHeight="1" x14ac:dyDescent="0.2"/>
    <row r="3386" ht="12.75" hidden="1" customHeight="1" x14ac:dyDescent="0.2"/>
    <row r="3387" ht="12.75" hidden="1" customHeight="1" x14ac:dyDescent="0.2"/>
    <row r="3388" ht="12.75" hidden="1" customHeight="1" x14ac:dyDescent="0.2"/>
    <row r="3389" ht="12.75" hidden="1" customHeight="1" x14ac:dyDescent="0.2"/>
    <row r="3390" ht="12.75" hidden="1" customHeight="1" x14ac:dyDescent="0.2"/>
    <row r="3391" ht="12.75" hidden="1" customHeight="1" x14ac:dyDescent="0.2"/>
    <row r="3392" ht="12.75" hidden="1" customHeight="1" x14ac:dyDescent="0.2"/>
    <row r="3393" ht="12.75" hidden="1" customHeight="1" x14ac:dyDescent="0.2"/>
    <row r="3394" ht="12.75" hidden="1" customHeight="1" x14ac:dyDescent="0.2"/>
    <row r="3395" ht="12.75" hidden="1" customHeight="1" x14ac:dyDescent="0.2"/>
    <row r="3396" ht="12.75" hidden="1" customHeight="1" x14ac:dyDescent="0.2"/>
    <row r="3397" ht="12.75" hidden="1" customHeight="1" x14ac:dyDescent="0.2"/>
    <row r="3398" ht="12.75" hidden="1" customHeight="1" x14ac:dyDescent="0.2"/>
    <row r="3399" ht="12.75" hidden="1" customHeight="1" x14ac:dyDescent="0.2"/>
    <row r="3400" ht="12.75" hidden="1" customHeight="1" x14ac:dyDescent="0.2"/>
    <row r="3401" ht="12.75" hidden="1" customHeight="1" x14ac:dyDescent="0.2"/>
    <row r="3402" ht="12.75" hidden="1" customHeight="1" x14ac:dyDescent="0.2"/>
    <row r="3403" ht="12.75" hidden="1" customHeight="1" x14ac:dyDescent="0.2"/>
    <row r="3404" ht="12.75" hidden="1" customHeight="1" x14ac:dyDescent="0.2"/>
    <row r="3405" ht="12.75" hidden="1" customHeight="1" x14ac:dyDescent="0.2"/>
    <row r="3406" ht="12.75" hidden="1" customHeight="1" x14ac:dyDescent="0.2"/>
    <row r="3407" ht="12.75" hidden="1" customHeight="1" x14ac:dyDescent="0.2"/>
    <row r="3408" ht="12.75" hidden="1" customHeight="1" x14ac:dyDescent="0.2"/>
    <row r="3409" ht="12.75" hidden="1" customHeight="1" x14ac:dyDescent="0.2"/>
    <row r="3410" ht="12.75" hidden="1" customHeight="1" x14ac:dyDescent="0.2"/>
    <row r="3411" ht="12.75" hidden="1" customHeight="1" x14ac:dyDescent="0.2"/>
    <row r="3412" ht="12.75" hidden="1" customHeight="1" x14ac:dyDescent="0.2"/>
    <row r="3413" ht="12.75" hidden="1" customHeight="1" x14ac:dyDescent="0.2"/>
    <row r="3414" ht="12.75" hidden="1" customHeight="1" x14ac:dyDescent="0.2"/>
    <row r="3415" ht="12.75" hidden="1" customHeight="1" x14ac:dyDescent="0.2"/>
    <row r="3416" ht="12.75" hidden="1" customHeight="1" x14ac:dyDescent="0.2"/>
    <row r="3417" ht="12.75" hidden="1" customHeight="1" x14ac:dyDescent="0.2"/>
    <row r="3418" ht="12.75" hidden="1" customHeight="1" x14ac:dyDescent="0.2"/>
    <row r="3419" ht="12.75" hidden="1" customHeight="1" x14ac:dyDescent="0.2"/>
    <row r="3420" ht="12.75" hidden="1" customHeight="1" x14ac:dyDescent="0.2"/>
    <row r="3421" ht="12.75" hidden="1" customHeight="1" x14ac:dyDescent="0.2"/>
    <row r="3422" ht="12.75" hidden="1" customHeight="1" x14ac:dyDescent="0.2"/>
    <row r="3423" ht="12.75" hidden="1" customHeight="1" x14ac:dyDescent="0.2"/>
    <row r="3424" ht="12.75" hidden="1" customHeight="1" x14ac:dyDescent="0.2"/>
    <row r="3425" ht="12.75" hidden="1" customHeight="1" x14ac:dyDescent="0.2"/>
    <row r="3426" ht="12.75" hidden="1" customHeight="1" x14ac:dyDescent="0.2"/>
    <row r="3427" ht="12.75" hidden="1" customHeight="1" x14ac:dyDescent="0.2"/>
    <row r="3428" ht="12.75" hidden="1" customHeight="1" x14ac:dyDescent="0.2"/>
    <row r="3429" ht="12.75" hidden="1" customHeight="1" x14ac:dyDescent="0.2"/>
    <row r="3430" ht="12.75" hidden="1" customHeight="1" x14ac:dyDescent="0.2"/>
    <row r="3431" ht="12.75" hidden="1" customHeight="1" x14ac:dyDescent="0.2"/>
    <row r="3432" ht="12.75" hidden="1" customHeight="1" x14ac:dyDescent="0.2"/>
    <row r="3433" ht="12.75" hidden="1" customHeight="1" x14ac:dyDescent="0.2"/>
    <row r="3434" ht="12.75" hidden="1" customHeight="1" x14ac:dyDescent="0.2"/>
    <row r="3435" ht="12.75" hidden="1" customHeight="1" x14ac:dyDescent="0.2"/>
    <row r="3436" ht="12.75" hidden="1" customHeight="1" x14ac:dyDescent="0.2"/>
    <row r="3437" ht="12.75" hidden="1" customHeight="1" x14ac:dyDescent="0.2"/>
    <row r="3438" ht="12.75" hidden="1" customHeight="1" x14ac:dyDescent="0.2"/>
    <row r="3439" ht="12.75" hidden="1" customHeight="1" x14ac:dyDescent="0.2"/>
    <row r="3440" ht="12.75" hidden="1" customHeight="1" x14ac:dyDescent="0.2"/>
    <row r="3441" ht="12.75" hidden="1" customHeight="1" x14ac:dyDescent="0.2"/>
    <row r="3442" ht="12.75" hidden="1" customHeight="1" x14ac:dyDescent="0.2"/>
    <row r="3443" ht="12.75" hidden="1" customHeight="1" x14ac:dyDescent="0.2"/>
    <row r="3444" ht="12.75" hidden="1" customHeight="1" x14ac:dyDescent="0.2"/>
    <row r="3445" ht="12.75" hidden="1" customHeight="1" x14ac:dyDescent="0.2"/>
    <row r="3446" ht="12.75" hidden="1" customHeight="1" x14ac:dyDescent="0.2"/>
    <row r="3447" ht="12.75" hidden="1" customHeight="1" x14ac:dyDescent="0.2"/>
    <row r="3448" ht="12.75" hidden="1" customHeight="1" x14ac:dyDescent="0.2"/>
    <row r="3449" ht="12.75" hidden="1" customHeight="1" x14ac:dyDescent="0.2"/>
    <row r="3450" ht="12.75" hidden="1" customHeight="1" x14ac:dyDescent="0.2"/>
    <row r="3451" ht="12.75" hidden="1" customHeight="1" x14ac:dyDescent="0.2"/>
    <row r="3452" ht="12.75" hidden="1" customHeight="1" x14ac:dyDescent="0.2"/>
    <row r="3453" ht="12.75" hidden="1" customHeight="1" x14ac:dyDescent="0.2"/>
    <row r="3454" ht="12.75" hidden="1" customHeight="1" x14ac:dyDescent="0.2"/>
    <row r="3455" ht="12.75" hidden="1" customHeight="1" x14ac:dyDescent="0.2"/>
    <row r="3456" ht="12.75" hidden="1" customHeight="1" x14ac:dyDescent="0.2"/>
    <row r="3457" ht="12.75" hidden="1" customHeight="1" x14ac:dyDescent="0.2"/>
    <row r="3458" ht="12.75" hidden="1" customHeight="1" x14ac:dyDescent="0.2"/>
    <row r="3459" ht="12.75" hidden="1" customHeight="1" x14ac:dyDescent="0.2"/>
    <row r="3460" ht="12.75" hidden="1" customHeight="1" x14ac:dyDescent="0.2"/>
    <row r="3461" ht="12.75" hidden="1" customHeight="1" x14ac:dyDescent="0.2"/>
    <row r="3462" ht="12.75" hidden="1" customHeight="1" x14ac:dyDescent="0.2"/>
    <row r="3463" ht="12.75" hidden="1" customHeight="1" x14ac:dyDescent="0.2"/>
    <row r="3464" ht="12.75" hidden="1" customHeight="1" x14ac:dyDescent="0.2"/>
    <row r="3465" ht="12.75" hidden="1" customHeight="1" x14ac:dyDescent="0.2"/>
    <row r="3466" ht="12.75" hidden="1" customHeight="1" x14ac:dyDescent="0.2"/>
    <row r="3467" ht="12.75" hidden="1" customHeight="1" x14ac:dyDescent="0.2"/>
    <row r="3468" ht="12.75" hidden="1" customHeight="1" x14ac:dyDescent="0.2"/>
    <row r="3469" ht="12.75" hidden="1" customHeight="1" x14ac:dyDescent="0.2"/>
    <row r="3470" ht="12.75" hidden="1" customHeight="1" x14ac:dyDescent="0.2"/>
    <row r="3471" ht="12.75" hidden="1" customHeight="1" x14ac:dyDescent="0.2"/>
    <row r="3472" ht="12.75" hidden="1" customHeight="1" x14ac:dyDescent="0.2"/>
    <row r="3473" ht="12.75" hidden="1" customHeight="1" x14ac:dyDescent="0.2"/>
    <row r="3474" ht="12.75" hidden="1" customHeight="1" x14ac:dyDescent="0.2"/>
    <row r="3475" ht="12.75" hidden="1" customHeight="1" x14ac:dyDescent="0.2"/>
    <row r="3476" ht="12.75" hidden="1" customHeight="1" x14ac:dyDescent="0.2"/>
    <row r="3477" ht="12.75" hidden="1" customHeight="1" x14ac:dyDescent="0.2"/>
    <row r="3478" ht="12.75" hidden="1" customHeight="1" x14ac:dyDescent="0.2"/>
    <row r="3479" ht="12.75" hidden="1" customHeight="1" x14ac:dyDescent="0.2"/>
    <row r="3480" ht="12.75" hidden="1" customHeight="1" x14ac:dyDescent="0.2"/>
    <row r="3481" ht="12.75" hidden="1" customHeight="1" x14ac:dyDescent="0.2"/>
    <row r="3482" ht="12.75" hidden="1" customHeight="1" x14ac:dyDescent="0.2"/>
    <row r="3483" ht="12.75" hidden="1" customHeight="1" x14ac:dyDescent="0.2"/>
    <row r="3484" ht="12.75" hidden="1" customHeight="1" x14ac:dyDescent="0.2"/>
    <row r="3485" ht="12.75" hidden="1" customHeight="1" x14ac:dyDescent="0.2"/>
    <row r="3486" ht="12.75" hidden="1" customHeight="1" x14ac:dyDescent="0.2"/>
    <row r="3487" ht="12.75" hidden="1" customHeight="1" x14ac:dyDescent="0.2"/>
    <row r="3488" ht="12.75" hidden="1" customHeight="1" x14ac:dyDescent="0.2"/>
    <row r="3489" ht="12.75" hidden="1" customHeight="1" x14ac:dyDescent="0.2"/>
    <row r="3490" ht="12.75" hidden="1" customHeight="1" x14ac:dyDescent="0.2"/>
    <row r="3491" ht="12.75" hidden="1" customHeight="1" x14ac:dyDescent="0.2"/>
    <row r="3492" ht="12.75" hidden="1" customHeight="1" x14ac:dyDescent="0.2"/>
    <row r="3493" ht="12.75" hidden="1" customHeight="1" x14ac:dyDescent="0.2"/>
    <row r="3494" ht="12.75" hidden="1" customHeight="1" x14ac:dyDescent="0.2"/>
    <row r="3495" ht="12.75" hidden="1" customHeight="1" x14ac:dyDescent="0.2"/>
    <row r="3496" ht="12.75" hidden="1" customHeight="1" x14ac:dyDescent="0.2"/>
    <row r="3497" ht="12.75" hidden="1" customHeight="1" x14ac:dyDescent="0.2"/>
    <row r="3498" ht="12.75" hidden="1" customHeight="1" x14ac:dyDescent="0.2"/>
    <row r="3499" ht="12.75" hidden="1" customHeight="1" x14ac:dyDescent="0.2"/>
    <row r="3500" ht="12.75" hidden="1" customHeight="1" x14ac:dyDescent="0.2"/>
    <row r="3501" ht="12.75" hidden="1" customHeight="1" x14ac:dyDescent="0.2"/>
    <row r="3502" ht="12.75" hidden="1" customHeight="1" x14ac:dyDescent="0.2"/>
    <row r="3503" ht="12.75" hidden="1" customHeight="1" x14ac:dyDescent="0.2"/>
    <row r="3504" ht="12.75" hidden="1" customHeight="1" x14ac:dyDescent="0.2"/>
    <row r="3505" ht="12.75" hidden="1" customHeight="1" x14ac:dyDescent="0.2"/>
    <row r="3506" ht="12.75" hidden="1" customHeight="1" x14ac:dyDescent="0.2"/>
    <row r="3507" ht="12.75" hidden="1" customHeight="1" x14ac:dyDescent="0.2"/>
    <row r="3508" ht="12.75" hidden="1" customHeight="1" x14ac:dyDescent="0.2"/>
    <row r="3509" ht="12.75" hidden="1" customHeight="1" x14ac:dyDescent="0.2"/>
    <row r="3510" ht="12.75" hidden="1" customHeight="1" x14ac:dyDescent="0.2"/>
    <row r="3511" ht="12.75" hidden="1" customHeight="1" x14ac:dyDescent="0.2"/>
    <row r="3512" ht="12.75" hidden="1" customHeight="1" x14ac:dyDescent="0.2"/>
    <row r="3513" ht="12.75" hidden="1" customHeight="1" x14ac:dyDescent="0.2"/>
    <row r="3514" ht="12.75" hidden="1" customHeight="1" x14ac:dyDescent="0.2"/>
    <row r="3515" ht="12.75" hidden="1" customHeight="1" x14ac:dyDescent="0.2"/>
    <row r="3516" ht="12.75" hidden="1" customHeight="1" x14ac:dyDescent="0.2"/>
    <row r="3517" ht="12.75" hidden="1" customHeight="1" x14ac:dyDescent="0.2"/>
    <row r="3518" ht="12.75" hidden="1" customHeight="1" x14ac:dyDescent="0.2"/>
    <row r="3519" ht="12.75" hidden="1" customHeight="1" x14ac:dyDescent="0.2"/>
    <row r="3520" ht="12.75" hidden="1" customHeight="1" x14ac:dyDescent="0.2"/>
    <row r="3521" ht="12.75" hidden="1" customHeight="1" x14ac:dyDescent="0.2"/>
    <row r="3522" ht="12.75" hidden="1" customHeight="1" x14ac:dyDescent="0.2"/>
    <row r="3523" ht="12.75" hidden="1" customHeight="1" x14ac:dyDescent="0.2"/>
    <row r="3524" ht="12.75" hidden="1" customHeight="1" x14ac:dyDescent="0.2"/>
    <row r="3525" ht="12.75" hidden="1" customHeight="1" x14ac:dyDescent="0.2"/>
    <row r="3526" ht="12.75" hidden="1" customHeight="1" x14ac:dyDescent="0.2"/>
    <row r="3527" ht="12.75" hidden="1" customHeight="1" x14ac:dyDescent="0.2"/>
    <row r="3528" ht="12.75" hidden="1" customHeight="1" x14ac:dyDescent="0.2"/>
    <row r="3529" ht="12.75" hidden="1" customHeight="1" x14ac:dyDescent="0.2"/>
    <row r="3530" ht="12.75" hidden="1" customHeight="1" x14ac:dyDescent="0.2"/>
    <row r="3531" ht="12.75" hidden="1" customHeight="1" x14ac:dyDescent="0.2"/>
    <row r="3532" ht="12.75" hidden="1" customHeight="1" x14ac:dyDescent="0.2"/>
    <row r="3533" ht="12.75" hidden="1" customHeight="1" x14ac:dyDescent="0.2"/>
    <row r="3534" ht="12.75" hidden="1" customHeight="1" x14ac:dyDescent="0.2"/>
    <row r="3535" ht="12.75" hidden="1" customHeight="1" x14ac:dyDescent="0.2"/>
    <row r="3536" ht="12.75" hidden="1" customHeight="1" x14ac:dyDescent="0.2"/>
    <row r="3537" ht="12.75" hidden="1" customHeight="1" x14ac:dyDescent="0.2"/>
    <row r="3538" ht="12.75" hidden="1" customHeight="1" x14ac:dyDescent="0.2"/>
    <row r="3539" ht="12.75" hidden="1" customHeight="1" x14ac:dyDescent="0.2"/>
    <row r="3540" ht="12.75" hidden="1" customHeight="1" x14ac:dyDescent="0.2"/>
    <row r="3541" ht="12.75" hidden="1" customHeight="1" x14ac:dyDescent="0.2"/>
    <row r="3542" ht="12.75" hidden="1" customHeight="1" x14ac:dyDescent="0.2"/>
    <row r="3543" ht="12.75" hidden="1" customHeight="1" x14ac:dyDescent="0.2"/>
    <row r="3544" ht="12.75" hidden="1" customHeight="1" x14ac:dyDescent="0.2"/>
    <row r="3545" ht="12.75" hidden="1" customHeight="1" x14ac:dyDescent="0.2"/>
    <row r="3546" ht="12.75" hidden="1" customHeight="1" x14ac:dyDescent="0.2"/>
    <row r="3547" ht="12.75" hidden="1" customHeight="1" x14ac:dyDescent="0.2"/>
    <row r="3548" ht="12.75" hidden="1" customHeight="1" x14ac:dyDescent="0.2"/>
    <row r="3549" ht="12.75" hidden="1" customHeight="1" x14ac:dyDescent="0.2"/>
    <row r="3550" ht="12.75" hidden="1" customHeight="1" x14ac:dyDescent="0.2"/>
    <row r="3551" ht="12.75" hidden="1" customHeight="1" x14ac:dyDescent="0.2"/>
    <row r="3552" ht="12.75" hidden="1" customHeight="1" x14ac:dyDescent="0.2"/>
    <row r="3553" ht="12.75" hidden="1" customHeight="1" x14ac:dyDescent="0.2"/>
    <row r="3554" ht="12.75" hidden="1" customHeight="1" x14ac:dyDescent="0.2"/>
    <row r="3555" ht="12.75" hidden="1" customHeight="1" x14ac:dyDescent="0.2"/>
    <row r="3556" ht="12.75" hidden="1" customHeight="1" x14ac:dyDescent="0.2"/>
    <row r="3557" ht="12.75" hidden="1" customHeight="1" x14ac:dyDescent="0.2"/>
    <row r="3558" ht="12.75" hidden="1" customHeight="1" x14ac:dyDescent="0.2"/>
    <row r="3559" ht="12.75" hidden="1" customHeight="1" x14ac:dyDescent="0.2"/>
    <row r="3560" ht="12.75" hidden="1" customHeight="1" x14ac:dyDescent="0.2"/>
    <row r="3561" ht="12.75" hidden="1" customHeight="1" x14ac:dyDescent="0.2"/>
    <row r="3562" ht="12.75" hidden="1" customHeight="1" x14ac:dyDescent="0.2"/>
    <row r="3563" ht="12.75" hidden="1" customHeight="1" x14ac:dyDescent="0.2"/>
    <row r="3564" ht="12.75" hidden="1" customHeight="1" x14ac:dyDescent="0.2"/>
    <row r="3565" ht="12.75" hidden="1" customHeight="1" x14ac:dyDescent="0.2"/>
    <row r="3566" ht="12.75" hidden="1" customHeight="1" x14ac:dyDescent="0.2"/>
    <row r="3567" ht="12.75" hidden="1" customHeight="1" x14ac:dyDescent="0.2"/>
    <row r="3568" ht="12.75" hidden="1" customHeight="1" x14ac:dyDescent="0.2"/>
    <row r="3569" ht="12.75" hidden="1" customHeight="1" x14ac:dyDescent="0.2"/>
    <row r="3570" ht="12.75" hidden="1" customHeight="1" x14ac:dyDescent="0.2"/>
    <row r="3571" ht="12.75" hidden="1" customHeight="1" x14ac:dyDescent="0.2"/>
    <row r="3572" ht="12.75" hidden="1" customHeight="1" x14ac:dyDescent="0.2"/>
    <row r="3573" ht="12.75" hidden="1" customHeight="1" x14ac:dyDescent="0.2"/>
    <row r="3574" ht="12.75" hidden="1" customHeight="1" x14ac:dyDescent="0.2"/>
    <row r="3575" ht="12.75" hidden="1" customHeight="1" x14ac:dyDescent="0.2"/>
    <row r="3576" ht="12.75" hidden="1" customHeight="1" x14ac:dyDescent="0.2"/>
    <row r="3577" ht="12.75" hidden="1" customHeight="1" x14ac:dyDescent="0.2"/>
    <row r="3578" ht="12.75" hidden="1" customHeight="1" x14ac:dyDescent="0.2"/>
    <row r="3579" ht="12.75" hidden="1" customHeight="1" x14ac:dyDescent="0.2"/>
    <row r="3580" ht="12.75" hidden="1" customHeight="1" x14ac:dyDescent="0.2"/>
    <row r="3581" ht="12.75" hidden="1" customHeight="1" x14ac:dyDescent="0.2"/>
    <row r="3582" ht="12.75" hidden="1" customHeight="1" x14ac:dyDescent="0.2"/>
    <row r="3583" ht="12.75" hidden="1" customHeight="1" x14ac:dyDescent="0.2"/>
    <row r="3584" ht="12.75" hidden="1" customHeight="1" x14ac:dyDescent="0.2"/>
    <row r="3585" ht="12.75" hidden="1" customHeight="1" x14ac:dyDescent="0.2"/>
    <row r="3586" ht="12.75" hidden="1" customHeight="1" x14ac:dyDescent="0.2"/>
    <row r="3587" ht="12.75" hidden="1" customHeight="1" x14ac:dyDescent="0.2"/>
    <row r="3588" ht="12.75" hidden="1" customHeight="1" x14ac:dyDescent="0.2"/>
    <row r="3589" ht="12.75" hidden="1" customHeight="1" x14ac:dyDescent="0.2"/>
    <row r="3590" ht="12.75" hidden="1" customHeight="1" x14ac:dyDescent="0.2"/>
    <row r="3591" ht="12.75" hidden="1" customHeight="1" x14ac:dyDescent="0.2"/>
    <row r="3592" ht="12.75" hidden="1" customHeight="1" x14ac:dyDescent="0.2"/>
    <row r="3593" ht="12.75" hidden="1" customHeight="1" x14ac:dyDescent="0.2"/>
    <row r="3594" ht="12.75" hidden="1" customHeight="1" x14ac:dyDescent="0.2"/>
    <row r="3595" ht="12.75" hidden="1" customHeight="1" x14ac:dyDescent="0.2"/>
    <row r="3596" ht="12.75" hidden="1" customHeight="1" x14ac:dyDescent="0.2"/>
    <row r="3597" ht="12.75" hidden="1" customHeight="1" x14ac:dyDescent="0.2"/>
    <row r="3598" ht="12.75" hidden="1" customHeight="1" x14ac:dyDescent="0.2"/>
    <row r="3599" ht="12.75" hidden="1" customHeight="1" x14ac:dyDescent="0.2"/>
    <row r="3600" ht="12.75" hidden="1" customHeight="1" x14ac:dyDescent="0.2"/>
    <row r="3601" ht="12.75" hidden="1" customHeight="1" x14ac:dyDescent="0.2"/>
    <row r="3602" ht="12.75" hidden="1" customHeight="1" x14ac:dyDescent="0.2"/>
    <row r="3603" ht="12.75" hidden="1" customHeight="1" x14ac:dyDescent="0.2"/>
    <row r="3604" ht="12.75" hidden="1" customHeight="1" x14ac:dyDescent="0.2"/>
    <row r="3605" ht="12.75" hidden="1" customHeight="1" x14ac:dyDescent="0.2"/>
    <row r="3606" ht="12.75" hidden="1" customHeight="1" x14ac:dyDescent="0.2"/>
    <row r="3607" ht="12.75" hidden="1" customHeight="1" x14ac:dyDescent="0.2"/>
    <row r="3608" ht="12.75" hidden="1" customHeight="1" x14ac:dyDescent="0.2"/>
    <row r="3609" ht="12.75" hidden="1" customHeight="1" x14ac:dyDescent="0.2"/>
    <row r="3610" ht="12.75" hidden="1" customHeight="1" x14ac:dyDescent="0.2"/>
    <row r="3611" ht="12.75" hidden="1" customHeight="1" x14ac:dyDescent="0.2"/>
    <row r="3612" ht="12.75" hidden="1" customHeight="1" x14ac:dyDescent="0.2"/>
    <row r="3613" ht="12.75" hidden="1" customHeight="1" x14ac:dyDescent="0.2"/>
    <row r="3614" ht="12.75" hidden="1" customHeight="1" x14ac:dyDescent="0.2"/>
    <row r="3615" ht="12.75" hidden="1" customHeight="1" x14ac:dyDescent="0.2"/>
    <row r="3616" ht="12.75" hidden="1" customHeight="1" x14ac:dyDescent="0.2"/>
    <row r="3617" ht="12.75" hidden="1" customHeight="1" x14ac:dyDescent="0.2"/>
    <row r="3618" ht="12.75" hidden="1" customHeight="1" x14ac:dyDescent="0.2"/>
    <row r="3619" ht="12.75" hidden="1" customHeight="1" x14ac:dyDescent="0.2"/>
    <row r="3620" ht="12.75" hidden="1" customHeight="1" x14ac:dyDescent="0.2"/>
    <row r="3621" ht="12.75" hidden="1" customHeight="1" x14ac:dyDescent="0.2"/>
    <row r="3622" ht="12.75" hidden="1" customHeight="1" x14ac:dyDescent="0.2"/>
    <row r="3623" ht="12.75" hidden="1" customHeight="1" x14ac:dyDescent="0.2"/>
    <row r="3624" ht="12.75" hidden="1" customHeight="1" x14ac:dyDescent="0.2"/>
    <row r="3625" ht="12.75" hidden="1" customHeight="1" x14ac:dyDescent="0.2"/>
    <row r="3626" ht="12.75" hidden="1" customHeight="1" x14ac:dyDescent="0.2"/>
    <row r="3627" ht="12.75" hidden="1" customHeight="1" x14ac:dyDescent="0.2"/>
    <row r="3628" ht="12.75" hidden="1" customHeight="1" x14ac:dyDescent="0.2"/>
    <row r="3629" ht="12.75" hidden="1" customHeight="1" x14ac:dyDescent="0.2"/>
    <row r="3630" ht="12.75" hidden="1" customHeight="1" x14ac:dyDescent="0.2"/>
    <row r="3631" ht="12.75" hidden="1" customHeight="1" x14ac:dyDescent="0.2"/>
    <row r="3632" ht="12.75" hidden="1" customHeight="1" x14ac:dyDescent="0.2"/>
    <row r="3633" ht="12.75" hidden="1" customHeight="1" x14ac:dyDescent="0.2"/>
    <row r="3634" ht="12.75" hidden="1" customHeight="1" x14ac:dyDescent="0.2"/>
    <row r="3635" ht="12.75" hidden="1" customHeight="1" x14ac:dyDescent="0.2"/>
    <row r="3636" ht="12.75" hidden="1" customHeight="1" x14ac:dyDescent="0.2"/>
    <row r="3637" ht="12.75" hidden="1" customHeight="1" x14ac:dyDescent="0.2"/>
    <row r="3638" ht="12.75" hidden="1" customHeight="1" x14ac:dyDescent="0.2"/>
    <row r="3639" ht="12.75" hidden="1" customHeight="1" x14ac:dyDescent="0.2"/>
    <row r="3640" ht="12.75" hidden="1" customHeight="1" x14ac:dyDescent="0.2"/>
    <row r="3641" ht="12.75" hidden="1" customHeight="1" x14ac:dyDescent="0.2"/>
    <row r="3642" ht="12.75" hidden="1" customHeight="1" x14ac:dyDescent="0.2"/>
    <row r="3643" ht="12.75" hidden="1" customHeight="1" x14ac:dyDescent="0.2"/>
    <row r="3644" ht="12.75" hidden="1" customHeight="1" x14ac:dyDescent="0.2"/>
    <row r="3645" ht="12.75" hidden="1" customHeight="1" x14ac:dyDescent="0.2"/>
    <row r="3646" ht="12.75" hidden="1" customHeight="1" x14ac:dyDescent="0.2"/>
    <row r="3647" ht="12.75" hidden="1" customHeight="1" x14ac:dyDescent="0.2"/>
    <row r="3648" ht="12.75" hidden="1" customHeight="1" x14ac:dyDescent="0.2"/>
    <row r="3649" ht="12.75" hidden="1" customHeight="1" x14ac:dyDescent="0.2"/>
    <row r="3650" ht="12.75" hidden="1" customHeight="1" x14ac:dyDescent="0.2"/>
    <row r="3651" ht="12.75" hidden="1" customHeight="1" x14ac:dyDescent="0.2"/>
    <row r="3652" ht="12.75" hidden="1" customHeight="1" x14ac:dyDescent="0.2"/>
    <row r="3653" ht="12.75" hidden="1" customHeight="1" x14ac:dyDescent="0.2"/>
    <row r="3654" ht="12.75" hidden="1" customHeight="1" x14ac:dyDescent="0.2"/>
    <row r="3655" ht="12.75" hidden="1" customHeight="1" x14ac:dyDescent="0.2"/>
    <row r="3656" ht="12.75" hidden="1" customHeight="1" x14ac:dyDescent="0.2"/>
    <row r="3657" ht="12.75" hidden="1" customHeight="1" x14ac:dyDescent="0.2"/>
    <row r="3658" ht="12.75" hidden="1" customHeight="1" x14ac:dyDescent="0.2"/>
    <row r="3659" ht="12.75" hidden="1" customHeight="1" x14ac:dyDescent="0.2"/>
    <row r="3660" ht="12.75" hidden="1" customHeight="1" x14ac:dyDescent="0.2"/>
    <row r="3661" ht="12.75" hidden="1" customHeight="1" x14ac:dyDescent="0.2"/>
    <row r="3662" ht="12.75" hidden="1" customHeight="1" x14ac:dyDescent="0.2"/>
    <row r="3663" ht="12.75" hidden="1" customHeight="1" x14ac:dyDescent="0.2"/>
    <row r="3664" ht="12.75" hidden="1" customHeight="1" x14ac:dyDescent="0.2"/>
    <row r="3665" ht="12.75" hidden="1" customHeight="1" x14ac:dyDescent="0.2"/>
    <row r="3666" ht="12.75" hidden="1" customHeight="1" x14ac:dyDescent="0.2"/>
    <row r="3667" ht="12.75" hidden="1" customHeight="1" x14ac:dyDescent="0.2"/>
    <row r="3668" ht="12.75" hidden="1" customHeight="1" x14ac:dyDescent="0.2"/>
    <row r="3669" ht="12.75" hidden="1" customHeight="1" x14ac:dyDescent="0.2"/>
    <row r="3670" ht="12.75" hidden="1" customHeight="1" x14ac:dyDescent="0.2"/>
    <row r="3671" ht="12.75" hidden="1" customHeight="1" x14ac:dyDescent="0.2"/>
    <row r="3672" ht="12.75" hidden="1" customHeight="1" x14ac:dyDescent="0.2"/>
    <row r="3673" ht="12.75" hidden="1" customHeight="1" x14ac:dyDescent="0.2"/>
    <row r="3674" ht="12.75" hidden="1" customHeight="1" x14ac:dyDescent="0.2"/>
    <row r="3675" ht="12.75" hidden="1" customHeight="1" x14ac:dyDescent="0.2"/>
    <row r="3676" ht="12.75" hidden="1" customHeight="1" x14ac:dyDescent="0.2"/>
    <row r="3677" ht="12.75" hidden="1" customHeight="1" x14ac:dyDescent="0.2"/>
    <row r="3678" ht="12.75" hidden="1" customHeight="1" x14ac:dyDescent="0.2"/>
    <row r="3679" ht="12.75" hidden="1" customHeight="1" x14ac:dyDescent="0.2"/>
    <row r="3680" ht="12.75" hidden="1" customHeight="1" x14ac:dyDescent="0.2"/>
    <row r="3681" ht="12.75" hidden="1" customHeight="1" x14ac:dyDescent="0.2"/>
    <row r="3682" ht="12.75" hidden="1" customHeight="1" x14ac:dyDescent="0.2"/>
    <row r="3683" ht="12.75" hidden="1" customHeight="1" x14ac:dyDescent="0.2"/>
    <row r="3684" ht="12.75" hidden="1" customHeight="1" x14ac:dyDescent="0.2"/>
    <row r="3685" ht="12.75" hidden="1" customHeight="1" x14ac:dyDescent="0.2"/>
    <row r="3686" ht="12.75" hidden="1" customHeight="1" x14ac:dyDescent="0.2"/>
    <row r="3687" ht="12.75" hidden="1" customHeight="1" x14ac:dyDescent="0.2"/>
    <row r="3688" ht="12.75" hidden="1" customHeight="1" x14ac:dyDescent="0.2"/>
    <row r="3689" ht="12.75" hidden="1" customHeight="1" x14ac:dyDescent="0.2"/>
    <row r="3690" ht="12.75" hidden="1" customHeight="1" x14ac:dyDescent="0.2"/>
    <row r="3691" ht="12.75" hidden="1" customHeight="1" x14ac:dyDescent="0.2"/>
    <row r="3692" ht="12.75" hidden="1" customHeight="1" x14ac:dyDescent="0.2"/>
    <row r="3693" ht="12.75" hidden="1" customHeight="1" x14ac:dyDescent="0.2"/>
    <row r="3694" ht="12.75" hidden="1" customHeight="1" x14ac:dyDescent="0.2"/>
    <row r="3695" ht="12.75" hidden="1" customHeight="1" x14ac:dyDescent="0.2"/>
    <row r="3696" ht="12.75" hidden="1" customHeight="1" x14ac:dyDescent="0.2"/>
    <row r="3697" ht="12.75" hidden="1" customHeight="1" x14ac:dyDescent="0.2"/>
    <row r="3698" ht="12.75" hidden="1" customHeight="1" x14ac:dyDescent="0.2"/>
    <row r="3699" ht="12.75" hidden="1" customHeight="1" x14ac:dyDescent="0.2"/>
    <row r="3700" ht="12.75" hidden="1" customHeight="1" x14ac:dyDescent="0.2"/>
    <row r="3701" ht="12.75" hidden="1" customHeight="1" x14ac:dyDescent="0.2"/>
    <row r="3702" ht="12.75" hidden="1" customHeight="1" x14ac:dyDescent="0.2"/>
    <row r="3703" ht="12.75" hidden="1" customHeight="1" x14ac:dyDescent="0.2"/>
    <row r="3704" ht="12.75" hidden="1" customHeight="1" x14ac:dyDescent="0.2"/>
    <row r="3705" ht="12.75" hidden="1" customHeight="1" x14ac:dyDescent="0.2"/>
    <row r="3706" ht="12.75" hidden="1" customHeight="1" x14ac:dyDescent="0.2"/>
    <row r="3707" ht="12.75" hidden="1" customHeight="1" x14ac:dyDescent="0.2"/>
    <row r="3708" ht="12.75" hidden="1" customHeight="1" x14ac:dyDescent="0.2"/>
    <row r="3709" ht="12.75" hidden="1" customHeight="1" x14ac:dyDescent="0.2"/>
    <row r="3710" ht="12.75" hidden="1" customHeight="1" x14ac:dyDescent="0.2"/>
    <row r="3711" ht="12.75" hidden="1" customHeight="1" x14ac:dyDescent="0.2"/>
    <row r="3712" ht="12.75" hidden="1" customHeight="1" x14ac:dyDescent="0.2"/>
    <row r="3713" ht="12.75" hidden="1" customHeight="1" x14ac:dyDescent="0.2"/>
    <row r="3714" ht="12.75" hidden="1" customHeight="1" x14ac:dyDescent="0.2"/>
    <row r="3715" ht="12.75" hidden="1" customHeight="1" x14ac:dyDescent="0.2"/>
    <row r="3716" ht="12.75" hidden="1" customHeight="1" x14ac:dyDescent="0.2"/>
    <row r="3717" ht="12.75" hidden="1" customHeight="1" x14ac:dyDescent="0.2"/>
    <row r="3718" ht="12.75" hidden="1" customHeight="1" x14ac:dyDescent="0.2"/>
    <row r="3719" ht="12.75" hidden="1" customHeight="1" x14ac:dyDescent="0.2"/>
    <row r="3720" ht="12.75" hidden="1" customHeight="1" x14ac:dyDescent="0.2"/>
    <row r="3721" ht="12.75" hidden="1" customHeight="1" x14ac:dyDescent="0.2"/>
    <row r="3722" ht="12.75" hidden="1" customHeight="1" x14ac:dyDescent="0.2"/>
    <row r="3723" ht="12.75" hidden="1" customHeight="1" x14ac:dyDescent="0.2"/>
    <row r="3724" ht="12.75" hidden="1" customHeight="1" x14ac:dyDescent="0.2"/>
    <row r="3725" ht="12.75" hidden="1" customHeight="1" x14ac:dyDescent="0.2"/>
    <row r="3726" ht="12.75" hidden="1" customHeight="1" x14ac:dyDescent="0.2"/>
    <row r="3727" ht="12.75" hidden="1" customHeight="1" x14ac:dyDescent="0.2"/>
    <row r="3728" ht="12.75" hidden="1" customHeight="1" x14ac:dyDescent="0.2"/>
    <row r="3729" ht="12.75" hidden="1" customHeight="1" x14ac:dyDescent="0.2"/>
    <row r="3730" ht="12.75" hidden="1" customHeight="1" x14ac:dyDescent="0.2"/>
    <row r="3731" ht="12.75" hidden="1" customHeight="1" x14ac:dyDescent="0.2"/>
    <row r="3732" ht="12.75" hidden="1" customHeight="1" x14ac:dyDescent="0.2"/>
    <row r="3733" ht="12.75" hidden="1" customHeight="1" x14ac:dyDescent="0.2"/>
    <row r="3734" ht="12.75" hidden="1" customHeight="1" x14ac:dyDescent="0.2"/>
    <row r="3735" ht="12.75" hidden="1" customHeight="1" x14ac:dyDescent="0.2"/>
    <row r="3736" ht="12.75" hidden="1" customHeight="1" x14ac:dyDescent="0.2"/>
    <row r="3737" ht="12.75" hidden="1" customHeight="1" x14ac:dyDescent="0.2"/>
    <row r="3738" ht="12.75" hidden="1" customHeight="1" x14ac:dyDescent="0.2"/>
    <row r="3739" ht="12.75" hidden="1" customHeight="1" x14ac:dyDescent="0.2"/>
    <row r="3740" ht="12.75" hidden="1" customHeight="1" x14ac:dyDescent="0.2"/>
    <row r="3741" ht="12.75" hidden="1" customHeight="1" x14ac:dyDescent="0.2"/>
    <row r="3742" ht="12.75" hidden="1" customHeight="1" x14ac:dyDescent="0.2"/>
    <row r="3743" ht="12.75" hidden="1" customHeight="1" x14ac:dyDescent="0.2"/>
    <row r="3744" ht="12.75" hidden="1" customHeight="1" x14ac:dyDescent="0.2"/>
    <row r="3745" ht="12.75" hidden="1" customHeight="1" x14ac:dyDescent="0.2"/>
    <row r="3746" ht="12.75" hidden="1" customHeight="1" x14ac:dyDescent="0.2"/>
    <row r="3747" ht="12.75" hidden="1" customHeight="1" x14ac:dyDescent="0.2"/>
    <row r="3748" ht="12.75" hidden="1" customHeight="1" x14ac:dyDescent="0.2"/>
    <row r="3749" ht="12.75" hidden="1" customHeight="1" x14ac:dyDescent="0.2"/>
    <row r="3750" ht="12.75" hidden="1" customHeight="1" x14ac:dyDescent="0.2"/>
    <row r="3751" ht="12.75" hidden="1" customHeight="1" x14ac:dyDescent="0.2"/>
    <row r="3752" ht="12.75" hidden="1" customHeight="1" x14ac:dyDescent="0.2"/>
    <row r="3753" ht="12.75" hidden="1" customHeight="1" x14ac:dyDescent="0.2"/>
    <row r="3754" ht="12.75" hidden="1" customHeight="1" x14ac:dyDescent="0.2"/>
    <row r="3755" ht="12.75" hidden="1" customHeight="1" x14ac:dyDescent="0.2"/>
    <row r="3756" ht="12.75" hidden="1" customHeight="1" x14ac:dyDescent="0.2"/>
    <row r="3757" ht="12.75" hidden="1" customHeight="1" x14ac:dyDescent="0.2"/>
    <row r="3758" ht="12.75" hidden="1" customHeight="1" x14ac:dyDescent="0.2"/>
    <row r="3759" ht="12.75" hidden="1" customHeight="1" x14ac:dyDescent="0.2"/>
    <row r="3760" ht="12.75" hidden="1" customHeight="1" x14ac:dyDescent="0.2"/>
    <row r="3761" ht="12.75" hidden="1" customHeight="1" x14ac:dyDescent="0.2"/>
    <row r="3762" ht="12.75" hidden="1" customHeight="1" x14ac:dyDescent="0.2"/>
    <row r="3763" ht="12.75" hidden="1" customHeight="1" x14ac:dyDescent="0.2"/>
    <row r="3764" ht="12.75" hidden="1" customHeight="1" x14ac:dyDescent="0.2"/>
    <row r="3765" ht="12.75" hidden="1" customHeight="1" x14ac:dyDescent="0.2"/>
    <row r="3766" ht="12.75" hidden="1" customHeight="1" x14ac:dyDescent="0.2"/>
    <row r="3767" ht="12.75" hidden="1" customHeight="1" x14ac:dyDescent="0.2"/>
    <row r="3768" ht="12.75" hidden="1" customHeight="1" x14ac:dyDescent="0.2"/>
    <row r="3769" ht="12.75" hidden="1" customHeight="1" x14ac:dyDescent="0.2"/>
    <row r="3770" ht="12.75" hidden="1" customHeight="1" x14ac:dyDescent="0.2"/>
    <row r="3771" ht="12.75" hidden="1" customHeight="1" x14ac:dyDescent="0.2"/>
    <row r="3772" ht="12.75" hidden="1" customHeight="1" x14ac:dyDescent="0.2"/>
    <row r="3773" ht="12.75" hidden="1" customHeight="1" x14ac:dyDescent="0.2"/>
    <row r="3774" ht="12.75" hidden="1" customHeight="1" x14ac:dyDescent="0.2"/>
    <row r="3775" ht="12.75" hidden="1" customHeight="1" x14ac:dyDescent="0.2"/>
    <row r="3776" ht="12.75" hidden="1" customHeight="1" x14ac:dyDescent="0.2"/>
    <row r="3777" ht="12.75" hidden="1" customHeight="1" x14ac:dyDescent="0.2"/>
    <row r="3778" ht="12.75" hidden="1" customHeight="1" x14ac:dyDescent="0.2"/>
    <row r="3779" ht="12.75" hidden="1" customHeight="1" x14ac:dyDescent="0.2"/>
    <row r="3780" ht="12.75" hidden="1" customHeight="1" x14ac:dyDescent="0.2"/>
    <row r="3781" ht="12.75" hidden="1" customHeight="1" x14ac:dyDescent="0.2"/>
    <row r="3782" ht="12.75" hidden="1" customHeight="1" x14ac:dyDescent="0.2"/>
    <row r="3783" ht="12.75" hidden="1" customHeight="1" x14ac:dyDescent="0.2"/>
    <row r="3784" ht="12.75" hidden="1" customHeight="1" x14ac:dyDescent="0.2"/>
    <row r="3785" ht="12.75" hidden="1" customHeight="1" x14ac:dyDescent="0.2"/>
    <row r="3786" ht="12.75" hidden="1" customHeight="1" x14ac:dyDescent="0.2"/>
    <row r="3787" ht="12.75" hidden="1" customHeight="1" x14ac:dyDescent="0.2"/>
    <row r="3788" ht="12.75" hidden="1" customHeight="1" x14ac:dyDescent="0.2"/>
    <row r="3789" ht="12.75" hidden="1" customHeight="1" x14ac:dyDescent="0.2"/>
    <row r="3790" ht="12.75" hidden="1" customHeight="1" x14ac:dyDescent="0.2"/>
    <row r="3791" ht="12.75" hidden="1" customHeight="1" x14ac:dyDescent="0.2"/>
    <row r="3792" ht="12.75" hidden="1" customHeight="1" x14ac:dyDescent="0.2"/>
    <row r="3793" ht="12.75" hidden="1" customHeight="1" x14ac:dyDescent="0.2"/>
    <row r="3794" ht="12.75" hidden="1" customHeight="1" x14ac:dyDescent="0.2"/>
    <row r="3795" ht="12.75" hidden="1" customHeight="1" x14ac:dyDescent="0.2"/>
    <row r="3796" ht="12.75" hidden="1" customHeight="1" x14ac:dyDescent="0.2"/>
    <row r="3797" ht="12.75" hidden="1" customHeight="1" x14ac:dyDescent="0.2"/>
    <row r="3798" ht="12.75" hidden="1" customHeight="1" x14ac:dyDescent="0.2"/>
    <row r="3799" ht="12.75" hidden="1" customHeight="1" x14ac:dyDescent="0.2"/>
    <row r="3800" ht="12.75" hidden="1" customHeight="1" x14ac:dyDescent="0.2"/>
    <row r="3801" ht="12.75" hidden="1" customHeight="1" x14ac:dyDescent="0.2"/>
    <row r="3802" ht="12.75" hidden="1" customHeight="1" x14ac:dyDescent="0.2"/>
    <row r="3803" ht="12.75" hidden="1" customHeight="1" x14ac:dyDescent="0.2"/>
    <row r="3804" ht="12.75" hidden="1" customHeight="1" x14ac:dyDescent="0.2"/>
    <row r="3805" ht="12.75" hidden="1" customHeight="1" x14ac:dyDescent="0.2"/>
    <row r="3806" ht="12.75" hidden="1" customHeight="1" x14ac:dyDescent="0.2"/>
    <row r="3807" ht="12.75" hidden="1" customHeight="1" x14ac:dyDescent="0.2"/>
    <row r="3808" ht="12.75" hidden="1" customHeight="1" x14ac:dyDescent="0.2"/>
    <row r="3809" ht="12.75" hidden="1" customHeight="1" x14ac:dyDescent="0.2"/>
    <row r="3810" ht="12.75" hidden="1" customHeight="1" x14ac:dyDescent="0.2"/>
    <row r="3811" ht="12.75" hidden="1" customHeight="1" x14ac:dyDescent="0.2"/>
    <row r="3812" ht="12.75" hidden="1" customHeight="1" x14ac:dyDescent="0.2"/>
    <row r="3813" ht="12.75" hidden="1" customHeight="1" x14ac:dyDescent="0.2"/>
    <row r="3814" ht="12.75" hidden="1" customHeight="1" x14ac:dyDescent="0.2"/>
    <row r="3815" ht="12.75" hidden="1" customHeight="1" x14ac:dyDescent="0.2"/>
    <row r="3816" ht="12.75" hidden="1" customHeight="1" x14ac:dyDescent="0.2"/>
    <row r="3817" ht="12.75" hidden="1" customHeight="1" x14ac:dyDescent="0.2"/>
    <row r="3818" ht="12.75" hidden="1" customHeight="1" x14ac:dyDescent="0.2"/>
    <row r="3819" ht="12.75" hidden="1" customHeight="1" x14ac:dyDescent="0.2"/>
    <row r="3820" ht="12.75" hidden="1" customHeight="1" x14ac:dyDescent="0.2"/>
    <row r="3821" ht="12.75" hidden="1" customHeight="1" x14ac:dyDescent="0.2"/>
    <row r="3822" ht="12.75" hidden="1" customHeight="1" x14ac:dyDescent="0.2"/>
    <row r="3823" ht="12.75" hidden="1" customHeight="1" x14ac:dyDescent="0.2"/>
    <row r="3824" ht="12.75" hidden="1" customHeight="1" x14ac:dyDescent="0.2"/>
    <row r="3825" ht="12.75" hidden="1" customHeight="1" x14ac:dyDescent="0.2"/>
    <row r="3826" ht="12.75" hidden="1" customHeight="1" x14ac:dyDescent="0.2"/>
    <row r="3827" ht="12.75" hidden="1" customHeight="1" x14ac:dyDescent="0.2"/>
    <row r="3828" ht="12.75" hidden="1" customHeight="1" x14ac:dyDescent="0.2"/>
    <row r="3829" ht="12.75" hidden="1" customHeight="1" x14ac:dyDescent="0.2"/>
    <row r="3830" ht="12.75" hidden="1" customHeight="1" x14ac:dyDescent="0.2"/>
    <row r="3831" ht="12.75" hidden="1" customHeight="1" x14ac:dyDescent="0.2"/>
    <row r="3832" ht="12.75" hidden="1" customHeight="1" x14ac:dyDescent="0.2"/>
    <row r="3833" ht="12.75" hidden="1" customHeight="1" x14ac:dyDescent="0.2"/>
    <row r="3834" ht="12.75" hidden="1" customHeight="1" x14ac:dyDescent="0.2"/>
    <row r="3835" ht="12.75" hidden="1" customHeight="1" x14ac:dyDescent="0.2"/>
    <row r="3836" ht="12.75" hidden="1" customHeight="1" x14ac:dyDescent="0.2"/>
    <row r="3837" ht="12.75" hidden="1" customHeight="1" x14ac:dyDescent="0.2"/>
    <row r="3838" ht="12.75" hidden="1" customHeight="1" x14ac:dyDescent="0.2"/>
    <row r="3839" ht="12.75" hidden="1" customHeight="1" x14ac:dyDescent="0.2"/>
    <row r="3840" ht="12.75" hidden="1" customHeight="1" x14ac:dyDescent="0.2"/>
    <row r="3841" ht="12.75" hidden="1" customHeight="1" x14ac:dyDescent="0.2"/>
    <row r="3842" ht="12.75" hidden="1" customHeight="1" x14ac:dyDescent="0.2"/>
    <row r="3843" ht="12.75" hidden="1" customHeight="1" x14ac:dyDescent="0.2"/>
    <row r="3844" ht="12.75" hidden="1" customHeight="1" x14ac:dyDescent="0.2"/>
    <row r="3845" ht="12.75" hidden="1" customHeight="1" x14ac:dyDescent="0.2"/>
    <row r="3846" ht="12.75" hidden="1" customHeight="1" x14ac:dyDescent="0.2"/>
    <row r="3847" ht="12.75" hidden="1" customHeight="1" x14ac:dyDescent="0.2"/>
    <row r="3848" ht="12.75" hidden="1" customHeight="1" x14ac:dyDescent="0.2"/>
    <row r="3849" ht="12.75" hidden="1" customHeight="1" x14ac:dyDescent="0.2"/>
    <row r="3850" ht="12.75" hidden="1" customHeight="1" x14ac:dyDescent="0.2"/>
    <row r="3851" ht="12.75" hidden="1" customHeight="1" x14ac:dyDescent="0.2"/>
    <row r="3852" ht="12.75" hidden="1" customHeight="1" x14ac:dyDescent="0.2"/>
    <row r="3853" ht="12.75" hidden="1" customHeight="1" x14ac:dyDescent="0.2"/>
    <row r="3854" ht="12.75" hidden="1" customHeight="1" x14ac:dyDescent="0.2"/>
    <row r="3855" ht="12.75" hidden="1" customHeight="1" x14ac:dyDescent="0.2"/>
    <row r="3856" ht="12.75" hidden="1" customHeight="1" x14ac:dyDescent="0.2"/>
    <row r="3857" ht="12.75" hidden="1" customHeight="1" x14ac:dyDescent="0.2"/>
    <row r="3858" ht="12.75" hidden="1" customHeight="1" x14ac:dyDescent="0.2"/>
    <row r="3859" ht="12.75" hidden="1" customHeight="1" x14ac:dyDescent="0.2"/>
    <row r="3860" ht="12.75" hidden="1" customHeight="1" x14ac:dyDescent="0.2"/>
    <row r="3861" ht="12.75" hidden="1" customHeight="1" x14ac:dyDescent="0.2"/>
    <row r="3862" ht="12.75" hidden="1" customHeight="1" x14ac:dyDescent="0.2"/>
    <row r="3863" ht="12.75" hidden="1" customHeight="1" x14ac:dyDescent="0.2"/>
    <row r="3864" ht="12.75" hidden="1" customHeight="1" x14ac:dyDescent="0.2"/>
    <row r="3865" ht="12.75" hidden="1" customHeight="1" x14ac:dyDescent="0.2"/>
    <row r="3866" ht="12.75" hidden="1" customHeight="1" x14ac:dyDescent="0.2"/>
    <row r="3867" ht="12.75" hidden="1" customHeight="1" x14ac:dyDescent="0.2"/>
    <row r="3868" ht="12.75" hidden="1" customHeight="1" x14ac:dyDescent="0.2"/>
    <row r="3869" ht="12.75" hidden="1" customHeight="1" x14ac:dyDescent="0.2"/>
    <row r="3870" ht="12.75" hidden="1" customHeight="1" x14ac:dyDescent="0.2"/>
    <row r="3871" ht="12.75" hidden="1" customHeight="1" x14ac:dyDescent="0.2"/>
    <row r="3872" ht="12.75" hidden="1" customHeight="1" x14ac:dyDescent="0.2"/>
    <row r="3873" ht="12.75" hidden="1" customHeight="1" x14ac:dyDescent="0.2"/>
    <row r="3874" ht="12.75" hidden="1" customHeight="1" x14ac:dyDescent="0.2"/>
    <row r="3875" ht="12.75" hidden="1" customHeight="1" x14ac:dyDescent="0.2"/>
    <row r="3876" ht="12.75" hidden="1" customHeight="1" x14ac:dyDescent="0.2"/>
    <row r="3877" ht="12.75" hidden="1" customHeight="1" x14ac:dyDescent="0.2"/>
    <row r="3878" ht="12.75" hidden="1" customHeight="1" x14ac:dyDescent="0.2"/>
    <row r="3879" ht="12.75" hidden="1" customHeight="1" x14ac:dyDescent="0.2"/>
    <row r="3880" ht="12.75" hidden="1" customHeight="1" x14ac:dyDescent="0.2"/>
    <row r="3881" ht="12.75" hidden="1" customHeight="1" x14ac:dyDescent="0.2"/>
    <row r="3882" ht="12.75" hidden="1" customHeight="1" x14ac:dyDescent="0.2"/>
    <row r="3883" ht="12.75" hidden="1" customHeight="1" x14ac:dyDescent="0.2"/>
    <row r="3884" ht="12.75" hidden="1" customHeight="1" x14ac:dyDescent="0.2"/>
    <row r="3885" ht="12.75" hidden="1" customHeight="1" x14ac:dyDescent="0.2"/>
    <row r="3886" ht="12.75" hidden="1" customHeight="1" x14ac:dyDescent="0.2"/>
    <row r="3887" ht="12.75" hidden="1" customHeight="1" x14ac:dyDescent="0.2"/>
    <row r="3888" ht="12.75" hidden="1" customHeight="1" x14ac:dyDescent="0.2"/>
    <row r="3889" ht="12.75" hidden="1" customHeight="1" x14ac:dyDescent="0.2"/>
    <row r="3890" ht="12.75" hidden="1" customHeight="1" x14ac:dyDescent="0.2"/>
    <row r="3891" ht="12.75" hidden="1" customHeight="1" x14ac:dyDescent="0.2"/>
    <row r="3892" ht="12.75" hidden="1" customHeight="1" x14ac:dyDescent="0.2"/>
    <row r="3893" ht="12.75" hidden="1" customHeight="1" x14ac:dyDescent="0.2"/>
    <row r="3894" ht="12.75" hidden="1" customHeight="1" x14ac:dyDescent="0.2"/>
    <row r="3895" ht="12.75" hidden="1" customHeight="1" x14ac:dyDescent="0.2"/>
    <row r="3896" ht="12.75" hidden="1" customHeight="1" x14ac:dyDescent="0.2"/>
    <row r="3897" ht="12.75" hidden="1" customHeight="1" x14ac:dyDescent="0.2"/>
    <row r="3898" ht="12.75" hidden="1" customHeight="1" x14ac:dyDescent="0.2"/>
    <row r="3899" ht="12.75" hidden="1" customHeight="1" x14ac:dyDescent="0.2"/>
    <row r="3900" ht="12.75" hidden="1" customHeight="1" x14ac:dyDescent="0.2"/>
    <row r="3901" ht="12.75" hidden="1" customHeight="1" x14ac:dyDescent="0.2"/>
    <row r="3902" ht="12.75" hidden="1" customHeight="1" x14ac:dyDescent="0.2"/>
    <row r="3903" ht="12.75" hidden="1" customHeight="1" x14ac:dyDescent="0.2"/>
    <row r="3904" ht="12.75" hidden="1" customHeight="1" x14ac:dyDescent="0.2"/>
    <row r="3905" ht="12.75" hidden="1" customHeight="1" x14ac:dyDescent="0.2"/>
    <row r="3906" ht="12.75" hidden="1" customHeight="1" x14ac:dyDescent="0.2"/>
    <row r="3907" ht="12.75" hidden="1" customHeight="1" x14ac:dyDescent="0.2"/>
    <row r="3908" ht="12.75" hidden="1" customHeight="1" x14ac:dyDescent="0.2"/>
    <row r="3909" ht="12.75" hidden="1" customHeight="1" x14ac:dyDescent="0.2"/>
    <row r="3910" ht="12.75" hidden="1" customHeight="1" x14ac:dyDescent="0.2"/>
    <row r="3911" ht="12.75" hidden="1" customHeight="1" x14ac:dyDescent="0.2"/>
    <row r="3912" ht="12.75" hidden="1" customHeight="1" x14ac:dyDescent="0.2"/>
    <row r="3913" ht="12.75" hidden="1" customHeight="1" x14ac:dyDescent="0.2"/>
    <row r="3914" ht="12.75" hidden="1" customHeight="1" x14ac:dyDescent="0.2"/>
    <row r="3915" ht="12.75" hidden="1" customHeight="1" x14ac:dyDescent="0.2"/>
    <row r="3916" ht="12.75" hidden="1" customHeight="1" x14ac:dyDescent="0.2"/>
    <row r="3917" ht="12.75" hidden="1" customHeight="1" x14ac:dyDescent="0.2"/>
    <row r="3918" ht="12.75" hidden="1" customHeight="1" x14ac:dyDescent="0.2"/>
    <row r="3919" ht="12.75" hidden="1" customHeight="1" x14ac:dyDescent="0.2"/>
    <row r="3920" ht="12.75" hidden="1" customHeight="1" x14ac:dyDescent="0.2"/>
    <row r="3921" ht="12.75" hidden="1" customHeight="1" x14ac:dyDescent="0.2"/>
    <row r="3922" ht="12.75" hidden="1" customHeight="1" x14ac:dyDescent="0.2"/>
    <row r="3923" ht="12.75" hidden="1" customHeight="1" x14ac:dyDescent="0.2"/>
    <row r="3924" ht="12.75" hidden="1" customHeight="1" x14ac:dyDescent="0.2"/>
    <row r="3925" ht="12.75" hidden="1" customHeight="1" x14ac:dyDescent="0.2"/>
    <row r="3926" ht="12.75" hidden="1" customHeight="1" x14ac:dyDescent="0.2"/>
    <row r="3927" ht="12.75" hidden="1" customHeight="1" x14ac:dyDescent="0.2"/>
    <row r="3928" ht="12.75" hidden="1" customHeight="1" x14ac:dyDescent="0.2"/>
    <row r="3929" ht="12.75" hidden="1" customHeight="1" x14ac:dyDescent="0.2"/>
    <row r="3930" ht="12.75" hidden="1" customHeight="1" x14ac:dyDescent="0.2"/>
    <row r="3931" ht="12.75" hidden="1" customHeight="1" x14ac:dyDescent="0.2"/>
    <row r="3932" ht="12.75" hidden="1" customHeight="1" x14ac:dyDescent="0.2"/>
    <row r="3933" ht="12.75" hidden="1" customHeight="1" x14ac:dyDescent="0.2"/>
    <row r="3934" ht="12.75" hidden="1" customHeight="1" x14ac:dyDescent="0.2"/>
    <row r="3935" ht="12.75" hidden="1" customHeight="1" x14ac:dyDescent="0.2"/>
    <row r="3936" ht="12.75" hidden="1" customHeight="1" x14ac:dyDescent="0.2"/>
    <row r="3937" ht="12.75" hidden="1" customHeight="1" x14ac:dyDescent="0.2"/>
    <row r="3938" ht="12.75" hidden="1" customHeight="1" x14ac:dyDescent="0.2"/>
    <row r="3939" ht="12.75" hidden="1" customHeight="1" x14ac:dyDescent="0.2"/>
    <row r="3940" ht="12.75" hidden="1" customHeight="1" x14ac:dyDescent="0.2"/>
    <row r="3941" ht="12.75" hidden="1" customHeight="1" x14ac:dyDescent="0.2"/>
    <row r="3942" ht="12.75" hidden="1" customHeight="1" x14ac:dyDescent="0.2"/>
    <row r="3943" ht="12.75" hidden="1" customHeight="1" x14ac:dyDescent="0.2"/>
    <row r="3944" ht="12.75" hidden="1" customHeight="1" x14ac:dyDescent="0.2"/>
    <row r="3945" ht="12.75" hidden="1" customHeight="1" x14ac:dyDescent="0.2"/>
    <row r="3946" ht="12.75" hidden="1" customHeight="1" x14ac:dyDescent="0.2"/>
    <row r="3947" ht="12.75" hidden="1" customHeight="1" x14ac:dyDescent="0.2"/>
    <row r="3948" ht="12.75" hidden="1" customHeight="1" x14ac:dyDescent="0.2"/>
    <row r="3949" ht="12.75" hidden="1" customHeight="1" x14ac:dyDescent="0.2"/>
    <row r="3950" ht="12.75" hidden="1" customHeight="1" x14ac:dyDescent="0.2"/>
    <row r="3951" ht="12.75" hidden="1" customHeight="1" x14ac:dyDescent="0.2"/>
    <row r="3952" ht="12.75" hidden="1" customHeight="1" x14ac:dyDescent="0.2"/>
    <row r="3953" ht="12.75" hidden="1" customHeight="1" x14ac:dyDescent="0.2"/>
    <row r="3954" ht="12.75" hidden="1" customHeight="1" x14ac:dyDescent="0.2"/>
    <row r="3955" ht="12.75" hidden="1" customHeight="1" x14ac:dyDescent="0.2"/>
    <row r="3956" ht="12.75" hidden="1" customHeight="1" x14ac:dyDescent="0.2"/>
    <row r="3957" ht="12.75" hidden="1" customHeight="1" x14ac:dyDescent="0.2"/>
    <row r="3958" ht="12.75" hidden="1" customHeight="1" x14ac:dyDescent="0.2"/>
    <row r="3959" ht="12.75" hidden="1" customHeight="1" x14ac:dyDescent="0.2"/>
    <row r="3960" ht="12.75" hidden="1" customHeight="1" x14ac:dyDescent="0.2"/>
    <row r="3961" ht="12.75" hidden="1" customHeight="1" x14ac:dyDescent="0.2"/>
    <row r="3962" ht="12.75" hidden="1" customHeight="1" x14ac:dyDescent="0.2"/>
    <row r="3963" ht="12.75" hidden="1" customHeight="1" x14ac:dyDescent="0.2"/>
    <row r="3964" ht="12.75" hidden="1" customHeight="1" x14ac:dyDescent="0.2"/>
    <row r="3965" ht="12.75" hidden="1" customHeight="1" x14ac:dyDescent="0.2"/>
    <row r="3966" ht="12.75" hidden="1" customHeight="1" x14ac:dyDescent="0.2"/>
    <row r="3967" ht="12.75" hidden="1" customHeight="1" x14ac:dyDescent="0.2"/>
    <row r="3968" ht="12.75" hidden="1" customHeight="1" x14ac:dyDescent="0.2"/>
    <row r="3969" ht="12.75" hidden="1" customHeight="1" x14ac:dyDescent="0.2"/>
    <row r="3970" ht="12.75" hidden="1" customHeight="1" x14ac:dyDescent="0.2"/>
    <row r="3971" ht="12.75" hidden="1" customHeight="1" x14ac:dyDescent="0.2"/>
    <row r="3972" ht="12.75" hidden="1" customHeight="1" x14ac:dyDescent="0.2"/>
    <row r="3973" ht="12.75" hidden="1" customHeight="1" x14ac:dyDescent="0.2"/>
    <row r="3974" ht="12.75" hidden="1" customHeight="1" x14ac:dyDescent="0.2"/>
    <row r="3975" ht="12.75" hidden="1" customHeight="1" x14ac:dyDescent="0.2"/>
    <row r="3976" ht="12.75" hidden="1" customHeight="1" x14ac:dyDescent="0.2"/>
    <row r="3977" ht="12.75" hidden="1" customHeight="1" x14ac:dyDescent="0.2"/>
    <row r="3978" ht="12.75" hidden="1" customHeight="1" x14ac:dyDescent="0.2"/>
    <row r="3979" ht="12.75" hidden="1" customHeight="1" x14ac:dyDescent="0.2"/>
    <row r="3980" ht="12.75" hidden="1" customHeight="1" x14ac:dyDescent="0.2"/>
    <row r="3981" ht="12.75" hidden="1" customHeight="1" x14ac:dyDescent="0.2"/>
    <row r="3982" ht="12.75" hidden="1" customHeight="1" x14ac:dyDescent="0.2"/>
    <row r="3983" ht="12.75" hidden="1" customHeight="1" x14ac:dyDescent="0.2"/>
    <row r="3984" ht="12.75" hidden="1" customHeight="1" x14ac:dyDescent="0.2"/>
    <row r="3985" ht="12.75" hidden="1" customHeight="1" x14ac:dyDescent="0.2"/>
    <row r="3986" ht="12.75" hidden="1" customHeight="1" x14ac:dyDescent="0.2"/>
    <row r="3987" ht="12.75" hidden="1" customHeight="1" x14ac:dyDescent="0.2"/>
    <row r="3988" ht="12.75" hidden="1" customHeight="1" x14ac:dyDescent="0.2"/>
    <row r="3989" ht="12.75" hidden="1" customHeight="1" x14ac:dyDescent="0.2"/>
    <row r="3990" ht="12.75" hidden="1" customHeight="1" x14ac:dyDescent="0.2"/>
    <row r="3991" ht="12.75" hidden="1" customHeight="1" x14ac:dyDescent="0.2"/>
    <row r="3992" ht="12.75" hidden="1" customHeight="1" x14ac:dyDescent="0.2"/>
    <row r="3993" ht="12.75" hidden="1" customHeight="1" x14ac:dyDescent="0.2"/>
    <row r="3994" ht="12.75" hidden="1" customHeight="1" x14ac:dyDescent="0.2"/>
    <row r="3995" ht="12.75" hidden="1" customHeight="1" x14ac:dyDescent="0.2"/>
    <row r="3996" ht="12.75" hidden="1" customHeight="1" x14ac:dyDescent="0.2"/>
    <row r="3997" ht="12.75" hidden="1" customHeight="1" x14ac:dyDescent="0.2"/>
    <row r="3998" ht="12.75" hidden="1" customHeight="1" x14ac:dyDescent="0.2"/>
    <row r="3999" ht="12.75" hidden="1" customHeight="1" x14ac:dyDescent="0.2"/>
    <row r="4000" ht="12.75" hidden="1" customHeight="1" x14ac:dyDescent="0.2"/>
    <row r="4001" ht="12.75" hidden="1" customHeight="1" x14ac:dyDescent="0.2"/>
    <row r="4002" ht="12.75" hidden="1" customHeight="1" x14ac:dyDescent="0.2"/>
    <row r="4003" ht="12.75" hidden="1" customHeight="1" x14ac:dyDescent="0.2"/>
    <row r="4004" ht="12.75" hidden="1" customHeight="1" x14ac:dyDescent="0.2"/>
    <row r="4005" ht="12.75" hidden="1" customHeight="1" x14ac:dyDescent="0.2"/>
    <row r="4006" ht="12.75" hidden="1" customHeight="1" x14ac:dyDescent="0.2"/>
    <row r="4007" ht="12.75" hidden="1" customHeight="1" x14ac:dyDescent="0.2"/>
    <row r="4008" ht="12.75" hidden="1" customHeight="1" x14ac:dyDescent="0.2"/>
    <row r="4009" ht="12.75" hidden="1" customHeight="1" x14ac:dyDescent="0.2"/>
    <row r="4010" ht="12.75" hidden="1" customHeight="1" x14ac:dyDescent="0.2"/>
    <row r="4011" ht="12.75" hidden="1" customHeight="1" x14ac:dyDescent="0.2"/>
    <row r="4012" ht="12.75" hidden="1" customHeight="1" x14ac:dyDescent="0.2"/>
    <row r="4013" ht="12.75" hidden="1" customHeight="1" x14ac:dyDescent="0.2"/>
    <row r="4014" ht="12.75" hidden="1" customHeight="1" x14ac:dyDescent="0.2"/>
    <row r="4015" ht="12.75" hidden="1" customHeight="1" x14ac:dyDescent="0.2"/>
    <row r="4016" ht="12.75" hidden="1" customHeight="1" x14ac:dyDescent="0.2"/>
    <row r="4017" ht="12.75" hidden="1" customHeight="1" x14ac:dyDescent="0.2"/>
    <row r="4018" ht="12.75" hidden="1" customHeight="1" x14ac:dyDescent="0.2"/>
    <row r="4019" ht="12.75" hidden="1" customHeight="1" x14ac:dyDescent="0.2"/>
    <row r="4020" ht="12.75" hidden="1" customHeight="1" x14ac:dyDescent="0.2"/>
    <row r="4021" ht="12.75" hidden="1" customHeight="1" x14ac:dyDescent="0.2"/>
    <row r="4022" ht="12.75" hidden="1" customHeight="1" x14ac:dyDescent="0.2"/>
    <row r="4023" ht="12.75" hidden="1" customHeight="1" x14ac:dyDescent="0.2"/>
    <row r="4024" ht="12.75" hidden="1" customHeight="1" x14ac:dyDescent="0.2"/>
    <row r="4025" ht="12.75" hidden="1" customHeight="1" x14ac:dyDescent="0.2"/>
    <row r="4026" ht="12.75" hidden="1" customHeight="1" x14ac:dyDescent="0.2"/>
    <row r="4027" ht="12.75" hidden="1" customHeight="1" x14ac:dyDescent="0.2"/>
    <row r="4028" ht="12.75" hidden="1" customHeight="1" x14ac:dyDescent="0.2"/>
    <row r="4029" ht="12.75" hidden="1" customHeight="1" x14ac:dyDescent="0.2"/>
    <row r="4030" ht="12.75" hidden="1" customHeight="1" x14ac:dyDescent="0.2"/>
    <row r="4031" ht="12.75" hidden="1" customHeight="1" x14ac:dyDescent="0.2"/>
    <row r="4032" ht="12.75" hidden="1" customHeight="1" x14ac:dyDescent="0.2"/>
    <row r="4033" ht="12.75" hidden="1" customHeight="1" x14ac:dyDescent="0.2"/>
    <row r="4034" ht="12.75" hidden="1" customHeight="1" x14ac:dyDescent="0.2"/>
    <row r="4035" ht="12.75" hidden="1" customHeight="1" x14ac:dyDescent="0.2"/>
    <row r="4036" ht="12.75" hidden="1" customHeight="1" x14ac:dyDescent="0.2"/>
    <row r="4037" ht="12.75" hidden="1" customHeight="1" x14ac:dyDescent="0.2"/>
    <row r="4038" ht="12.75" hidden="1" customHeight="1" x14ac:dyDescent="0.2"/>
    <row r="4039" ht="12.75" hidden="1" customHeight="1" x14ac:dyDescent="0.2"/>
    <row r="4040" ht="12.75" hidden="1" customHeight="1" x14ac:dyDescent="0.2"/>
    <row r="4041" ht="12.75" hidden="1" customHeight="1" x14ac:dyDescent="0.2"/>
    <row r="4042" ht="12.75" hidden="1" customHeight="1" x14ac:dyDescent="0.2"/>
    <row r="4043" ht="12.75" hidden="1" customHeight="1" x14ac:dyDescent="0.2"/>
    <row r="4044" ht="12.75" hidden="1" customHeight="1" x14ac:dyDescent="0.2"/>
    <row r="4045" ht="12.75" hidden="1" customHeight="1" x14ac:dyDescent="0.2"/>
    <row r="4046" ht="12.75" hidden="1" customHeight="1" x14ac:dyDescent="0.2"/>
    <row r="4047" ht="12.75" hidden="1" customHeight="1" x14ac:dyDescent="0.2"/>
    <row r="4048" ht="12.75" hidden="1" customHeight="1" x14ac:dyDescent="0.2"/>
    <row r="4049" ht="12.75" hidden="1" customHeight="1" x14ac:dyDescent="0.2"/>
    <row r="4050" ht="12.75" hidden="1" customHeight="1" x14ac:dyDescent="0.2"/>
    <row r="4051" ht="12.75" hidden="1" customHeight="1" x14ac:dyDescent="0.2"/>
    <row r="4052" ht="12.75" hidden="1" customHeight="1" x14ac:dyDescent="0.2"/>
    <row r="4053" ht="12.75" hidden="1" customHeight="1" x14ac:dyDescent="0.2"/>
    <row r="4054" ht="12.75" hidden="1" customHeight="1" x14ac:dyDescent="0.2"/>
    <row r="4055" ht="12.75" hidden="1" customHeight="1" x14ac:dyDescent="0.2"/>
    <row r="4056" ht="12.75" hidden="1" customHeight="1" x14ac:dyDescent="0.2"/>
    <row r="4057" ht="12.75" hidden="1" customHeight="1" x14ac:dyDescent="0.2"/>
    <row r="4058" ht="12.75" hidden="1" customHeight="1" x14ac:dyDescent="0.2"/>
    <row r="4059" ht="12.75" hidden="1" customHeight="1" x14ac:dyDescent="0.2"/>
    <row r="4060" ht="12.75" hidden="1" customHeight="1" x14ac:dyDescent="0.2"/>
    <row r="4061" ht="12.75" hidden="1" customHeight="1" x14ac:dyDescent="0.2"/>
    <row r="4062" ht="12.75" hidden="1" customHeight="1" x14ac:dyDescent="0.2"/>
    <row r="4063" ht="12.75" hidden="1" customHeight="1" x14ac:dyDescent="0.2"/>
    <row r="4064" ht="12.75" hidden="1" customHeight="1" x14ac:dyDescent="0.2"/>
    <row r="4065" ht="12.75" hidden="1" customHeight="1" x14ac:dyDescent="0.2"/>
    <row r="4066" ht="12.75" hidden="1" customHeight="1" x14ac:dyDescent="0.2"/>
    <row r="4067" ht="12.75" hidden="1" customHeight="1" x14ac:dyDescent="0.2"/>
    <row r="4068" ht="12.75" hidden="1" customHeight="1" x14ac:dyDescent="0.2"/>
    <row r="4069" ht="12.75" hidden="1" customHeight="1" x14ac:dyDescent="0.2"/>
    <row r="4070" ht="12.75" hidden="1" customHeight="1" x14ac:dyDescent="0.2"/>
    <row r="4071" ht="12.75" hidden="1" customHeight="1" x14ac:dyDescent="0.2"/>
    <row r="4072" ht="12.75" hidden="1" customHeight="1" x14ac:dyDescent="0.2"/>
    <row r="4073" ht="12.75" hidden="1" customHeight="1" x14ac:dyDescent="0.2"/>
    <row r="4074" ht="12.75" hidden="1" customHeight="1" x14ac:dyDescent="0.2"/>
    <row r="4075" ht="12.75" hidden="1" customHeight="1" x14ac:dyDescent="0.2"/>
    <row r="4076" ht="12.75" hidden="1" customHeight="1" x14ac:dyDescent="0.2"/>
    <row r="4077" ht="12.75" hidden="1" customHeight="1" x14ac:dyDescent="0.2"/>
    <row r="4078" ht="12.75" hidden="1" customHeight="1" x14ac:dyDescent="0.2"/>
    <row r="4079" ht="12.75" hidden="1" customHeight="1" x14ac:dyDescent="0.2"/>
    <row r="4080" ht="12.75" hidden="1" customHeight="1" x14ac:dyDescent="0.2"/>
    <row r="4081" ht="12.75" hidden="1" customHeight="1" x14ac:dyDescent="0.2"/>
    <row r="4082" ht="12.75" hidden="1" customHeight="1" x14ac:dyDescent="0.2"/>
    <row r="4083" ht="12.75" hidden="1" customHeight="1" x14ac:dyDescent="0.2"/>
    <row r="4084" ht="12.75" hidden="1" customHeight="1" x14ac:dyDescent="0.2"/>
    <row r="4085" ht="12.75" hidden="1" customHeight="1" x14ac:dyDescent="0.2"/>
    <row r="4086" ht="12.75" hidden="1" customHeight="1" x14ac:dyDescent="0.2"/>
    <row r="4087" ht="12.75" hidden="1" customHeight="1" x14ac:dyDescent="0.2"/>
    <row r="4088" ht="12.75" hidden="1" customHeight="1" x14ac:dyDescent="0.2"/>
    <row r="4089" ht="12.75" hidden="1" customHeight="1" x14ac:dyDescent="0.2"/>
    <row r="4090" ht="12.75" hidden="1" customHeight="1" x14ac:dyDescent="0.2"/>
    <row r="4091" ht="12.75" hidden="1" customHeight="1" x14ac:dyDescent="0.2"/>
    <row r="4092" ht="12.75" hidden="1" customHeight="1" x14ac:dyDescent="0.2"/>
    <row r="4093" ht="12.75" hidden="1" customHeight="1" x14ac:dyDescent="0.2"/>
    <row r="4094" ht="12.75" hidden="1" customHeight="1" x14ac:dyDescent="0.2"/>
    <row r="4095" ht="12.75" hidden="1" customHeight="1" x14ac:dyDescent="0.2"/>
    <row r="4096" ht="12.75" hidden="1" customHeight="1" x14ac:dyDescent="0.2"/>
    <row r="4097" ht="12.75" hidden="1" customHeight="1" x14ac:dyDescent="0.2"/>
    <row r="4098" ht="12.75" hidden="1" customHeight="1" x14ac:dyDescent="0.2"/>
    <row r="4099" ht="12.75" hidden="1" customHeight="1" x14ac:dyDescent="0.2"/>
    <row r="4100" ht="12.75" hidden="1" customHeight="1" x14ac:dyDescent="0.2"/>
    <row r="4101" ht="12.75" hidden="1" customHeight="1" x14ac:dyDescent="0.2"/>
    <row r="4102" ht="12.75" hidden="1" customHeight="1" x14ac:dyDescent="0.2"/>
    <row r="4103" ht="12.75" hidden="1" customHeight="1" x14ac:dyDescent="0.2"/>
    <row r="4104" ht="12.75" hidden="1" customHeight="1" x14ac:dyDescent="0.2"/>
    <row r="4105" ht="12.75" hidden="1" customHeight="1" x14ac:dyDescent="0.2"/>
    <row r="4106" ht="12.75" hidden="1" customHeight="1" x14ac:dyDescent="0.2"/>
    <row r="4107" ht="12.75" hidden="1" customHeight="1" x14ac:dyDescent="0.2"/>
    <row r="4108" ht="12.75" hidden="1" customHeight="1" x14ac:dyDescent="0.2"/>
    <row r="4109" ht="12.75" hidden="1" customHeight="1" x14ac:dyDescent="0.2"/>
    <row r="4110" ht="12.75" hidden="1" customHeight="1" x14ac:dyDescent="0.2"/>
    <row r="4111" ht="12.75" hidden="1" customHeight="1" x14ac:dyDescent="0.2"/>
    <row r="4112" ht="12.75" hidden="1" customHeight="1" x14ac:dyDescent="0.2"/>
    <row r="4113" ht="12.75" hidden="1" customHeight="1" x14ac:dyDescent="0.2"/>
    <row r="4114" ht="12.75" hidden="1" customHeight="1" x14ac:dyDescent="0.2"/>
    <row r="4115" ht="12.75" hidden="1" customHeight="1" x14ac:dyDescent="0.2"/>
    <row r="4116" ht="12.75" hidden="1" customHeight="1" x14ac:dyDescent="0.2"/>
    <row r="4117" ht="12.75" hidden="1" customHeight="1" x14ac:dyDescent="0.2"/>
    <row r="4118" ht="12.75" hidden="1" customHeight="1" x14ac:dyDescent="0.2"/>
    <row r="4119" ht="12.75" hidden="1" customHeight="1" x14ac:dyDescent="0.2"/>
    <row r="4120" ht="12.75" hidden="1" customHeight="1" x14ac:dyDescent="0.2"/>
    <row r="4121" ht="12.75" hidden="1" customHeight="1" x14ac:dyDescent="0.2"/>
    <row r="4122" ht="12.75" hidden="1" customHeight="1" x14ac:dyDescent="0.2"/>
    <row r="4123" ht="12.75" hidden="1" customHeight="1" x14ac:dyDescent="0.2"/>
    <row r="4124" ht="12.75" hidden="1" customHeight="1" x14ac:dyDescent="0.2"/>
    <row r="4125" ht="12.75" hidden="1" customHeight="1" x14ac:dyDescent="0.2"/>
    <row r="4126" ht="12.75" hidden="1" customHeight="1" x14ac:dyDescent="0.2"/>
    <row r="4127" ht="12.75" hidden="1" customHeight="1" x14ac:dyDescent="0.2"/>
    <row r="4128" ht="12.75" hidden="1" customHeight="1" x14ac:dyDescent="0.2"/>
    <row r="4129" ht="12.75" hidden="1" customHeight="1" x14ac:dyDescent="0.2"/>
    <row r="4130" ht="12.75" hidden="1" customHeight="1" x14ac:dyDescent="0.2"/>
    <row r="4131" ht="12.75" hidden="1" customHeight="1" x14ac:dyDescent="0.2"/>
    <row r="4132" ht="12.75" hidden="1" customHeight="1" x14ac:dyDescent="0.2"/>
    <row r="4133" ht="12.75" hidden="1" customHeight="1" x14ac:dyDescent="0.2"/>
    <row r="4134" ht="12.75" hidden="1" customHeight="1" x14ac:dyDescent="0.2"/>
    <row r="4135" ht="12.75" hidden="1" customHeight="1" x14ac:dyDescent="0.2"/>
    <row r="4136" ht="12.75" hidden="1" customHeight="1" x14ac:dyDescent="0.2"/>
    <row r="4137" ht="12.75" hidden="1" customHeight="1" x14ac:dyDescent="0.2"/>
    <row r="4138" ht="12.75" hidden="1" customHeight="1" x14ac:dyDescent="0.2"/>
    <row r="4139" ht="12.75" hidden="1" customHeight="1" x14ac:dyDescent="0.2"/>
    <row r="4140" ht="12.75" hidden="1" customHeight="1" x14ac:dyDescent="0.2"/>
    <row r="4141" ht="12.75" hidden="1" customHeight="1" x14ac:dyDescent="0.2"/>
    <row r="4142" ht="12.75" hidden="1" customHeight="1" x14ac:dyDescent="0.2"/>
    <row r="4143" ht="12.75" hidden="1" customHeight="1" x14ac:dyDescent="0.2"/>
    <row r="4144" ht="12.75" hidden="1" customHeight="1" x14ac:dyDescent="0.2"/>
    <row r="4145" ht="12.75" hidden="1" customHeight="1" x14ac:dyDescent="0.2"/>
    <row r="4146" ht="12.75" hidden="1" customHeight="1" x14ac:dyDescent="0.2"/>
    <row r="4147" ht="12.75" hidden="1" customHeight="1" x14ac:dyDescent="0.2"/>
    <row r="4148" ht="12.75" hidden="1" customHeight="1" x14ac:dyDescent="0.2"/>
    <row r="4149" ht="12.75" hidden="1" customHeight="1" x14ac:dyDescent="0.2"/>
    <row r="4150" ht="12.75" hidden="1" customHeight="1" x14ac:dyDescent="0.2"/>
    <row r="4151" ht="12.75" hidden="1" customHeight="1" x14ac:dyDescent="0.2"/>
    <row r="4152" ht="12.75" hidden="1" customHeight="1" x14ac:dyDescent="0.2"/>
    <row r="4153" ht="12.75" hidden="1" customHeight="1" x14ac:dyDescent="0.2"/>
    <row r="4154" ht="12.75" hidden="1" customHeight="1" x14ac:dyDescent="0.2"/>
    <row r="4155" ht="12.75" hidden="1" customHeight="1" x14ac:dyDescent="0.2"/>
    <row r="4156" ht="12.75" hidden="1" customHeight="1" x14ac:dyDescent="0.2"/>
    <row r="4157" ht="12.75" hidden="1" customHeight="1" x14ac:dyDescent="0.2"/>
    <row r="4158" ht="12.75" hidden="1" customHeight="1" x14ac:dyDescent="0.2"/>
    <row r="4159" ht="12.75" hidden="1" customHeight="1" x14ac:dyDescent="0.2"/>
    <row r="4160" ht="12.75" hidden="1" customHeight="1" x14ac:dyDescent="0.2"/>
    <row r="4161" ht="12.75" hidden="1" customHeight="1" x14ac:dyDescent="0.2"/>
    <row r="4162" ht="12.75" hidden="1" customHeight="1" x14ac:dyDescent="0.2"/>
    <row r="4163" ht="12.75" hidden="1" customHeight="1" x14ac:dyDescent="0.2"/>
    <row r="4164" ht="12.75" hidden="1" customHeight="1" x14ac:dyDescent="0.2"/>
    <row r="4165" ht="12.75" hidden="1" customHeight="1" x14ac:dyDescent="0.2"/>
    <row r="4166" ht="12.75" hidden="1" customHeight="1" x14ac:dyDescent="0.2"/>
    <row r="4167" ht="12.75" hidden="1" customHeight="1" x14ac:dyDescent="0.2"/>
    <row r="4168" ht="12.75" hidden="1" customHeight="1" x14ac:dyDescent="0.2"/>
    <row r="4169" ht="12.75" hidden="1" customHeight="1" x14ac:dyDescent="0.2"/>
    <row r="4170" ht="12.75" hidden="1" customHeight="1" x14ac:dyDescent="0.2"/>
    <row r="4171" ht="12.75" hidden="1" customHeight="1" x14ac:dyDescent="0.2"/>
    <row r="4172" ht="12.75" hidden="1" customHeight="1" x14ac:dyDescent="0.2"/>
    <row r="4173" ht="12.75" hidden="1" customHeight="1" x14ac:dyDescent="0.2"/>
    <row r="4174" ht="12.75" hidden="1" customHeight="1" x14ac:dyDescent="0.2"/>
    <row r="4175" ht="12.75" hidden="1" customHeight="1" x14ac:dyDescent="0.2"/>
    <row r="4176" ht="12.75" hidden="1" customHeight="1" x14ac:dyDescent="0.2"/>
    <row r="4177" ht="12.75" hidden="1" customHeight="1" x14ac:dyDescent="0.2"/>
    <row r="4178" ht="12.75" hidden="1" customHeight="1" x14ac:dyDescent="0.2"/>
    <row r="4179" ht="12.75" hidden="1" customHeight="1" x14ac:dyDescent="0.2"/>
    <row r="4180" ht="12.75" hidden="1" customHeight="1" x14ac:dyDescent="0.2"/>
    <row r="4181" ht="12.75" hidden="1" customHeight="1" x14ac:dyDescent="0.2"/>
    <row r="4182" ht="12.75" hidden="1" customHeight="1" x14ac:dyDescent="0.2"/>
    <row r="4183" ht="12.75" hidden="1" customHeight="1" x14ac:dyDescent="0.2"/>
    <row r="4184" ht="12.75" hidden="1" customHeight="1" x14ac:dyDescent="0.2"/>
    <row r="4185" ht="12.75" hidden="1" customHeight="1" x14ac:dyDescent="0.2"/>
    <row r="4186" ht="12.75" hidden="1" customHeight="1" x14ac:dyDescent="0.2"/>
    <row r="4187" ht="12.75" hidden="1" customHeight="1" x14ac:dyDescent="0.2"/>
    <row r="4188" ht="12.75" hidden="1" customHeight="1" x14ac:dyDescent="0.2"/>
    <row r="4189" ht="12.75" hidden="1" customHeight="1" x14ac:dyDescent="0.2"/>
    <row r="4190" ht="12.75" hidden="1" customHeight="1" x14ac:dyDescent="0.2"/>
    <row r="4191" ht="12.75" hidden="1" customHeight="1" x14ac:dyDescent="0.2"/>
    <row r="4192" ht="12.75" hidden="1" customHeight="1" x14ac:dyDescent="0.2"/>
    <row r="4193" ht="12.75" hidden="1" customHeight="1" x14ac:dyDescent="0.2"/>
    <row r="4194" ht="12.75" hidden="1" customHeight="1" x14ac:dyDescent="0.2"/>
    <row r="4195" ht="12.75" hidden="1" customHeight="1" x14ac:dyDescent="0.2"/>
    <row r="4196" ht="12.75" hidden="1" customHeight="1" x14ac:dyDescent="0.2"/>
    <row r="4197" ht="12.75" hidden="1" customHeight="1" x14ac:dyDescent="0.2"/>
    <row r="4198" ht="12.75" hidden="1" customHeight="1" x14ac:dyDescent="0.2"/>
    <row r="4199" ht="12.75" hidden="1" customHeight="1" x14ac:dyDescent="0.2"/>
    <row r="4200" ht="12.75" hidden="1" customHeight="1" x14ac:dyDescent="0.2"/>
    <row r="4201" ht="12.75" hidden="1" customHeight="1" x14ac:dyDescent="0.2"/>
    <row r="4202" ht="12.75" hidden="1" customHeight="1" x14ac:dyDescent="0.2"/>
    <row r="4203" ht="12.75" hidden="1" customHeight="1" x14ac:dyDescent="0.2"/>
    <row r="4204" ht="12.75" hidden="1" customHeight="1" x14ac:dyDescent="0.2"/>
    <row r="4205" ht="12.75" hidden="1" customHeight="1" x14ac:dyDescent="0.2"/>
    <row r="4206" ht="12.75" hidden="1" customHeight="1" x14ac:dyDescent="0.2"/>
    <row r="4207" ht="12.75" hidden="1" customHeight="1" x14ac:dyDescent="0.2"/>
    <row r="4208" ht="12.75" hidden="1" customHeight="1" x14ac:dyDescent="0.2"/>
    <row r="4209" ht="12.75" hidden="1" customHeight="1" x14ac:dyDescent="0.2"/>
    <row r="4210" ht="12.75" hidden="1" customHeight="1" x14ac:dyDescent="0.2"/>
    <row r="4211" ht="12.75" hidden="1" customHeight="1" x14ac:dyDescent="0.2"/>
    <row r="4212" ht="12.75" hidden="1" customHeight="1" x14ac:dyDescent="0.2"/>
    <row r="4213" ht="12.75" hidden="1" customHeight="1" x14ac:dyDescent="0.2"/>
    <row r="4214" ht="12.75" hidden="1" customHeight="1" x14ac:dyDescent="0.2"/>
    <row r="4215" ht="12.75" hidden="1" customHeight="1" x14ac:dyDescent="0.2"/>
    <row r="4216" ht="12.75" hidden="1" customHeight="1" x14ac:dyDescent="0.2"/>
    <row r="4217" ht="12.75" hidden="1" customHeight="1" x14ac:dyDescent="0.2"/>
    <row r="4218" ht="12.75" hidden="1" customHeight="1" x14ac:dyDescent="0.2"/>
    <row r="4219" ht="12.75" hidden="1" customHeight="1" x14ac:dyDescent="0.2"/>
    <row r="4220" ht="12.75" hidden="1" customHeight="1" x14ac:dyDescent="0.2"/>
    <row r="4221" ht="12.75" hidden="1" customHeight="1" x14ac:dyDescent="0.2"/>
    <row r="4222" ht="12.75" hidden="1" customHeight="1" x14ac:dyDescent="0.2"/>
    <row r="4223" ht="12.75" hidden="1" customHeight="1" x14ac:dyDescent="0.2"/>
    <row r="4224" ht="12.75" hidden="1" customHeight="1" x14ac:dyDescent="0.2"/>
    <row r="4225" ht="12.75" hidden="1" customHeight="1" x14ac:dyDescent="0.2"/>
    <row r="4226" ht="12.75" hidden="1" customHeight="1" x14ac:dyDescent="0.2"/>
    <row r="4227" ht="12.75" hidden="1" customHeight="1" x14ac:dyDescent="0.2"/>
    <row r="4228" ht="12.75" hidden="1" customHeight="1" x14ac:dyDescent="0.2"/>
    <row r="4229" ht="12.75" hidden="1" customHeight="1" x14ac:dyDescent="0.2"/>
    <row r="4230" ht="12.75" hidden="1" customHeight="1" x14ac:dyDescent="0.2"/>
    <row r="4231" ht="12.75" hidden="1" customHeight="1" x14ac:dyDescent="0.2"/>
    <row r="4232" ht="12.75" hidden="1" customHeight="1" x14ac:dyDescent="0.2"/>
    <row r="4233" ht="12.75" hidden="1" customHeight="1" x14ac:dyDescent="0.2"/>
    <row r="4234" ht="12.75" hidden="1" customHeight="1" x14ac:dyDescent="0.2"/>
    <row r="4235" ht="12.75" hidden="1" customHeight="1" x14ac:dyDescent="0.2"/>
    <row r="4236" ht="12.75" hidden="1" customHeight="1" x14ac:dyDescent="0.2"/>
    <row r="4237" ht="12.75" hidden="1" customHeight="1" x14ac:dyDescent="0.2"/>
    <row r="4238" ht="12.75" hidden="1" customHeight="1" x14ac:dyDescent="0.2"/>
    <row r="4239" ht="12.75" hidden="1" customHeight="1" x14ac:dyDescent="0.2"/>
    <row r="4240" ht="12.75" hidden="1" customHeight="1" x14ac:dyDescent="0.2"/>
    <row r="4241" ht="12.75" hidden="1" customHeight="1" x14ac:dyDescent="0.2"/>
    <row r="4242" ht="12.75" hidden="1" customHeight="1" x14ac:dyDescent="0.2"/>
    <row r="4243" ht="12.75" hidden="1" customHeight="1" x14ac:dyDescent="0.2"/>
    <row r="4244" ht="12.75" hidden="1" customHeight="1" x14ac:dyDescent="0.2"/>
    <row r="4245" ht="12.75" hidden="1" customHeight="1" x14ac:dyDescent="0.2"/>
    <row r="4246" ht="12.75" hidden="1" customHeight="1" x14ac:dyDescent="0.2"/>
    <row r="4247" ht="12.75" hidden="1" customHeight="1" x14ac:dyDescent="0.2"/>
    <row r="4248" ht="12.75" hidden="1" customHeight="1" x14ac:dyDescent="0.2"/>
    <row r="4249" ht="12.75" hidden="1" customHeight="1" x14ac:dyDescent="0.2"/>
    <row r="4250" ht="12.75" hidden="1" customHeight="1" x14ac:dyDescent="0.2"/>
    <row r="4251" ht="12.75" hidden="1" customHeight="1" x14ac:dyDescent="0.2"/>
    <row r="4252" ht="12.75" hidden="1" customHeight="1" x14ac:dyDescent="0.2"/>
    <row r="4253" ht="12.75" hidden="1" customHeight="1" x14ac:dyDescent="0.2"/>
    <row r="4254" ht="12.75" hidden="1" customHeight="1" x14ac:dyDescent="0.2"/>
    <row r="4255" ht="12.75" hidden="1" customHeight="1" x14ac:dyDescent="0.2"/>
    <row r="4256" ht="12.75" hidden="1" customHeight="1" x14ac:dyDescent="0.2"/>
    <row r="4257" ht="12.75" hidden="1" customHeight="1" x14ac:dyDescent="0.2"/>
    <row r="4258" ht="12.75" hidden="1" customHeight="1" x14ac:dyDescent="0.2"/>
    <row r="4259" ht="12.75" hidden="1" customHeight="1" x14ac:dyDescent="0.2"/>
    <row r="4260" ht="12.75" hidden="1" customHeight="1" x14ac:dyDescent="0.2"/>
    <row r="4261" ht="12.75" hidden="1" customHeight="1" x14ac:dyDescent="0.2"/>
    <row r="4262" ht="12.75" hidden="1" customHeight="1" x14ac:dyDescent="0.2"/>
    <row r="4263" ht="12.75" hidden="1" customHeight="1" x14ac:dyDescent="0.2"/>
    <row r="4264" ht="12.75" hidden="1" customHeight="1" x14ac:dyDescent="0.2"/>
    <row r="4265" ht="12.75" hidden="1" customHeight="1" x14ac:dyDescent="0.2"/>
    <row r="4266" ht="12.75" hidden="1" customHeight="1" x14ac:dyDescent="0.2"/>
    <row r="4267" ht="12.75" hidden="1" customHeight="1" x14ac:dyDescent="0.2"/>
    <row r="4268" ht="12.75" hidden="1" customHeight="1" x14ac:dyDescent="0.2"/>
    <row r="4269" ht="12.75" hidden="1" customHeight="1" x14ac:dyDescent="0.2"/>
    <row r="4270" ht="12.75" hidden="1" customHeight="1" x14ac:dyDescent="0.2"/>
    <row r="4271" ht="12.75" hidden="1" customHeight="1" x14ac:dyDescent="0.2"/>
    <row r="4272" ht="12.75" hidden="1" customHeight="1" x14ac:dyDescent="0.2"/>
    <row r="4273" ht="12.75" hidden="1" customHeight="1" x14ac:dyDescent="0.2"/>
    <row r="4274" ht="12.75" hidden="1" customHeight="1" x14ac:dyDescent="0.2"/>
    <row r="4275" ht="12.75" hidden="1" customHeight="1" x14ac:dyDescent="0.2"/>
    <row r="4276" ht="12.75" hidden="1" customHeight="1" x14ac:dyDescent="0.2"/>
    <row r="4277" ht="12.75" hidden="1" customHeight="1" x14ac:dyDescent="0.2"/>
    <row r="4278" ht="12.75" hidden="1" customHeight="1" x14ac:dyDescent="0.2"/>
    <row r="4279" ht="12.75" hidden="1" customHeight="1" x14ac:dyDescent="0.2"/>
    <row r="4280" ht="12.75" hidden="1" customHeight="1" x14ac:dyDescent="0.2"/>
    <row r="4281" ht="12.75" hidden="1" customHeight="1" x14ac:dyDescent="0.2"/>
    <row r="4282" ht="12.75" hidden="1" customHeight="1" x14ac:dyDescent="0.2"/>
    <row r="4283" ht="12.75" hidden="1" customHeight="1" x14ac:dyDescent="0.2"/>
    <row r="4284" ht="12.75" hidden="1" customHeight="1" x14ac:dyDescent="0.2"/>
    <row r="4285" ht="12.75" hidden="1" customHeight="1" x14ac:dyDescent="0.2"/>
    <row r="4286" ht="12.75" hidden="1" customHeight="1" x14ac:dyDescent="0.2"/>
    <row r="4287" ht="12.75" hidden="1" customHeight="1" x14ac:dyDescent="0.2"/>
    <row r="4288" ht="12.75" hidden="1" customHeight="1" x14ac:dyDescent="0.2"/>
    <row r="4289" ht="12.75" hidden="1" customHeight="1" x14ac:dyDescent="0.2"/>
    <row r="4290" ht="12.75" hidden="1" customHeight="1" x14ac:dyDescent="0.2"/>
    <row r="4291" ht="12.75" hidden="1" customHeight="1" x14ac:dyDescent="0.2"/>
    <row r="4292" ht="12.75" hidden="1" customHeight="1" x14ac:dyDescent="0.2"/>
    <row r="4293" ht="12.75" hidden="1" customHeight="1" x14ac:dyDescent="0.2"/>
    <row r="4294" ht="12.75" hidden="1" customHeight="1" x14ac:dyDescent="0.2"/>
    <row r="4295" ht="12.75" hidden="1" customHeight="1" x14ac:dyDescent="0.2"/>
    <row r="4296" ht="12.75" hidden="1" customHeight="1" x14ac:dyDescent="0.2"/>
    <row r="4297" ht="12.75" hidden="1" customHeight="1" x14ac:dyDescent="0.2"/>
    <row r="4298" ht="12.75" hidden="1" customHeight="1" x14ac:dyDescent="0.2"/>
    <row r="4299" ht="12.75" hidden="1" customHeight="1" x14ac:dyDescent="0.2"/>
    <row r="4300" ht="12.75" hidden="1" customHeight="1" x14ac:dyDescent="0.2"/>
    <row r="4301" ht="12.75" hidden="1" customHeight="1" x14ac:dyDescent="0.2"/>
    <row r="4302" ht="12.75" hidden="1" customHeight="1" x14ac:dyDescent="0.2"/>
    <row r="4303" ht="12.75" hidden="1" customHeight="1" x14ac:dyDescent="0.2"/>
    <row r="4304" ht="12.75" hidden="1" customHeight="1" x14ac:dyDescent="0.2"/>
    <row r="4305" ht="12.75" hidden="1" customHeight="1" x14ac:dyDescent="0.2"/>
    <row r="4306" ht="12.75" hidden="1" customHeight="1" x14ac:dyDescent="0.2"/>
    <row r="4307" ht="12.75" hidden="1" customHeight="1" x14ac:dyDescent="0.2"/>
    <row r="4308" ht="12.75" hidden="1" customHeight="1" x14ac:dyDescent="0.2"/>
    <row r="4309" ht="12.75" hidden="1" customHeight="1" x14ac:dyDescent="0.2"/>
    <row r="4310" ht="12.75" hidden="1" customHeight="1" x14ac:dyDescent="0.2"/>
    <row r="4311" ht="12.75" hidden="1" customHeight="1" x14ac:dyDescent="0.2"/>
    <row r="4312" ht="12.75" hidden="1" customHeight="1" x14ac:dyDescent="0.2"/>
    <row r="4313" ht="12.75" hidden="1" customHeight="1" x14ac:dyDescent="0.2"/>
    <row r="4314" ht="12.75" hidden="1" customHeight="1" x14ac:dyDescent="0.2"/>
    <row r="4315" ht="12.75" hidden="1" customHeight="1" x14ac:dyDescent="0.2"/>
    <row r="4316" ht="12.75" hidden="1" customHeight="1" x14ac:dyDescent="0.2"/>
    <row r="4317" ht="12.75" hidden="1" customHeight="1" x14ac:dyDescent="0.2"/>
    <row r="4318" ht="12.75" hidden="1" customHeight="1" x14ac:dyDescent="0.2"/>
    <row r="4319" ht="12.75" hidden="1" customHeight="1" x14ac:dyDescent="0.2"/>
    <row r="4320" ht="12.75" hidden="1" customHeight="1" x14ac:dyDescent="0.2"/>
    <row r="4321" ht="12.75" hidden="1" customHeight="1" x14ac:dyDescent="0.2"/>
    <row r="4322" ht="12.75" hidden="1" customHeight="1" x14ac:dyDescent="0.2"/>
    <row r="4323" ht="12.75" hidden="1" customHeight="1" x14ac:dyDescent="0.2"/>
    <row r="4324" ht="12.75" hidden="1" customHeight="1" x14ac:dyDescent="0.2"/>
    <row r="4325" ht="12.75" hidden="1" customHeight="1" x14ac:dyDescent="0.2"/>
    <row r="4326" ht="12.75" hidden="1" customHeight="1" x14ac:dyDescent="0.2"/>
    <row r="4327" ht="12.75" hidden="1" customHeight="1" x14ac:dyDescent="0.2"/>
    <row r="4328" ht="12.75" hidden="1" customHeight="1" x14ac:dyDescent="0.2"/>
    <row r="4329" ht="12.75" hidden="1" customHeight="1" x14ac:dyDescent="0.2"/>
    <row r="4330" ht="12.75" hidden="1" customHeight="1" x14ac:dyDescent="0.2"/>
    <row r="4331" ht="12.75" hidden="1" customHeight="1" x14ac:dyDescent="0.2"/>
    <row r="4332" ht="12.75" hidden="1" customHeight="1" x14ac:dyDescent="0.2"/>
    <row r="4333" ht="12.75" hidden="1" customHeight="1" x14ac:dyDescent="0.2"/>
    <row r="4334" ht="12.75" hidden="1" customHeight="1" x14ac:dyDescent="0.2"/>
    <row r="4335" ht="12.75" hidden="1" customHeight="1" x14ac:dyDescent="0.2"/>
    <row r="4336" ht="12.75" hidden="1" customHeight="1" x14ac:dyDescent="0.2"/>
    <row r="4337" ht="12.75" hidden="1" customHeight="1" x14ac:dyDescent="0.2"/>
    <row r="4338" ht="12.75" hidden="1" customHeight="1" x14ac:dyDescent="0.2"/>
    <row r="4339" ht="12.75" hidden="1" customHeight="1" x14ac:dyDescent="0.2"/>
    <row r="4340" ht="12.75" hidden="1" customHeight="1" x14ac:dyDescent="0.2"/>
    <row r="4341" ht="12.75" hidden="1" customHeight="1" x14ac:dyDescent="0.2"/>
    <row r="4342" ht="12.75" hidden="1" customHeight="1" x14ac:dyDescent="0.2"/>
    <row r="4343" ht="12.75" hidden="1" customHeight="1" x14ac:dyDescent="0.2"/>
    <row r="4344" ht="12.75" hidden="1" customHeight="1" x14ac:dyDescent="0.2"/>
    <row r="4345" ht="12.75" hidden="1" customHeight="1" x14ac:dyDescent="0.2"/>
    <row r="4346" ht="12.75" hidden="1" customHeight="1" x14ac:dyDescent="0.2"/>
    <row r="4347" ht="12.75" hidden="1" customHeight="1" x14ac:dyDescent="0.2"/>
    <row r="4348" ht="12.75" hidden="1" customHeight="1" x14ac:dyDescent="0.2"/>
    <row r="4349" ht="12.75" hidden="1" customHeight="1" x14ac:dyDescent="0.2"/>
    <row r="4350" ht="12.75" hidden="1" customHeight="1" x14ac:dyDescent="0.2"/>
    <row r="4351" ht="12.75" hidden="1" customHeight="1" x14ac:dyDescent="0.2"/>
    <row r="4352" ht="12.75" hidden="1" customHeight="1" x14ac:dyDescent="0.2"/>
    <row r="4353" ht="12.75" hidden="1" customHeight="1" x14ac:dyDescent="0.2"/>
    <row r="4354" ht="12.75" hidden="1" customHeight="1" x14ac:dyDescent="0.2"/>
    <row r="4355" ht="12.75" hidden="1" customHeight="1" x14ac:dyDescent="0.2"/>
    <row r="4356" ht="12.75" hidden="1" customHeight="1" x14ac:dyDescent="0.2"/>
    <row r="4357" ht="12.75" hidden="1" customHeight="1" x14ac:dyDescent="0.2"/>
    <row r="4358" ht="12.75" hidden="1" customHeight="1" x14ac:dyDescent="0.2"/>
    <row r="4359" ht="12.75" hidden="1" customHeight="1" x14ac:dyDescent="0.2"/>
    <row r="4360" ht="12.75" hidden="1" customHeight="1" x14ac:dyDescent="0.2"/>
    <row r="4361" ht="12.75" hidden="1" customHeight="1" x14ac:dyDescent="0.2"/>
    <row r="4362" ht="12.75" hidden="1" customHeight="1" x14ac:dyDescent="0.2"/>
    <row r="4363" ht="12.75" hidden="1" customHeight="1" x14ac:dyDescent="0.2"/>
    <row r="4364" ht="12.75" hidden="1" customHeight="1" x14ac:dyDescent="0.2"/>
    <row r="4365" ht="12.75" hidden="1" customHeight="1" x14ac:dyDescent="0.2"/>
    <row r="4366" ht="12.75" hidden="1" customHeight="1" x14ac:dyDescent="0.2"/>
    <row r="4367" ht="12.75" hidden="1" customHeight="1" x14ac:dyDescent="0.2"/>
    <row r="4368" ht="12.75" hidden="1" customHeight="1" x14ac:dyDescent="0.2"/>
    <row r="4369" ht="12.75" hidden="1" customHeight="1" x14ac:dyDescent="0.2"/>
    <row r="4370" ht="12.75" hidden="1" customHeight="1" x14ac:dyDescent="0.2"/>
    <row r="4371" ht="12.75" hidden="1" customHeight="1" x14ac:dyDescent="0.2"/>
    <row r="4372" ht="12.75" hidden="1" customHeight="1" x14ac:dyDescent="0.2"/>
    <row r="4373" ht="12.75" hidden="1" customHeight="1" x14ac:dyDescent="0.2"/>
    <row r="4374" ht="12.75" hidden="1" customHeight="1" x14ac:dyDescent="0.2"/>
    <row r="4375" ht="12.75" hidden="1" customHeight="1" x14ac:dyDescent="0.2"/>
    <row r="4376" ht="12.75" hidden="1" customHeight="1" x14ac:dyDescent="0.2"/>
    <row r="4377" ht="12.75" hidden="1" customHeight="1" x14ac:dyDescent="0.2"/>
    <row r="4378" ht="12.75" hidden="1" customHeight="1" x14ac:dyDescent="0.2"/>
    <row r="4379" ht="12.75" hidden="1" customHeight="1" x14ac:dyDescent="0.2"/>
    <row r="4380" ht="12.75" hidden="1" customHeight="1" x14ac:dyDescent="0.2"/>
    <row r="4381" ht="12.75" hidden="1" customHeight="1" x14ac:dyDescent="0.2"/>
    <row r="4382" ht="12.75" hidden="1" customHeight="1" x14ac:dyDescent="0.2"/>
    <row r="4383" ht="12.75" hidden="1" customHeight="1" x14ac:dyDescent="0.2"/>
    <row r="4384" ht="12.75" hidden="1" customHeight="1" x14ac:dyDescent="0.2"/>
    <row r="4385" ht="12.75" hidden="1" customHeight="1" x14ac:dyDescent="0.2"/>
    <row r="4386" ht="12.75" hidden="1" customHeight="1" x14ac:dyDescent="0.2"/>
    <row r="4387" ht="12.75" hidden="1" customHeight="1" x14ac:dyDescent="0.2"/>
    <row r="4388" ht="12.75" hidden="1" customHeight="1" x14ac:dyDescent="0.2"/>
    <row r="4389" ht="12.75" hidden="1" customHeight="1" x14ac:dyDescent="0.2"/>
    <row r="4390" ht="12.75" hidden="1" customHeight="1" x14ac:dyDescent="0.2"/>
    <row r="4391" ht="12.75" hidden="1" customHeight="1" x14ac:dyDescent="0.2"/>
    <row r="4392" ht="12.75" hidden="1" customHeight="1" x14ac:dyDescent="0.2"/>
    <row r="4393" ht="12.75" hidden="1" customHeight="1" x14ac:dyDescent="0.2"/>
    <row r="4394" ht="12.75" hidden="1" customHeight="1" x14ac:dyDescent="0.2"/>
    <row r="4395" ht="12.75" hidden="1" customHeight="1" x14ac:dyDescent="0.2"/>
    <row r="4396" ht="12.75" hidden="1" customHeight="1" x14ac:dyDescent="0.2"/>
    <row r="4397" ht="12.75" hidden="1" customHeight="1" x14ac:dyDescent="0.2"/>
    <row r="4398" ht="12.75" hidden="1" customHeight="1" x14ac:dyDescent="0.2"/>
    <row r="4399" ht="12.75" hidden="1" customHeight="1" x14ac:dyDescent="0.2"/>
    <row r="4400" ht="12.75" hidden="1" customHeight="1" x14ac:dyDescent="0.2"/>
    <row r="4401" ht="12.75" hidden="1" customHeight="1" x14ac:dyDescent="0.2"/>
    <row r="4402" ht="12.75" hidden="1" customHeight="1" x14ac:dyDescent="0.2"/>
    <row r="4403" ht="12.75" hidden="1" customHeight="1" x14ac:dyDescent="0.2"/>
    <row r="4404" ht="12.75" hidden="1" customHeight="1" x14ac:dyDescent="0.2"/>
    <row r="4405" ht="12.75" hidden="1" customHeight="1" x14ac:dyDescent="0.2"/>
    <row r="4406" ht="12.75" hidden="1" customHeight="1" x14ac:dyDescent="0.2"/>
    <row r="4407" ht="12.75" hidden="1" customHeight="1" x14ac:dyDescent="0.2"/>
    <row r="4408" ht="12.75" hidden="1" customHeight="1" x14ac:dyDescent="0.2"/>
    <row r="4409" ht="12.75" hidden="1" customHeight="1" x14ac:dyDescent="0.2"/>
    <row r="4410" ht="12.75" hidden="1" customHeight="1" x14ac:dyDescent="0.2"/>
    <row r="4411" ht="12.75" hidden="1" customHeight="1" x14ac:dyDescent="0.2"/>
    <row r="4412" ht="12.75" hidden="1" customHeight="1" x14ac:dyDescent="0.2"/>
    <row r="4413" ht="12.75" hidden="1" customHeight="1" x14ac:dyDescent="0.2"/>
    <row r="4414" ht="12.75" hidden="1" customHeight="1" x14ac:dyDescent="0.2"/>
    <row r="4415" ht="12.75" hidden="1" customHeight="1" x14ac:dyDescent="0.2"/>
    <row r="4416" ht="12.75" hidden="1" customHeight="1" x14ac:dyDescent="0.2"/>
    <row r="4417" ht="12.75" hidden="1" customHeight="1" x14ac:dyDescent="0.2"/>
    <row r="4418" ht="12.75" hidden="1" customHeight="1" x14ac:dyDescent="0.2"/>
    <row r="4419" ht="12.75" hidden="1" customHeight="1" x14ac:dyDescent="0.2"/>
    <row r="4420" ht="12.75" hidden="1" customHeight="1" x14ac:dyDescent="0.2"/>
    <row r="4421" ht="12.75" hidden="1" customHeight="1" x14ac:dyDescent="0.2"/>
    <row r="4422" ht="12.75" hidden="1" customHeight="1" x14ac:dyDescent="0.2"/>
    <row r="4423" ht="12.75" hidden="1" customHeight="1" x14ac:dyDescent="0.2"/>
    <row r="4424" ht="12.75" hidden="1" customHeight="1" x14ac:dyDescent="0.2"/>
    <row r="4425" ht="12.75" hidden="1" customHeight="1" x14ac:dyDescent="0.2"/>
    <row r="4426" ht="12.75" hidden="1" customHeight="1" x14ac:dyDescent="0.2"/>
    <row r="4427" ht="12.75" hidden="1" customHeight="1" x14ac:dyDescent="0.2"/>
    <row r="4428" ht="12.75" hidden="1" customHeight="1" x14ac:dyDescent="0.2"/>
    <row r="4429" ht="12.75" hidden="1" customHeight="1" x14ac:dyDescent="0.2"/>
    <row r="4430" ht="12.75" hidden="1" customHeight="1" x14ac:dyDescent="0.2"/>
    <row r="4431" ht="12.75" hidden="1" customHeight="1" x14ac:dyDescent="0.2"/>
    <row r="4432" ht="12.75" hidden="1" customHeight="1" x14ac:dyDescent="0.2"/>
    <row r="4433" ht="12.75" hidden="1" customHeight="1" x14ac:dyDescent="0.2"/>
    <row r="4434" ht="12.75" hidden="1" customHeight="1" x14ac:dyDescent="0.2"/>
    <row r="4435" ht="12.75" hidden="1" customHeight="1" x14ac:dyDescent="0.2"/>
    <row r="4436" ht="12.75" hidden="1" customHeight="1" x14ac:dyDescent="0.2"/>
    <row r="4437" ht="12.75" hidden="1" customHeight="1" x14ac:dyDescent="0.2"/>
    <row r="4438" ht="12.75" hidden="1" customHeight="1" x14ac:dyDescent="0.2"/>
    <row r="4439" ht="12.75" hidden="1" customHeight="1" x14ac:dyDescent="0.2"/>
    <row r="4440" ht="12.75" hidden="1" customHeight="1" x14ac:dyDescent="0.2"/>
    <row r="4441" ht="12.75" hidden="1" customHeight="1" x14ac:dyDescent="0.2"/>
    <row r="4442" ht="12.75" hidden="1" customHeight="1" x14ac:dyDescent="0.2"/>
    <row r="4443" ht="12.75" hidden="1" customHeight="1" x14ac:dyDescent="0.2"/>
    <row r="4444" ht="12.75" hidden="1" customHeight="1" x14ac:dyDescent="0.2"/>
    <row r="4445" ht="12.75" hidden="1" customHeight="1" x14ac:dyDescent="0.2"/>
    <row r="4446" ht="12.75" hidden="1" customHeight="1" x14ac:dyDescent="0.2"/>
    <row r="4447" ht="12.75" hidden="1" customHeight="1" x14ac:dyDescent="0.2"/>
    <row r="4448" ht="12.75" hidden="1" customHeight="1" x14ac:dyDescent="0.2"/>
    <row r="4449" ht="12.75" hidden="1" customHeight="1" x14ac:dyDescent="0.2"/>
    <row r="4450" ht="12.75" hidden="1" customHeight="1" x14ac:dyDescent="0.2"/>
    <row r="4451" ht="12.75" hidden="1" customHeight="1" x14ac:dyDescent="0.2"/>
    <row r="4452" ht="12.75" hidden="1" customHeight="1" x14ac:dyDescent="0.2"/>
    <row r="4453" ht="12.75" hidden="1" customHeight="1" x14ac:dyDescent="0.2"/>
    <row r="4454" ht="12.75" hidden="1" customHeight="1" x14ac:dyDescent="0.2"/>
    <row r="4455" ht="12.75" hidden="1" customHeight="1" x14ac:dyDescent="0.2"/>
    <row r="4456" ht="12.75" hidden="1" customHeight="1" x14ac:dyDescent="0.2"/>
    <row r="4457" ht="12.75" hidden="1" customHeight="1" x14ac:dyDescent="0.2"/>
    <row r="4458" ht="12.75" hidden="1" customHeight="1" x14ac:dyDescent="0.2"/>
    <row r="4459" ht="12.75" hidden="1" customHeight="1" x14ac:dyDescent="0.2"/>
    <row r="4460" ht="12.75" hidden="1" customHeight="1" x14ac:dyDescent="0.2"/>
    <row r="4461" ht="12.75" hidden="1" customHeight="1" x14ac:dyDescent="0.2"/>
    <row r="4462" ht="12.75" hidden="1" customHeight="1" x14ac:dyDescent="0.2"/>
    <row r="4463" ht="12.75" hidden="1" customHeight="1" x14ac:dyDescent="0.2"/>
    <row r="4464" ht="12.75" hidden="1" customHeight="1" x14ac:dyDescent="0.2"/>
    <row r="4465" ht="12.75" hidden="1" customHeight="1" x14ac:dyDescent="0.2"/>
    <row r="4466" ht="12.75" hidden="1" customHeight="1" x14ac:dyDescent="0.2"/>
    <row r="4467" ht="12.75" hidden="1" customHeight="1" x14ac:dyDescent="0.2"/>
    <row r="4468" ht="12.75" hidden="1" customHeight="1" x14ac:dyDescent="0.2"/>
    <row r="4469" ht="12.75" hidden="1" customHeight="1" x14ac:dyDescent="0.2"/>
    <row r="4470" ht="12.75" hidden="1" customHeight="1" x14ac:dyDescent="0.2"/>
    <row r="4471" ht="12.75" hidden="1" customHeight="1" x14ac:dyDescent="0.2"/>
    <row r="4472" ht="12.75" hidden="1" customHeight="1" x14ac:dyDescent="0.2"/>
    <row r="4473" ht="12.75" hidden="1" customHeight="1" x14ac:dyDescent="0.2"/>
    <row r="4474" ht="12.75" hidden="1" customHeight="1" x14ac:dyDescent="0.2"/>
    <row r="4475" ht="12.75" hidden="1" customHeight="1" x14ac:dyDescent="0.2"/>
    <row r="4476" ht="12.75" hidden="1" customHeight="1" x14ac:dyDescent="0.2"/>
    <row r="4477" ht="12.75" hidden="1" customHeight="1" x14ac:dyDescent="0.2"/>
    <row r="4478" ht="12.75" hidden="1" customHeight="1" x14ac:dyDescent="0.2"/>
    <row r="4479" ht="12.75" hidden="1" customHeight="1" x14ac:dyDescent="0.2"/>
    <row r="4480" ht="12.75" hidden="1" customHeight="1" x14ac:dyDescent="0.2"/>
    <row r="4481" ht="12.75" hidden="1" customHeight="1" x14ac:dyDescent="0.2"/>
    <row r="4482" ht="12.75" hidden="1" customHeight="1" x14ac:dyDescent="0.2"/>
    <row r="4483" ht="12.75" hidden="1" customHeight="1" x14ac:dyDescent="0.2"/>
    <row r="4484" ht="12.75" hidden="1" customHeight="1" x14ac:dyDescent="0.2"/>
    <row r="4485" ht="12.75" hidden="1" customHeight="1" x14ac:dyDescent="0.2"/>
    <row r="4486" ht="12.75" hidden="1" customHeight="1" x14ac:dyDescent="0.2"/>
    <row r="4487" ht="12.75" hidden="1" customHeight="1" x14ac:dyDescent="0.2"/>
    <row r="4488" ht="12.75" hidden="1" customHeight="1" x14ac:dyDescent="0.2"/>
    <row r="4489" ht="12.75" hidden="1" customHeight="1" x14ac:dyDescent="0.2"/>
    <row r="4490" ht="12.75" hidden="1" customHeight="1" x14ac:dyDescent="0.2"/>
    <row r="4491" ht="12.75" hidden="1" customHeight="1" x14ac:dyDescent="0.2"/>
    <row r="4492" ht="12.75" hidden="1" customHeight="1" x14ac:dyDescent="0.2"/>
    <row r="4493" ht="12.75" hidden="1" customHeight="1" x14ac:dyDescent="0.2"/>
    <row r="4494" ht="12.75" hidden="1" customHeight="1" x14ac:dyDescent="0.2"/>
    <row r="4495" ht="12.75" hidden="1" customHeight="1" x14ac:dyDescent="0.2"/>
    <row r="4496" ht="12.75" hidden="1" customHeight="1" x14ac:dyDescent="0.2"/>
    <row r="4497" ht="12.75" hidden="1" customHeight="1" x14ac:dyDescent="0.2"/>
    <row r="4498" ht="12.75" hidden="1" customHeight="1" x14ac:dyDescent="0.2"/>
    <row r="4499" ht="12.75" hidden="1" customHeight="1" x14ac:dyDescent="0.2"/>
    <row r="4500" ht="12.75" hidden="1" customHeight="1" x14ac:dyDescent="0.2"/>
    <row r="4501" ht="12.75" hidden="1" customHeight="1" x14ac:dyDescent="0.2"/>
    <row r="4502" ht="12.75" hidden="1" customHeight="1" x14ac:dyDescent="0.2"/>
    <row r="4503" ht="12.75" hidden="1" customHeight="1" x14ac:dyDescent="0.2"/>
    <row r="4504" ht="12.75" hidden="1" customHeight="1" x14ac:dyDescent="0.2"/>
    <row r="4505" ht="12.75" hidden="1" customHeight="1" x14ac:dyDescent="0.2"/>
    <row r="4506" ht="12.75" hidden="1" customHeight="1" x14ac:dyDescent="0.2"/>
    <row r="4507" ht="12.75" hidden="1" customHeight="1" x14ac:dyDescent="0.2"/>
    <row r="4508" ht="12.75" hidden="1" customHeight="1" x14ac:dyDescent="0.2"/>
    <row r="4509" ht="12.75" hidden="1" customHeight="1" x14ac:dyDescent="0.2"/>
    <row r="4510" ht="12.75" hidden="1" customHeight="1" x14ac:dyDescent="0.2"/>
    <row r="4511" ht="12.75" hidden="1" customHeight="1" x14ac:dyDescent="0.2"/>
    <row r="4512" ht="12.75" hidden="1" customHeight="1" x14ac:dyDescent="0.2"/>
    <row r="4513" ht="12.75" hidden="1" customHeight="1" x14ac:dyDescent="0.2"/>
    <row r="4514" ht="12.75" hidden="1" customHeight="1" x14ac:dyDescent="0.2"/>
    <row r="4515" ht="12.75" hidden="1" customHeight="1" x14ac:dyDescent="0.2"/>
    <row r="4516" ht="12.75" hidden="1" customHeight="1" x14ac:dyDescent="0.2"/>
    <row r="4517" ht="12.75" hidden="1" customHeight="1" x14ac:dyDescent="0.2"/>
    <row r="4518" ht="12.75" hidden="1" customHeight="1" x14ac:dyDescent="0.2"/>
    <row r="4519" ht="12.75" hidden="1" customHeight="1" x14ac:dyDescent="0.2"/>
    <row r="4520" ht="12.75" hidden="1" customHeight="1" x14ac:dyDescent="0.2"/>
    <row r="4521" ht="12.75" hidden="1" customHeight="1" x14ac:dyDescent="0.2"/>
    <row r="4522" ht="12.75" hidden="1" customHeight="1" x14ac:dyDescent="0.2"/>
    <row r="4523" ht="12.75" hidden="1" customHeight="1" x14ac:dyDescent="0.2"/>
    <row r="4524" ht="12.75" hidden="1" customHeight="1" x14ac:dyDescent="0.2"/>
    <row r="4525" ht="12.75" hidden="1" customHeight="1" x14ac:dyDescent="0.2"/>
    <row r="4526" ht="12.75" hidden="1" customHeight="1" x14ac:dyDescent="0.2"/>
    <row r="4527" ht="12.75" hidden="1" customHeight="1" x14ac:dyDescent="0.2"/>
    <row r="4528" ht="12.75" hidden="1" customHeight="1" x14ac:dyDescent="0.2"/>
    <row r="4529" ht="12.75" hidden="1" customHeight="1" x14ac:dyDescent="0.2"/>
    <row r="4530" ht="12.75" hidden="1" customHeight="1" x14ac:dyDescent="0.2"/>
    <row r="4531" ht="12.75" hidden="1" customHeight="1" x14ac:dyDescent="0.2"/>
    <row r="4532" ht="12.75" hidden="1" customHeight="1" x14ac:dyDescent="0.2"/>
    <row r="4533" ht="12.75" hidden="1" customHeight="1" x14ac:dyDescent="0.2"/>
    <row r="4534" ht="12.75" hidden="1" customHeight="1" x14ac:dyDescent="0.2"/>
    <row r="4535" ht="12.75" hidden="1" customHeight="1" x14ac:dyDescent="0.2"/>
    <row r="4536" ht="12.75" hidden="1" customHeight="1" x14ac:dyDescent="0.2"/>
    <row r="4537" ht="12.75" hidden="1" customHeight="1" x14ac:dyDescent="0.2"/>
    <row r="4538" ht="12.75" hidden="1" customHeight="1" x14ac:dyDescent="0.2"/>
    <row r="4539" ht="12.75" hidden="1" customHeight="1" x14ac:dyDescent="0.2"/>
    <row r="4540" ht="12.75" hidden="1" customHeight="1" x14ac:dyDescent="0.2"/>
    <row r="4541" ht="12.75" hidden="1" customHeight="1" x14ac:dyDescent="0.2"/>
    <row r="4542" ht="12.75" hidden="1" customHeight="1" x14ac:dyDescent="0.2"/>
    <row r="4543" ht="12.75" hidden="1" customHeight="1" x14ac:dyDescent="0.2"/>
    <row r="4544" ht="12.75" hidden="1" customHeight="1" x14ac:dyDescent="0.2"/>
    <row r="4545" ht="12.75" hidden="1" customHeight="1" x14ac:dyDescent="0.2"/>
    <row r="4546" ht="12.75" hidden="1" customHeight="1" x14ac:dyDescent="0.2"/>
    <row r="4547" ht="12.75" hidden="1" customHeight="1" x14ac:dyDescent="0.2"/>
    <row r="4548" ht="12.75" hidden="1" customHeight="1" x14ac:dyDescent="0.2"/>
    <row r="4549" ht="12.75" hidden="1" customHeight="1" x14ac:dyDescent="0.2"/>
    <row r="4550" ht="12.75" hidden="1" customHeight="1" x14ac:dyDescent="0.2"/>
    <row r="4551" ht="12.75" hidden="1" customHeight="1" x14ac:dyDescent="0.2"/>
    <row r="4552" ht="12.75" hidden="1" customHeight="1" x14ac:dyDescent="0.2"/>
    <row r="4553" ht="12.75" hidden="1" customHeight="1" x14ac:dyDescent="0.2"/>
    <row r="4554" ht="12.75" hidden="1" customHeight="1" x14ac:dyDescent="0.2"/>
    <row r="4555" ht="12.75" hidden="1" customHeight="1" x14ac:dyDescent="0.2"/>
    <row r="4556" ht="12.75" hidden="1" customHeight="1" x14ac:dyDescent="0.2"/>
    <row r="4557" ht="12.75" hidden="1" customHeight="1" x14ac:dyDescent="0.2"/>
    <row r="4558" ht="12.75" hidden="1" customHeight="1" x14ac:dyDescent="0.2"/>
    <row r="4559" ht="12.75" hidden="1" customHeight="1" x14ac:dyDescent="0.2"/>
    <row r="4560" ht="12.75" hidden="1" customHeight="1" x14ac:dyDescent="0.2"/>
    <row r="4561" ht="12.75" hidden="1" customHeight="1" x14ac:dyDescent="0.2"/>
    <row r="4562" ht="12.75" hidden="1" customHeight="1" x14ac:dyDescent="0.2"/>
    <row r="4563" ht="12.75" hidden="1" customHeight="1" x14ac:dyDescent="0.2"/>
    <row r="4564" ht="12.75" hidden="1" customHeight="1" x14ac:dyDescent="0.2"/>
    <row r="4565" ht="12.75" hidden="1" customHeight="1" x14ac:dyDescent="0.2"/>
    <row r="4566" ht="12.75" hidden="1" customHeight="1" x14ac:dyDescent="0.2"/>
    <row r="4567" ht="12.75" hidden="1" customHeight="1" x14ac:dyDescent="0.2"/>
    <row r="4568" ht="12.75" hidden="1" customHeight="1" x14ac:dyDescent="0.2"/>
    <row r="4569" ht="12.75" hidden="1" customHeight="1" x14ac:dyDescent="0.2"/>
    <row r="4570" ht="12.75" hidden="1" customHeight="1" x14ac:dyDescent="0.2"/>
    <row r="4571" ht="12.75" hidden="1" customHeight="1" x14ac:dyDescent="0.2"/>
    <row r="4572" ht="12.75" hidden="1" customHeight="1" x14ac:dyDescent="0.2"/>
    <row r="4573" ht="12.75" hidden="1" customHeight="1" x14ac:dyDescent="0.2"/>
    <row r="4574" ht="12.75" hidden="1" customHeight="1" x14ac:dyDescent="0.2"/>
    <row r="4575" ht="12.75" hidden="1" customHeight="1" x14ac:dyDescent="0.2"/>
    <row r="4576" ht="12.75" hidden="1" customHeight="1" x14ac:dyDescent="0.2"/>
    <row r="4577" ht="12.75" hidden="1" customHeight="1" x14ac:dyDescent="0.2"/>
    <row r="4578" ht="12.75" hidden="1" customHeight="1" x14ac:dyDescent="0.2"/>
    <row r="4579" ht="12.75" hidden="1" customHeight="1" x14ac:dyDescent="0.2"/>
    <row r="4580" ht="12.75" hidden="1" customHeight="1" x14ac:dyDescent="0.2"/>
    <row r="4581" ht="12.75" hidden="1" customHeight="1" x14ac:dyDescent="0.2"/>
    <row r="4582" ht="12.75" hidden="1" customHeight="1" x14ac:dyDescent="0.2"/>
    <row r="4583" ht="12.75" hidden="1" customHeight="1" x14ac:dyDescent="0.2"/>
    <row r="4584" ht="12.75" hidden="1" customHeight="1" x14ac:dyDescent="0.2"/>
    <row r="4585" ht="12.75" hidden="1" customHeight="1" x14ac:dyDescent="0.2"/>
    <row r="4586" ht="12.75" hidden="1" customHeight="1" x14ac:dyDescent="0.2"/>
    <row r="4587" ht="12.75" hidden="1" customHeight="1" x14ac:dyDescent="0.2"/>
    <row r="4588" ht="12.75" hidden="1" customHeight="1" x14ac:dyDescent="0.2"/>
    <row r="4589" ht="12.75" hidden="1" customHeight="1" x14ac:dyDescent="0.2"/>
    <row r="4590" ht="12.75" hidden="1" customHeight="1" x14ac:dyDescent="0.2"/>
    <row r="4591" ht="12.75" hidden="1" customHeight="1" x14ac:dyDescent="0.2"/>
    <row r="4592" ht="12.75" hidden="1" customHeight="1" x14ac:dyDescent="0.2"/>
    <row r="4593" ht="12.75" hidden="1" customHeight="1" x14ac:dyDescent="0.2"/>
    <row r="4594" ht="12.75" hidden="1" customHeight="1" x14ac:dyDescent="0.2"/>
    <row r="4595" ht="12.75" hidden="1" customHeight="1" x14ac:dyDescent="0.2"/>
    <row r="4596" ht="12.75" hidden="1" customHeight="1" x14ac:dyDescent="0.2"/>
    <row r="4597" ht="12.75" hidden="1" customHeight="1" x14ac:dyDescent="0.2"/>
    <row r="4598" ht="12.75" hidden="1" customHeight="1" x14ac:dyDescent="0.2"/>
    <row r="4599" ht="12.75" hidden="1" customHeight="1" x14ac:dyDescent="0.2"/>
    <row r="4600" ht="12.75" hidden="1" customHeight="1" x14ac:dyDescent="0.2"/>
    <row r="4601" ht="12.75" hidden="1" customHeight="1" x14ac:dyDescent="0.2"/>
    <row r="4602" ht="12.75" hidden="1" customHeight="1" x14ac:dyDescent="0.2"/>
    <row r="4603" ht="12.75" hidden="1" customHeight="1" x14ac:dyDescent="0.2"/>
    <row r="4604" ht="12.75" hidden="1" customHeight="1" x14ac:dyDescent="0.2"/>
    <row r="4605" ht="12.75" hidden="1" customHeight="1" x14ac:dyDescent="0.2"/>
    <row r="4606" ht="12.75" hidden="1" customHeight="1" x14ac:dyDescent="0.2"/>
    <row r="4607" ht="12.75" hidden="1" customHeight="1" x14ac:dyDescent="0.2"/>
    <row r="4608" ht="12.75" hidden="1" customHeight="1" x14ac:dyDescent="0.2"/>
    <row r="4609" ht="12.75" hidden="1" customHeight="1" x14ac:dyDescent="0.2"/>
    <row r="4610" ht="12.75" hidden="1" customHeight="1" x14ac:dyDescent="0.2"/>
    <row r="4611" ht="12.75" hidden="1" customHeight="1" x14ac:dyDescent="0.2"/>
    <row r="4612" ht="12.75" hidden="1" customHeight="1" x14ac:dyDescent="0.2"/>
    <row r="4613" ht="12.75" hidden="1" customHeight="1" x14ac:dyDescent="0.2"/>
    <row r="4614" ht="12.75" hidden="1" customHeight="1" x14ac:dyDescent="0.2"/>
    <row r="4615" ht="12.75" hidden="1" customHeight="1" x14ac:dyDescent="0.2"/>
    <row r="4616" ht="12.75" hidden="1" customHeight="1" x14ac:dyDescent="0.2"/>
    <row r="4617" ht="12.75" hidden="1" customHeight="1" x14ac:dyDescent="0.2"/>
    <row r="4618" ht="12.75" hidden="1" customHeight="1" x14ac:dyDescent="0.2"/>
    <row r="4619" ht="12.75" hidden="1" customHeight="1" x14ac:dyDescent="0.2"/>
    <row r="4620" ht="12.75" hidden="1" customHeight="1" x14ac:dyDescent="0.2"/>
    <row r="4621" ht="12.75" hidden="1" customHeight="1" x14ac:dyDescent="0.2"/>
    <row r="4622" ht="12.75" hidden="1" customHeight="1" x14ac:dyDescent="0.2"/>
    <row r="4623" ht="12.75" hidden="1" customHeight="1" x14ac:dyDescent="0.2"/>
    <row r="4624" ht="12.75" hidden="1" customHeight="1" x14ac:dyDescent="0.2"/>
    <row r="4625" ht="12.75" hidden="1" customHeight="1" x14ac:dyDescent="0.2"/>
    <row r="4626" ht="12.75" hidden="1" customHeight="1" x14ac:dyDescent="0.2"/>
    <row r="4627" ht="12.75" hidden="1" customHeight="1" x14ac:dyDescent="0.2"/>
    <row r="4628" ht="12.75" hidden="1" customHeight="1" x14ac:dyDescent="0.2"/>
    <row r="4629" ht="12.75" hidden="1" customHeight="1" x14ac:dyDescent="0.2"/>
    <row r="4630" ht="12.75" hidden="1" customHeight="1" x14ac:dyDescent="0.2"/>
    <row r="4631" ht="12.75" hidden="1" customHeight="1" x14ac:dyDescent="0.2"/>
    <row r="4632" ht="12.75" hidden="1" customHeight="1" x14ac:dyDescent="0.2"/>
    <row r="4633" ht="12.75" hidden="1" customHeight="1" x14ac:dyDescent="0.2"/>
    <row r="4634" ht="12.75" hidden="1" customHeight="1" x14ac:dyDescent="0.2"/>
    <row r="4635" ht="12.75" hidden="1" customHeight="1" x14ac:dyDescent="0.2"/>
    <row r="4636" ht="12.75" hidden="1" customHeight="1" x14ac:dyDescent="0.2"/>
    <row r="4637" ht="12.75" hidden="1" customHeight="1" x14ac:dyDescent="0.2"/>
    <row r="4638" ht="12.75" hidden="1" customHeight="1" x14ac:dyDescent="0.2"/>
    <row r="4639" ht="12.75" hidden="1" customHeight="1" x14ac:dyDescent="0.2"/>
    <row r="4640" ht="12.75" hidden="1" customHeight="1" x14ac:dyDescent="0.2"/>
    <row r="4641" ht="12.75" hidden="1" customHeight="1" x14ac:dyDescent="0.2"/>
    <row r="4642" ht="12.75" hidden="1" customHeight="1" x14ac:dyDescent="0.2"/>
    <row r="4643" ht="12.75" hidden="1" customHeight="1" x14ac:dyDescent="0.2"/>
    <row r="4644" ht="12.75" hidden="1" customHeight="1" x14ac:dyDescent="0.2"/>
    <row r="4645" ht="12.75" hidden="1" customHeight="1" x14ac:dyDescent="0.2"/>
    <row r="4646" ht="12.75" hidden="1" customHeight="1" x14ac:dyDescent="0.2"/>
    <row r="4647" ht="12.75" hidden="1" customHeight="1" x14ac:dyDescent="0.2"/>
    <row r="4648" ht="12.75" hidden="1" customHeight="1" x14ac:dyDescent="0.2"/>
    <row r="4649" ht="12.75" hidden="1" customHeight="1" x14ac:dyDescent="0.2"/>
    <row r="4650" ht="12.75" hidden="1" customHeight="1" x14ac:dyDescent="0.2"/>
    <row r="4651" ht="12.75" hidden="1" customHeight="1" x14ac:dyDescent="0.2"/>
    <row r="4652" ht="12.75" hidden="1" customHeight="1" x14ac:dyDescent="0.2"/>
    <row r="4653" ht="12.75" hidden="1" customHeight="1" x14ac:dyDescent="0.2"/>
    <row r="4654" ht="12.75" hidden="1" customHeight="1" x14ac:dyDescent="0.2"/>
    <row r="4655" ht="12.75" hidden="1" customHeight="1" x14ac:dyDescent="0.2"/>
    <row r="4656" ht="12.75" hidden="1" customHeight="1" x14ac:dyDescent="0.2"/>
    <row r="4657" ht="12.75" hidden="1" customHeight="1" x14ac:dyDescent="0.2"/>
    <row r="4658" ht="12.75" hidden="1" customHeight="1" x14ac:dyDescent="0.2"/>
    <row r="4659" ht="12.75" hidden="1" customHeight="1" x14ac:dyDescent="0.2"/>
    <row r="4660" ht="12.75" hidden="1" customHeight="1" x14ac:dyDescent="0.2"/>
    <row r="4661" ht="12.75" hidden="1" customHeight="1" x14ac:dyDescent="0.2"/>
    <row r="4662" ht="12.75" hidden="1" customHeight="1" x14ac:dyDescent="0.2"/>
    <row r="4663" ht="12.75" hidden="1" customHeight="1" x14ac:dyDescent="0.2"/>
    <row r="4664" ht="12.75" hidden="1" customHeight="1" x14ac:dyDescent="0.2"/>
    <row r="4665" ht="12.75" hidden="1" customHeight="1" x14ac:dyDescent="0.2"/>
    <row r="4666" ht="12.75" hidden="1" customHeight="1" x14ac:dyDescent="0.2"/>
    <row r="4667" ht="12.75" hidden="1" customHeight="1" x14ac:dyDescent="0.2"/>
    <row r="4668" ht="12.75" hidden="1" customHeight="1" x14ac:dyDescent="0.2"/>
    <row r="4669" ht="12.75" hidden="1" customHeight="1" x14ac:dyDescent="0.2"/>
    <row r="4670" ht="12.75" hidden="1" customHeight="1" x14ac:dyDescent="0.2"/>
    <row r="4671" ht="12.75" hidden="1" customHeight="1" x14ac:dyDescent="0.2"/>
    <row r="4672" ht="12.75" hidden="1" customHeight="1" x14ac:dyDescent="0.2"/>
    <row r="4673" ht="12.75" hidden="1" customHeight="1" x14ac:dyDescent="0.2"/>
    <row r="4674" ht="12.75" hidden="1" customHeight="1" x14ac:dyDescent="0.2"/>
    <row r="4675" ht="12.75" hidden="1" customHeight="1" x14ac:dyDescent="0.2"/>
    <row r="4676" ht="12.75" hidden="1" customHeight="1" x14ac:dyDescent="0.2"/>
    <row r="4677" ht="12.75" hidden="1" customHeight="1" x14ac:dyDescent="0.2"/>
    <row r="4678" ht="12.75" hidden="1" customHeight="1" x14ac:dyDescent="0.2"/>
    <row r="4679" ht="12.75" hidden="1" customHeight="1" x14ac:dyDescent="0.2"/>
    <row r="4680" ht="12.75" hidden="1" customHeight="1" x14ac:dyDescent="0.2"/>
    <row r="4681" ht="12.75" hidden="1" customHeight="1" x14ac:dyDescent="0.2"/>
    <row r="4682" ht="12.75" hidden="1" customHeight="1" x14ac:dyDescent="0.2"/>
    <row r="4683" ht="12.75" hidden="1" customHeight="1" x14ac:dyDescent="0.2"/>
    <row r="4684" ht="12.75" hidden="1" customHeight="1" x14ac:dyDescent="0.2"/>
    <row r="4685" ht="12.75" hidden="1" customHeight="1" x14ac:dyDescent="0.2"/>
    <row r="4686" ht="12.75" hidden="1" customHeight="1" x14ac:dyDescent="0.2"/>
    <row r="4687" ht="12.75" hidden="1" customHeight="1" x14ac:dyDescent="0.2"/>
    <row r="4688" ht="12.75" hidden="1" customHeight="1" x14ac:dyDescent="0.2"/>
    <row r="4689" ht="12.75" hidden="1" customHeight="1" x14ac:dyDescent="0.2"/>
    <row r="4690" ht="12.75" hidden="1" customHeight="1" x14ac:dyDescent="0.2"/>
    <row r="4691" ht="12.75" hidden="1" customHeight="1" x14ac:dyDescent="0.2"/>
    <row r="4692" ht="12.75" hidden="1" customHeight="1" x14ac:dyDescent="0.2"/>
    <row r="4693" ht="12.75" hidden="1" customHeight="1" x14ac:dyDescent="0.2"/>
    <row r="4694" ht="12.75" hidden="1" customHeight="1" x14ac:dyDescent="0.2"/>
    <row r="4695" ht="12.75" hidden="1" customHeight="1" x14ac:dyDescent="0.2"/>
    <row r="4696" ht="12.75" hidden="1" customHeight="1" x14ac:dyDescent="0.2"/>
    <row r="4697" ht="12.75" hidden="1" customHeight="1" x14ac:dyDescent="0.2"/>
    <row r="4698" ht="12.75" hidden="1" customHeight="1" x14ac:dyDescent="0.2"/>
    <row r="4699" ht="12.75" hidden="1" customHeight="1" x14ac:dyDescent="0.2"/>
    <row r="4700" ht="12.75" hidden="1" customHeight="1" x14ac:dyDescent="0.2"/>
    <row r="4701" ht="12.75" hidden="1" customHeight="1" x14ac:dyDescent="0.2"/>
    <row r="4702" ht="12.75" hidden="1" customHeight="1" x14ac:dyDescent="0.2"/>
    <row r="4703" ht="12.75" hidden="1" customHeight="1" x14ac:dyDescent="0.2"/>
    <row r="4704" ht="12.75" hidden="1" customHeight="1" x14ac:dyDescent="0.2"/>
    <row r="4705" ht="12.75" hidden="1" customHeight="1" x14ac:dyDescent="0.2"/>
    <row r="4706" ht="12.75" hidden="1" customHeight="1" x14ac:dyDescent="0.2"/>
    <row r="4707" ht="12.75" hidden="1" customHeight="1" x14ac:dyDescent="0.2"/>
    <row r="4708" ht="12.75" hidden="1" customHeight="1" x14ac:dyDescent="0.2"/>
    <row r="4709" ht="12.75" hidden="1" customHeight="1" x14ac:dyDescent="0.2"/>
    <row r="4710" ht="12.75" hidden="1" customHeight="1" x14ac:dyDescent="0.2"/>
    <row r="4711" ht="12.75" hidden="1" customHeight="1" x14ac:dyDescent="0.2"/>
    <row r="4712" ht="12.75" hidden="1" customHeight="1" x14ac:dyDescent="0.2"/>
    <row r="4713" ht="12.75" hidden="1" customHeight="1" x14ac:dyDescent="0.2"/>
    <row r="4714" ht="12.75" hidden="1" customHeight="1" x14ac:dyDescent="0.2"/>
    <row r="4715" ht="12.75" hidden="1" customHeight="1" x14ac:dyDescent="0.2"/>
    <row r="4716" ht="12.75" hidden="1" customHeight="1" x14ac:dyDescent="0.2"/>
    <row r="4717" ht="12.75" hidden="1" customHeight="1" x14ac:dyDescent="0.2"/>
    <row r="4718" ht="12.75" hidden="1" customHeight="1" x14ac:dyDescent="0.2"/>
    <row r="4719" ht="12.75" hidden="1" customHeight="1" x14ac:dyDescent="0.2"/>
    <row r="4720" ht="12.75" hidden="1" customHeight="1" x14ac:dyDescent="0.2"/>
    <row r="4721" ht="12.75" hidden="1" customHeight="1" x14ac:dyDescent="0.2"/>
    <row r="4722" ht="12.75" hidden="1" customHeight="1" x14ac:dyDescent="0.2"/>
    <row r="4723" ht="12.75" hidden="1" customHeight="1" x14ac:dyDescent="0.2"/>
    <row r="4724" ht="12.75" hidden="1" customHeight="1" x14ac:dyDescent="0.2"/>
    <row r="4725" ht="12.75" hidden="1" customHeight="1" x14ac:dyDescent="0.2"/>
    <row r="4726" ht="12.75" hidden="1" customHeight="1" x14ac:dyDescent="0.2"/>
    <row r="4727" ht="12.75" hidden="1" customHeight="1" x14ac:dyDescent="0.2"/>
    <row r="4728" ht="12.75" hidden="1" customHeight="1" x14ac:dyDescent="0.2"/>
    <row r="4729" ht="12.75" hidden="1" customHeight="1" x14ac:dyDescent="0.2"/>
    <row r="4730" ht="12.75" hidden="1" customHeight="1" x14ac:dyDescent="0.2"/>
    <row r="4731" ht="12.75" hidden="1" customHeight="1" x14ac:dyDescent="0.2"/>
    <row r="4732" ht="12.75" hidden="1" customHeight="1" x14ac:dyDescent="0.2"/>
    <row r="4733" ht="12.75" hidden="1" customHeight="1" x14ac:dyDescent="0.2"/>
    <row r="4734" ht="12.75" hidden="1" customHeight="1" x14ac:dyDescent="0.2"/>
    <row r="4735" ht="12.75" hidden="1" customHeight="1" x14ac:dyDescent="0.2"/>
    <row r="4736" ht="12.75" hidden="1" customHeight="1" x14ac:dyDescent="0.2"/>
    <row r="4737" ht="12.75" hidden="1" customHeight="1" x14ac:dyDescent="0.2"/>
    <row r="4738" ht="12.75" hidden="1" customHeight="1" x14ac:dyDescent="0.2"/>
    <row r="4739" ht="12.75" hidden="1" customHeight="1" x14ac:dyDescent="0.2"/>
    <row r="4740" ht="12.75" hidden="1" customHeight="1" x14ac:dyDescent="0.2"/>
    <row r="4741" ht="12.75" hidden="1" customHeight="1" x14ac:dyDescent="0.2"/>
    <row r="4742" ht="12.75" hidden="1" customHeight="1" x14ac:dyDescent="0.2"/>
    <row r="4743" ht="12.75" hidden="1" customHeight="1" x14ac:dyDescent="0.2"/>
    <row r="4744" ht="12.75" hidden="1" customHeight="1" x14ac:dyDescent="0.2"/>
    <row r="4745" ht="12.75" hidden="1" customHeight="1" x14ac:dyDescent="0.2"/>
    <row r="4746" ht="12.75" hidden="1" customHeight="1" x14ac:dyDescent="0.2"/>
    <row r="4747" ht="12.75" hidden="1" customHeight="1" x14ac:dyDescent="0.2"/>
    <row r="4748" ht="12.75" hidden="1" customHeight="1" x14ac:dyDescent="0.2"/>
    <row r="4749" ht="12.75" hidden="1" customHeight="1" x14ac:dyDescent="0.2"/>
    <row r="4750" ht="12.75" hidden="1" customHeight="1" x14ac:dyDescent="0.2"/>
    <row r="4751" ht="12.75" hidden="1" customHeight="1" x14ac:dyDescent="0.2"/>
    <row r="4752" ht="12.75" hidden="1" customHeight="1" x14ac:dyDescent="0.2"/>
    <row r="4753" ht="12.75" hidden="1" customHeight="1" x14ac:dyDescent="0.2"/>
    <row r="4754" ht="12.75" hidden="1" customHeight="1" x14ac:dyDescent="0.2"/>
    <row r="4755" ht="12.75" hidden="1" customHeight="1" x14ac:dyDescent="0.2"/>
    <row r="4756" ht="12.75" hidden="1" customHeight="1" x14ac:dyDescent="0.2"/>
    <row r="4757" ht="12.75" hidden="1" customHeight="1" x14ac:dyDescent="0.2"/>
    <row r="4758" ht="12.75" hidden="1" customHeight="1" x14ac:dyDescent="0.2"/>
    <row r="4759" ht="12.75" hidden="1" customHeight="1" x14ac:dyDescent="0.2"/>
    <row r="4760" ht="12.75" hidden="1" customHeight="1" x14ac:dyDescent="0.2"/>
    <row r="4761" ht="12.75" hidden="1" customHeight="1" x14ac:dyDescent="0.2"/>
    <row r="4762" ht="12.75" hidden="1" customHeight="1" x14ac:dyDescent="0.2"/>
    <row r="4763" ht="12.75" hidden="1" customHeight="1" x14ac:dyDescent="0.2"/>
    <row r="4764" ht="12.75" hidden="1" customHeight="1" x14ac:dyDescent="0.2"/>
    <row r="4765" ht="12.75" hidden="1" customHeight="1" x14ac:dyDescent="0.2"/>
    <row r="4766" ht="12.75" hidden="1" customHeight="1" x14ac:dyDescent="0.2"/>
    <row r="4767" ht="12.75" hidden="1" customHeight="1" x14ac:dyDescent="0.2"/>
    <row r="4768" ht="12.75" hidden="1" customHeight="1" x14ac:dyDescent="0.2"/>
    <row r="4769" ht="12.75" hidden="1" customHeight="1" x14ac:dyDescent="0.2"/>
    <row r="4770" ht="12.75" hidden="1" customHeight="1" x14ac:dyDescent="0.2"/>
    <row r="4771" ht="12.75" hidden="1" customHeight="1" x14ac:dyDescent="0.2"/>
    <row r="4772" ht="12.75" hidden="1" customHeight="1" x14ac:dyDescent="0.2"/>
    <row r="4773" ht="12.75" hidden="1" customHeight="1" x14ac:dyDescent="0.2"/>
    <row r="4774" ht="12.75" hidden="1" customHeight="1" x14ac:dyDescent="0.2"/>
    <row r="4775" ht="12.75" hidden="1" customHeight="1" x14ac:dyDescent="0.2"/>
    <row r="4776" ht="12.75" hidden="1" customHeight="1" x14ac:dyDescent="0.2"/>
    <row r="4777" ht="12.75" hidden="1" customHeight="1" x14ac:dyDescent="0.2"/>
    <row r="4778" ht="12.75" hidden="1" customHeight="1" x14ac:dyDescent="0.2"/>
    <row r="4779" ht="12.75" hidden="1" customHeight="1" x14ac:dyDescent="0.2"/>
    <row r="4780" ht="12.75" hidden="1" customHeight="1" x14ac:dyDescent="0.2"/>
    <row r="4781" ht="12.75" hidden="1" customHeight="1" x14ac:dyDescent="0.2"/>
    <row r="4782" ht="12.75" hidden="1" customHeight="1" x14ac:dyDescent="0.2"/>
    <row r="4783" ht="12.75" hidden="1" customHeight="1" x14ac:dyDescent="0.2"/>
    <row r="4784" ht="12.75" hidden="1" customHeight="1" x14ac:dyDescent="0.2"/>
    <row r="4785" ht="12.75" hidden="1" customHeight="1" x14ac:dyDescent="0.2"/>
    <row r="4786" ht="12.75" hidden="1" customHeight="1" x14ac:dyDescent="0.2"/>
    <row r="4787" ht="12.75" hidden="1" customHeight="1" x14ac:dyDescent="0.2"/>
    <row r="4788" ht="12.75" hidden="1" customHeight="1" x14ac:dyDescent="0.2"/>
    <row r="4789" ht="12.75" hidden="1" customHeight="1" x14ac:dyDescent="0.2"/>
    <row r="4790" ht="12.75" hidden="1" customHeight="1" x14ac:dyDescent="0.2"/>
    <row r="4791" ht="12.75" hidden="1" customHeight="1" x14ac:dyDescent="0.2"/>
    <row r="4792" ht="12.75" hidden="1" customHeight="1" x14ac:dyDescent="0.2"/>
    <row r="4793" ht="12.75" hidden="1" customHeight="1" x14ac:dyDescent="0.2"/>
    <row r="4794" ht="12.75" hidden="1" customHeight="1" x14ac:dyDescent="0.2"/>
    <row r="4795" ht="12.75" hidden="1" customHeight="1" x14ac:dyDescent="0.2"/>
    <row r="4796" ht="12.75" hidden="1" customHeight="1" x14ac:dyDescent="0.2"/>
    <row r="4797" ht="12.75" hidden="1" customHeight="1" x14ac:dyDescent="0.2"/>
    <row r="4798" ht="12.75" hidden="1" customHeight="1" x14ac:dyDescent="0.2"/>
    <row r="4799" ht="12.75" hidden="1" customHeight="1" x14ac:dyDescent="0.2"/>
    <row r="4800" ht="12.75" hidden="1" customHeight="1" x14ac:dyDescent="0.2"/>
    <row r="4801" ht="12.75" hidden="1" customHeight="1" x14ac:dyDescent="0.2"/>
    <row r="4802" ht="12.75" hidden="1" customHeight="1" x14ac:dyDescent="0.2"/>
    <row r="4803" ht="12.75" hidden="1" customHeight="1" x14ac:dyDescent="0.2"/>
    <row r="4804" ht="12.75" hidden="1" customHeight="1" x14ac:dyDescent="0.2"/>
    <row r="4805" ht="12.75" hidden="1" customHeight="1" x14ac:dyDescent="0.2"/>
    <row r="4806" ht="12.75" hidden="1" customHeight="1" x14ac:dyDescent="0.2"/>
    <row r="4807" ht="12.75" hidden="1" customHeight="1" x14ac:dyDescent="0.2"/>
    <row r="4808" ht="12.75" hidden="1" customHeight="1" x14ac:dyDescent="0.2"/>
    <row r="4809" ht="12.75" hidden="1" customHeight="1" x14ac:dyDescent="0.2"/>
    <row r="4810" ht="12.75" hidden="1" customHeight="1" x14ac:dyDescent="0.2"/>
    <row r="4811" ht="12.75" hidden="1" customHeight="1" x14ac:dyDescent="0.2"/>
    <row r="4812" ht="12.75" hidden="1" customHeight="1" x14ac:dyDescent="0.2"/>
    <row r="4813" ht="12.75" hidden="1" customHeight="1" x14ac:dyDescent="0.2"/>
    <row r="4814" ht="12.75" hidden="1" customHeight="1" x14ac:dyDescent="0.2"/>
    <row r="4815" ht="12.75" hidden="1" customHeight="1" x14ac:dyDescent="0.2"/>
    <row r="4816" ht="12.75" hidden="1" customHeight="1" x14ac:dyDescent="0.2"/>
    <row r="4817" ht="12.75" hidden="1" customHeight="1" x14ac:dyDescent="0.2"/>
    <row r="4818" ht="12.75" hidden="1" customHeight="1" x14ac:dyDescent="0.2"/>
    <row r="4819" ht="12.75" hidden="1" customHeight="1" x14ac:dyDescent="0.2"/>
    <row r="4820" ht="12.75" hidden="1" customHeight="1" x14ac:dyDescent="0.2"/>
    <row r="4821" ht="12.75" hidden="1" customHeight="1" x14ac:dyDescent="0.2"/>
    <row r="4822" ht="12.75" hidden="1" customHeight="1" x14ac:dyDescent="0.2"/>
    <row r="4823" ht="12.75" hidden="1" customHeight="1" x14ac:dyDescent="0.2"/>
    <row r="4824" ht="12.75" hidden="1" customHeight="1" x14ac:dyDescent="0.2"/>
    <row r="4825" ht="12.75" hidden="1" customHeight="1" x14ac:dyDescent="0.2"/>
    <row r="4826" ht="12.75" hidden="1" customHeight="1" x14ac:dyDescent="0.2"/>
    <row r="4827" ht="12.75" hidden="1" customHeight="1" x14ac:dyDescent="0.2"/>
    <row r="4828" ht="12.75" hidden="1" customHeight="1" x14ac:dyDescent="0.2"/>
    <row r="4829" ht="12.75" hidden="1" customHeight="1" x14ac:dyDescent="0.2"/>
    <row r="4830" ht="12.75" hidden="1" customHeight="1" x14ac:dyDescent="0.2"/>
    <row r="4831" ht="12.75" hidden="1" customHeight="1" x14ac:dyDescent="0.2"/>
    <row r="4832" ht="12.75" hidden="1" customHeight="1" x14ac:dyDescent="0.2"/>
    <row r="4833" ht="12.75" hidden="1" customHeight="1" x14ac:dyDescent="0.2"/>
    <row r="4834" ht="12.75" hidden="1" customHeight="1" x14ac:dyDescent="0.2"/>
    <row r="4835" ht="12.75" hidden="1" customHeight="1" x14ac:dyDescent="0.2"/>
    <row r="4836" ht="12.75" hidden="1" customHeight="1" x14ac:dyDescent="0.2"/>
    <row r="4837" ht="12.75" hidden="1" customHeight="1" x14ac:dyDescent="0.2"/>
    <row r="4838" ht="12.75" hidden="1" customHeight="1" x14ac:dyDescent="0.2"/>
    <row r="4839" ht="12.75" hidden="1" customHeight="1" x14ac:dyDescent="0.2"/>
    <row r="4840" ht="12.75" hidden="1" customHeight="1" x14ac:dyDescent="0.2"/>
    <row r="4841" ht="12.75" hidden="1" customHeight="1" x14ac:dyDescent="0.2"/>
    <row r="4842" ht="12.75" hidden="1" customHeight="1" x14ac:dyDescent="0.2"/>
    <row r="4843" ht="12.75" hidden="1" customHeight="1" x14ac:dyDescent="0.2"/>
    <row r="4844" ht="12.75" hidden="1" customHeight="1" x14ac:dyDescent="0.2"/>
    <row r="4845" ht="12.75" hidden="1" customHeight="1" x14ac:dyDescent="0.2"/>
    <row r="4846" ht="12.75" hidden="1" customHeight="1" x14ac:dyDescent="0.2"/>
    <row r="4847" ht="12.75" hidden="1" customHeight="1" x14ac:dyDescent="0.2"/>
    <row r="4848" ht="12.75" hidden="1" customHeight="1" x14ac:dyDescent="0.2"/>
    <row r="4849" spans="2:19" ht="12.75" hidden="1" customHeight="1" x14ac:dyDescent="0.2"/>
    <row r="4850" spans="2:19" ht="12.75" hidden="1" customHeight="1" x14ac:dyDescent="0.2"/>
    <row r="4851" spans="2:19" ht="12.75" hidden="1" customHeight="1" x14ac:dyDescent="0.2"/>
    <row r="4852" spans="2:19" ht="12.75" hidden="1" customHeight="1" x14ac:dyDescent="0.2"/>
    <row r="4853" spans="2:19" ht="12.75" hidden="1" customHeight="1" x14ac:dyDescent="0.2"/>
    <row r="4854" spans="2:19" ht="12.75" hidden="1" customHeight="1" x14ac:dyDescent="0.2"/>
    <row r="4855" spans="2:19" ht="12.75" hidden="1" customHeight="1" x14ac:dyDescent="0.2"/>
    <row r="4856" spans="2:19" ht="12.75" hidden="1" customHeight="1" x14ac:dyDescent="0.2"/>
    <row r="4857" spans="2:19" ht="12.75" hidden="1" customHeight="1" x14ac:dyDescent="0.2"/>
    <row r="4858" spans="2:19" ht="12.75" hidden="1" customHeight="1" x14ac:dyDescent="0.2">
      <c r="B4858" s="18"/>
      <c r="C4858" s="18"/>
      <c r="D4858" s="18"/>
      <c r="E4858" s="18"/>
      <c r="F4858" s="18"/>
      <c r="G4858" s="18"/>
      <c r="H4858" s="18"/>
      <c r="I4858" s="18"/>
      <c r="J4858" s="18"/>
      <c r="K4858" s="18"/>
      <c r="L4858" s="18"/>
      <c r="M4858" s="18"/>
      <c r="N4858" s="18"/>
      <c r="O4858" s="18"/>
      <c r="P4858" s="18"/>
      <c r="Q4858" s="18"/>
      <c r="R4858" s="18"/>
      <c r="S4858" s="34"/>
    </row>
    <row r="4859" spans="2:19" ht="12.75" hidden="1" customHeight="1" x14ac:dyDescent="0.2">
      <c r="B4859" s="18"/>
      <c r="C4859" s="18"/>
      <c r="D4859" s="18"/>
      <c r="E4859" s="18"/>
      <c r="F4859" s="18"/>
      <c r="G4859" s="18"/>
      <c r="H4859" s="18"/>
      <c r="I4859" s="18"/>
      <c r="J4859" s="18"/>
      <c r="K4859" s="18"/>
      <c r="L4859" s="18"/>
      <c r="M4859" s="18"/>
      <c r="N4859" s="18"/>
      <c r="O4859" s="18"/>
      <c r="P4859" s="18"/>
      <c r="Q4859" s="18"/>
      <c r="R4859" s="18"/>
      <c r="S4859" s="34"/>
    </row>
  </sheetData>
  <sheetProtection algorithmName="SHA-512" hashValue="aBl/VB0VU6kfkaEWwO/SEub0ZTPtXkYeEKGokdsVkODLGX+sg92+XeV3Roz9DfaOqeTRturGs6XJygVt8S2oqw==" saltValue="1TDF3keL6V/zKWWwQonz4A==" spinCount="100000" sheet="1" objects="1" scenarios="1"/>
  <mergeCells count="1491">
    <mergeCell ref="B3:Q3"/>
    <mergeCell ref="R1:R365"/>
    <mergeCell ref="A1:A1048576"/>
    <mergeCell ref="L39:N39"/>
    <mergeCell ref="L40:N40"/>
    <mergeCell ref="L41:N41"/>
    <mergeCell ref="L42:N42"/>
    <mergeCell ref="L43:N43"/>
    <mergeCell ref="L44:N44"/>
    <mergeCell ref="L45:N45"/>
    <mergeCell ref="L46:N46"/>
    <mergeCell ref="L47:N47"/>
    <mergeCell ref="L48:N48"/>
    <mergeCell ref="H48:J48"/>
    <mergeCell ref="H47:J47"/>
    <mergeCell ref="H46:J46"/>
    <mergeCell ref="H45:J45"/>
    <mergeCell ref="H44:J44"/>
    <mergeCell ref="H43:J43"/>
    <mergeCell ref="H42:J42"/>
    <mergeCell ref="H41:J41"/>
    <mergeCell ref="H14:J14"/>
    <mergeCell ref="H13:J13"/>
    <mergeCell ref="H12:J12"/>
    <mergeCell ref="H11:J11"/>
    <mergeCell ref="O8:Q9"/>
    <mergeCell ref="L26:N26"/>
    <mergeCell ref="L27:N27"/>
    <mergeCell ref="L28:N28"/>
    <mergeCell ref="L29:N29"/>
    <mergeCell ref="L30:N30"/>
    <mergeCell ref="L31:N31"/>
    <mergeCell ref="L32:N32"/>
    <mergeCell ref="L33:N33"/>
    <mergeCell ref="L34:N34"/>
    <mergeCell ref="L11:N11"/>
    <mergeCell ref="L12:N12"/>
    <mergeCell ref="L13:N13"/>
    <mergeCell ref="L14:N14"/>
    <mergeCell ref="L15:N15"/>
    <mergeCell ref="L16:N16"/>
    <mergeCell ref="L17:N17"/>
    <mergeCell ref="L18:N18"/>
    <mergeCell ref="L19:N19"/>
    <mergeCell ref="L20:N20"/>
    <mergeCell ref="L21:N21"/>
    <mergeCell ref="L22:N22"/>
    <mergeCell ref="L23:N23"/>
    <mergeCell ref="L24:N24"/>
    <mergeCell ref="L25:N25"/>
    <mergeCell ref="H31:J31"/>
    <mergeCell ref="H30:J30"/>
    <mergeCell ref="H29:J29"/>
    <mergeCell ref="H24:J24"/>
    <mergeCell ref="H23:J23"/>
    <mergeCell ref="H22:J22"/>
    <mergeCell ref="H21:J21"/>
    <mergeCell ref="H20:J20"/>
    <mergeCell ref="H19:J19"/>
    <mergeCell ref="H18:J18"/>
    <mergeCell ref="H17:J17"/>
    <mergeCell ref="H16:J16"/>
    <mergeCell ref="H15:J15"/>
    <mergeCell ref="N134:O134"/>
    <mergeCell ref="P134:Q134"/>
    <mergeCell ref="N135:O135"/>
    <mergeCell ref="P135:Q135"/>
    <mergeCell ref="N112:O112"/>
    <mergeCell ref="P112:Q112"/>
    <mergeCell ref="N113:O113"/>
    <mergeCell ref="P113:Q113"/>
    <mergeCell ref="N114:O114"/>
    <mergeCell ref="P114:Q114"/>
    <mergeCell ref="N115:O115"/>
    <mergeCell ref="P115:Q115"/>
    <mergeCell ref="P104:Q104"/>
    <mergeCell ref="P105:Q105"/>
    <mergeCell ref="P106:Q106"/>
    <mergeCell ref="P107:Q107"/>
    <mergeCell ref="I74:K74"/>
    <mergeCell ref="L74:N74"/>
    <mergeCell ref="L35:N35"/>
    <mergeCell ref="L36:N36"/>
    <mergeCell ref="L37:N37"/>
    <mergeCell ref="L38:N38"/>
    <mergeCell ref="N138:O138"/>
    <mergeCell ref="P138:Q138"/>
    <mergeCell ref="H8:J8"/>
    <mergeCell ref="H9:J9"/>
    <mergeCell ref="L8:N8"/>
    <mergeCell ref="L9:N9"/>
    <mergeCell ref="O45:Q45"/>
    <mergeCell ref="O40:Q40"/>
    <mergeCell ref="O35:Q35"/>
    <mergeCell ref="O30:Q30"/>
    <mergeCell ref="O25:Q25"/>
    <mergeCell ref="O20:Q20"/>
    <mergeCell ref="O15:Q15"/>
    <mergeCell ref="O10:Q10"/>
    <mergeCell ref="H10:N10"/>
    <mergeCell ref="K8:K9"/>
    <mergeCell ref="O46:Q48"/>
    <mergeCell ref="O41:Q44"/>
    <mergeCell ref="O36:Q39"/>
    <mergeCell ref="O31:Q34"/>
    <mergeCell ref="O26:Q29"/>
    <mergeCell ref="O21:Q24"/>
    <mergeCell ref="O16:Q19"/>
    <mergeCell ref="O11:Q14"/>
    <mergeCell ref="J130:M130"/>
    <mergeCell ref="P127:Q127"/>
    <mergeCell ref="N128:O128"/>
    <mergeCell ref="P128:Q128"/>
    <mergeCell ref="H28:J28"/>
    <mergeCell ref="H27:J27"/>
    <mergeCell ref="H26:J26"/>
    <mergeCell ref="H25:J25"/>
    <mergeCell ref="P166:Q166"/>
    <mergeCell ref="N167:O167"/>
    <mergeCell ref="P167:Q167"/>
    <mergeCell ref="N168:O168"/>
    <mergeCell ref="P168:Q168"/>
    <mergeCell ref="N169:O169"/>
    <mergeCell ref="N116:O116"/>
    <mergeCell ref="P116:Q116"/>
    <mergeCell ref="N117:O117"/>
    <mergeCell ref="P117:Q117"/>
    <mergeCell ref="N118:O118"/>
    <mergeCell ref="P118:Q118"/>
    <mergeCell ref="N119:O119"/>
    <mergeCell ref="P119:Q119"/>
    <mergeCell ref="N120:O120"/>
    <mergeCell ref="P120:Q120"/>
    <mergeCell ref="N121:O121"/>
    <mergeCell ref="P121:Q121"/>
    <mergeCell ref="N122:O122"/>
    <mergeCell ref="P122:Q122"/>
    <mergeCell ref="N123:O123"/>
    <mergeCell ref="P123:Q123"/>
    <mergeCell ref="N124:O124"/>
    <mergeCell ref="P124:Q124"/>
    <mergeCell ref="N130:O130"/>
    <mergeCell ref="P130:Q130"/>
    <mergeCell ref="N131:O131"/>
    <mergeCell ref="P131:Q131"/>
    <mergeCell ref="N136:O136"/>
    <mergeCell ref="P136:Q136"/>
    <mergeCell ref="N137:O137"/>
    <mergeCell ref="P137:Q137"/>
    <mergeCell ref="N228:O228"/>
    <mergeCell ref="P228:Q228"/>
    <mergeCell ref="N229:O229"/>
    <mergeCell ref="P229:Q229"/>
    <mergeCell ref="N230:O230"/>
    <mergeCell ref="P230:Q230"/>
    <mergeCell ref="N231:O231"/>
    <mergeCell ref="P231:Q231"/>
    <mergeCell ref="B187:Q187"/>
    <mergeCell ref="B188:Q188"/>
    <mergeCell ref="B185:Q185"/>
    <mergeCell ref="N148:O148"/>
    <mergeCell ref="P148:Q148"/>
    <mergeCell ref="N149:O149"/>
    <mergeCell ref="P149:Q149"/>
    <mergeCell ref="N150:O150"/>
    <mergeCell ref="P150:Q150"/>
    <mergeCell ref="N151:O151"/>
    <mergeCell ref="P151:Q151"/>
    <mergeCell ref="N152:O152"/>
    <mergeCell ref="P152:Q152"/>
    <mergeCell ref="N153:O153"/>
    <mergeCell ref="P153:Q153"/>
    <mergeCell ref="N154:O154"/>
    <mergeCell ref="P154:Q154"/>
    <mergeCell ref="N155:O155"/>
    <mergeCell ref="P155:Q155"/>
    <mergeCell ref="N178:O178"/>
    <mergeCell ref="P178:Q178"/>
    <mergeCell ref="N179:O179"/>
    <mergeCell ref="P179:Q179"/>
    <mergeCell ref="N180:O180"/>
    <mergeCell ref="N192:O192"/>
    <mergeCell ref="P192:Q192"/>
    <mergeCell ref="N193:O193"/>
    <mergeCell ref="P193:Q193"/>
    <mergeCell ref="P208:Q208"/>
    <mergeCell ref="N159:O159"/>
    <mergeCell ref="P159:Q159"/>
    <mergeCell ref="N160:O160"/>
    <mergeCell ref="P160:Q160"/>
    <mergeCell ref="N161:O161"/>
    <mergeCell ref="P161:Q161"/>
    <mergeCell ref="N162:O162"/>
    <mergeCell ref="P162:Q162"/>
    <mergeCell ref="P169:Q169"/>
    <mergeCell ref="N170:O170"/>
    <mergeCell ref="P170:Q170"/>
    <mergeCell ref="N171:O171"/>
    <mergeCell ref="P171:Q171"/>
    <mergeCell ref="P180:Q180"/>
    <mergeCell ref="N181:O181"/>
    <mergeCell ref="P181:Q181"/>
    <mergeCell ref="N182:O182"/>
    <mergeCell ref="P182:Q182"/>
    <mergeCell ref="N183:O183"/>
    <mergeCell ref="P183:Q183"/>
    <mergeCell ref="N163:O163"/>
    <mergeCell ref="P163:Q163"/>
    <mergeCell ref="N164:O164"/>
    <mergeCell ref="P164:Q164"/>
    <mergeCell ref="N165:O165"/>
    <mergeCell ref="P165:Q165"/>
    <mergeCell ref="N166:O166"/>
    <mergeCell ref="N225:O225"/>
    <mergeCell ref="P225:Q225"/>
    <mergeCell ref="N226:O226"/>
    <mergeCell ref="P226:Q226"/>
    <mergeCell ref="P209:Q209"/>
    <mergeCell ref="N210:O210"/>
    <mergeCell ref="P210:Q210"/>
    <mergeCell ref="N211:O211"/>
    <mergeCell ref="P211:Q211"/>
    <mergeCell ref="N212:O212"/>
    <mergeCell ref="P212:Q212"/>
    <mergeCell ref="N213:O213"/>
    <mergeCell ref="P213:Q213"/>
    <mergeCell ref="N214:O214"/>
    <mergeCell ref="P214:Q214"/>
    <mergeCell ref="N215:O215"/>
    <mergeCell ref="P215:Q215"/>
    <mergeCell ref="N216:O216"/>
    <mergeCell ref="P216:Q216"/>
    <mergeCell ref="N217:O217"/>
    <mergeCell ref="P217:Q217"/>
    <mergeCell ref="N209:O209"/>
    <mergeCell ref="N218:O218"/>
    <mergeCell ref="P218:Q218"/>
    <mergeCell ref="N219:O219"/>
    <mergeCell ref="P219:Q219"/>
    <mergeCell ref="N220:O220"/>
    <mergeCell ref="P220:Q220"/>
    <mergeCell ref="N221:O221"/>
    <mergeCell ref="P266:Q266"/>
    <mergeCell ref="N267:O267"/>
    <mergeCell ref="P267:Q267"/>
    <mergeCell ref="P221:Q221"/>
    <mergeCell ref="N222:O222"/>
    <mergeCell ref="P222:Q222"/>
    <mergeCell ref="N201:O201"/>
    <mergeCell ref="P201:Q201"/>
    <mergeCell ref="N202:O202"/>
    <mergeCell ref="P202:Q202"/>
    <mergeCell ref="N203:O203"/>
    <mergeCell ref="P203:Q203"/>
    <mergeCell ref="N204:O204"/>
    <mergeCell ref="P204:Q204"/>
    <mergeCell ref="N205:O205"/>
    <mergeCell ref="P205:Q205"/>
    <mergeCell ref="N206:O206"/>
    <mergeCell ref="P206:Q206"/>
    <mergeCell ref="N207:O207"/>
    <mergeCell ref="P207:Q207"/>
    <mergeCell ref="N208:O208"/>
    <mergeCell ref="P264:Q264"/>
    <mergeCell ref="P250:Q250"/>
    <mergeCell ref="N251:O251"/>
    <mergeCell ref="P251:Q251"/>
    <mergeCell ref="N252:O252"/>
    <mergeCell ref="P243:Q243"/>
    <mergeCell ref="N244:O244"/>
    <mergeCell ref="P244:Q244"/>
    <mergeCell ref="N245:O245"/>
    <mergeCell ref="P245:Q245"/>
    <mergeCell ref="N246:O246"/>
    <mergeCell ref="N268:O268"/>
    <mergeCell ref="P268:Q268"/>
    <mergeCell ref="N240:O240"/>
    <mergeCell ref="P240:Q240"/>
    <mergeCell ref="H275:I275"/>
    <mergeCell ref="J275:M275"/>
    <mergeCell ref="B276:G276"/>
    <mergeCell ref="H276:I276"/>
    <mergeCell ref="J276:M276"/>
    <mergeCell ref="J257:M257"/>
    <mergeCell ref="B261:G261"/>
    <mergeCell ref="H261:I261"/>
    <mergeCell ref="N224:O224"/>
    <mergeCell ref="P224:Q224"/>
    <mergeCell ref="N223:O223"/>
    <mergeCell ref="P223:Q223"/>
    <mergeCell ref="N269:O269"/>
    <mergeCell ref="P269:Q269"/>
    <mergeCell ref="N270:O270"/>
    <mergeCell ref="P270:Q270"/>
    <mergeCell ref="N271:O271"/>
    <mergeCell ref="P271:Q271"/>
    <mergeCell ref="N272:O272"/>
    <mergeCell ref="P272:Q272"/>
    <mergeCell ref="N273:O273"/>
    <mergeCell ref="P273:Q273"/>
    <mergeCell ref="N274:O274"/>
    <mergeCell ref="P274:Q274"/>
    <mergeCell ref="N275:O275"/>
    <mergeCell ref="P275:Q275"/>
    <mergeCell ref="N266:O266"/>
    <mergeCell ref="N250:O250"/>
    <mergeCell ref="B268:G268"/>
    <mergeCell ref="H268:I268"/>
    <mergeCell ref="J268:M268"/>
    <mergeCell ref="B258:G258"/>
    <mergeCell ref="N256:O256"/>
    <mergeCell ref="P256:Q256"/>
    <mergeCell ref="J274:M274"/>
    <mergeCell ref="B275:G275"/>
    <mergeCell ref="N276:O276"/>
    <mergeCell ref="P276:Q276"/>
    <mergeCell ref="B234:Q234"/>
    <mergeCell ref="B235:Q235"/>
    <mergeCell ref="N257:O257"/>
    <mergeCell ref="P257:Q257"/>
    <mergeCell ref="N258:O258"/>
    <mergeCell ref="P258:Q258"/>
    <mergeCell ref="N259:O259"/>
    <mergeCell ref="P259:Q259"/>
    <mergeCell ref="N260:O260"/>
    <mergeCell ref="P260:Q260"/>
    <mergeCell ref="N261:O261"/>
    <mergeCell ref="P261:Q261"/>
    <mergeCell ref="N262:O262"/>
    <mergeCell ref="P262:Q262"/>
    <mergeCell ref="N263:O263"/>
    <mergeCell ref="P263:Q263"/>
    <mergeCell ref="N264:O264"/>
    <mergeCell ref="N241:O241"/>
    <mergeCell ref="P241:Q241"/>
    <mergeCell ref="N242:O242"/>
    <mergeCell ref="P242:Q242"/>
    <mergeCell ref="N243:O243"/>
    <mergeCell ref="P246:Q246"/>
    <mergeCell ref="N247:O247"/>
    <mergeCell ref="P247:Q247"/>
    <mergeCell ref="N248:O248"/>
    <mergeCell ref="P248:Q248"/>
    <mergeCell ref="N249:O249"/>
    <mergeCell ref="P249:Q249"/>
    <mergeCell ref="P77:Q77"/>
    <mergeCell ref="P78:Q78"/>
    <mergeCell ref="P79:Q79"/>
    <mergeCell ref="P80:Q80"/>
    <mergeCell ref="P81:Q81"/>
    <mergeCell ref="P82:Q82"/>
    <mergeCell ref="P83:Q83"/>
    <mergeCell ref="P84:Q84"/>
    <mergeCell ref="P85:Q85"/>
    <mergeCell ref="P86:Q86"/>
    <mergeCell ref="P87:Q87"/>
    <mergeCell ref="P88:Q88"/>
    <mergeCell ref="P89:Q89"/>
    <mergeCell ref="B90:Q90"/>
    <mergeCell ref="B91:Q91"/>
    <mergeCell ref="N239:O239"/>
    <mergeCell ref="P239:Q239"/>
    <mergeCell ref="B232:Q232"/>
    <mergeCell ref="N194:O194"/>
    <mergeCell ref="P194:Q194"/>
    <mergeCell ref="N195:O195"/>
    <mergeCell ref="P195:Q195"/>
    <mergeCell ref="N196:O196"/>
    <mergeCell ref="P196:Q196"/>
    <mergeCell ref="N197:O197"/>
    <mergeCell ref="P197:Q197"/>
    <mergeCell ref="N198:O198"/>
    <mergeCell ref="P198:Q198"/>
    <mergeCell ref="N199:O199"/>
    <mergeCell ref="P199:Q199"/>
    <mergeCell ref="N200:O200"/>
    <mergeCell ref="P200:Q200"/>
    <mergeCell ref="P357:Q357"/>
    <mergeCell ref="P358:Q358"/>
    <mergeCell ref="P359:Q359"/>
    <mergeCell ref="P360:Q360"/>
    <mergeCell ref="P361:Q361"/>
    <mergeCell ref="P362:Q362"/>
    <mergeCell ref="P363:Q363"/>
    <mergeCell ref="B365:Q365"/>
    <mergeCell ref="L364:O364"/>
    <mergeCell ref="P364:Q364"/>
    <mergeCell ref="B324:Q324"/>
    <mergeCell ref="B325:Q325"/>
    <mergeCell ref="B322:Q322"/>
    <mergeCell ref="P287:Q287"/>
    <mergeCell ref="P288:Q288"/>
    <mergeCell ref="P289:Q289"/>
    <mergeCell ref="P290:Q290"/>
    <mergeCell ref="P291:Q291"/>
    <mergeCell ref="P292:Q292"/>
    <mergeCell ref="P293:Q293"/>
    <mergeCell ref="P294:Q294"/>
    <mergeCell ref="P295:Q295"/>
    <mergeCell ref="P296:Q296"/>
    <mergeCell ref="P297:Q297"/>
    <mergeCell ref="P298:Q298"/>
    <mergeCell ref="P299:Q299"/>
    <mergeCell ref="P300:Q300"/>
    <mergeCell ref="P301:Q301"/>
    <mergeCell ref="P302:Q302"/>
    <mergeCell ref="P303:Q303"/>
    <mergeCell ref="P304:Q304"/>
    <mergeCell ref="P305:Q305"/>
    <mergeCell ref="P332:Q332"/>
    <mergeCell ref="P333:Q333"/>
    <mergeCell ref="P334:Q334"/>
    <mergeCell ref="P335:Q335"/>
    <mergeCell ref="P336:Q336"/>
    <mergeCell ref="P337:Q337"/>
    <mergeCell ref="P338:Q338"/>
    <mergeCell ref="P339:Q339"/>
    <mergeCell ref="P340:Q340"/>
    <mergeCell ref="P341:Q341"/>
    <mergeCell ref="P342:Q342"/>
    <mergeCell ref="P343:Q343"/>
    <mergeCell ref="P344:Q344"/>
    <mergeCell ref="P345:Q345"/>
    <mergeCell ref="P346:Q346"/>
    <mergeCell ref="P347:Q347"/>
    <mergeCell ref="P348:Q348"/>
    <mergeCell ref="P329:Q329"/>
    <mergeCell ref="P330:Q330"/>
    <mergeCell ref="P331:Q331"/>
    <mergeCell ref="P306:Q306"/>
    <mergeCell ref="P307:Q307"/>
    <mergeCell ref="P308:Q308"/>
    <mergeCell ref="P309:Q309"/>
    <mergeCell ref="P310:Q310"/>
    <mergeCell ref="P311:Q311"/>
    <mergeCell ref="P312:Q312"/>
    <mergeCell ref="P313:Q313"/>
    <mergeCell ref="P314:Q314"/>
    <mergeCell ref="P315:Q315"/>
    <mergeCell ref="P316:Q316"/>
    <mergeCell ref="P317:Q317"/>
    <mergeCell ref="P318:Q318"/>
    <mergeCell ref="P319:Q319"/>
    <mergeCell ref="P320:Q320"/>
    <mergeCell ref="P321:Q321"/>
    <mergeCell ref="B2:Q2"/>
    <mergeCell ref="B53:Q53"/>
    <mergeCell ref="B4:Q4"/>
    <mergeCell ref="B6:Q6"/>
    <mergeCell ref="B5:Q5"/>
    <mergeCell ref="B7:Q7"/>
    <mergeCell ref="B51:Q51"/>
    <mergeCell ref="B50:Q50"/>
    <mergeCell ref="B54:Q54"/>
    <mergeCell ref="N55:Q55"/>
    <mergeCell ref="B56:Q56"/>
    <mergeCell ref="B57:Q57"/>
    <mergeCell ref="B58:Q58"/>
    <mergeCell ref="P62:Q62"/>
    <mergeCell ref="P63:Q63"/>
    <mergeCell ref="P285:Q285"/>
    <mergeCell ref="P286:Q286"/>
    <mergeCell ref="B280:Q280"/>
    <mergeCell ref="B281:Q281"/>
    <mergeCell ref="P64:Q64"/>
    <mergeCell ref="P65:Q65"/>
    <mergeCell ref="P66:Q66"/>
    <mergeCell ref="P67:Q67"/>
    <mergeCell ref="P68:Q68"/>
    <mergeCell ref="P69:Q69"/>
    <mergeCell ref="P70:Q70"/>
    <mergeCell ref="P71:Q71"/>
    <mergeCell ref="P72:Q72"/>
    <mergeCell ref="P73:Q73"/>
    <mergeCell ref="P74:Q74"/>
    <mergeCell ref="P75:Q75"/>
    <mergeCell ref="P76:Q76"/>
    <mergeCell ref="B358:F358"/>
    <mergeCell ref="G358:H358"/>
    <mergeCell ref="I358:K358"/>
    <mergeCell ref="L358:N358"/>
    <mergeCell ref="B359:F359"/>
    <mergeCell ref="G359:H359"/>
    <mergeCell ref="I359:K359"/>
    <mergeCell ref="L359:N359"/>
    <mergeCell ref="K1:Q1"/>
    <mergeCell ref="K52:Q52"/>
    <mergeCell ref="K92:Q92"/>
    <mergeCell ref="K140:Q140"/>
    <mergeCell ref="K186:Q186"/>
    <mergeCell ref="K233:Q233"/>
    <mergeCell ref="K279:Q279"/>
    <mergeCell ref="K323:Q323"/>
    <mergeCell ref="B328:Q328"/>
    <mergeCell ref="B327:Q327"/>
    <mergeCell ref="B326:Q326"/>
    <mergeCell ref="B282:Q282"/>
    <mergeCell ref="B283:Q283"/>
    <mergeCell ref="B284:Q284"/>
    <mergeCell ref="B236:Q236"/>
    <mergeCell ref="B237:Q237"/>
    <mergeCell ref="B238:Q238"/>
    <mergeCell ref="B189:Q189"/>
    <mergeCell ref="B190:Q190"/>
    <mergeCell ref="B191:Q191"/>
    <mergeCell ref="B143:Q143"/>
    <mergeCell ref="B144:Q144"/>
    <mergeCell ref="B145:Q145"/>
    <mergeCell ref="B95:Q95"/>
    <mergeCell ref="B351:F351"/>
    <mergeCell ref="G351:H351"/>
    <mergeCell ref="I351:K351"/>
    <mergeCell ref="L351:N351"/>
    <mergeCell ref="B352:F352"/>
    <mergeCell ref="G352:H352"/>
    <mergeCell ref="I352:K352"/>
    <mergeCell ref="L352:N352"/>
    <mergeCell ref="B353:F353"/>
    <mergeCell ref="G353:H353"/>
    <mergeCell ref="I353:K353"/>
    <mergeCell ref="L353:N353"/>
    <mergeCell ref="B363:F363"/>
    <mergeCell ref="G363:H363"/>
    <mergeCell ref="I363:K363"/>
    <mergeCell ref="L363:N363"/>
    <mergeCell ref="B360:F360"/>
    <mergeCell ref="G360:H360"/>
    <mergeCell ref="I360:K360"/>
    <mergeCell ref="L360:N360"/>
    <mergeCell ref="B361:F361"/>
    <mergeCell ref="G361:H361"/>
    <mergeCell ref="I361:K361"/>
    <mergeCell ref="L361:N361"/>
    <mergeCell ref="B362:F362"/>
    <mergeCell ref="G362:H362"/>
    <mergeCell ref="I362:K362"/>
    <mergeCell ref="L362:N362"/>
    <mergeCell ref="B357:F357"/>
    <mergeCell ref="G357:H357"/>
    <mergeCell ref="I357:K357"/>
    <mergeCell ref="L357:N357"/>
    <mergeCell ref="P351:Q351"/>
    <mergeCell ref="P352:Q352"/>
    <mergeCell ref="P353:Q353"/>
    <mergeCell ref="P354:Q354"/>
    <mergeCell ref="P355:Q355"/>
    <mergeCell ref="P356:Q356"/>
    <mergeCell ref="B348:F348"/>
    <mergeCell ref="G348:H348"/>
    <mergeCell ref="I348:K348"/>
    <mergeCell ref="L348:N348"/>
    <mergeCell ref="B349:F349"/>
    <mergeCell ref="G349:H349"/>
    <mergeCell ref="I349:K349"/>
    <mergeCell ref="L349:N349"/>
    <mergeCell ref="B350:F350"/>
    <mergeCell ref="G350:H350"/>
    <mergeCell ref="I350:K350"/>
    <mergeCell ref="L350:N350"/>
    <mergeCell ref="P349:Q349"/>
    <mergeCell ref="P350:Q350"/>
    <mergeCell ref="B354:F354"/>
    <mergeCell ref="G354:H354"/>
    <mergeCell ref="I354:K354"/>
    <mergeCell ref="L354:N354"/>
    <mergeCell ref="B355:F355"/>
    <mergeCell ref="G355:H355"/>
    <mergeCell ref="I355:K355"/>
    <mergeCell ref="L355:N355"/>
    <mergeCell ref="B356:F356"/>
    <mergeCell ref="G356:H356"/>
    <mergeCell ref="I356:K356"/>
    <mergeCell ref="L356:N356"/>
    <mergeCell ref="B345:F345"/>
    <mergeCell ref="G345:H345"/>
    <mergeCell ref="I345:K345"/>
    <mergeCell ref="L345:N345"/>
    <mergeCell ref="B346:F346"/>
    <mergeCell ref="G346:H346"/>
    <mergeCell ref="I346:K346"/>
    <mergeCell ref="L346:N346"/>
    <mergeCell ref="B347:F347"/>
    <mergeCell ref="G347:H347"/>
    <mergeCell ref="I347:K347"/>
    <mergeCell ref="L347:N347"/>
    <mergeCell ref="B342:F342"/>
    <mergeCell ref="G342:H342"/>
    <mergeCell ref="I342:K342"/>
    <mergeCell ref="L342:N342"/>
    <mergeCell ref="B343:F343"/>
    <mergeCell ref="G343:H343"/>
    <mergeCell ref="I343:K343"/>
    <mergeCell ref="L343:N343"/>
    <mergeCell ref="B344:F344"/>
    <mergeCell ref="G344:H344"/>
    <mergeCell ref="I344:K344"/>
    <mergeCell ref="L344:N344"/>
    <mergeCell ref="B339:F339"/>
    <mergeCell ref="G339:H339"/>
    <mergeCell ref="I339:K339"/>
    <mergeCell ref="L339:N339"/>
    <mergeCell ref="B340:F340"/>
    <mergeCell ref="G340:H340"/>
    <mergeCell ref="I340:K340"/>
    <mergeCell ref="L340:N340"/>
    <mergeCell ref="B341:F341"/>
    <mergeCell ref="G341:H341"/>
    <mergeCell ref="I341:K341"/>
    <mergeCell ref="L341:N341"/>
    <mergeCell ref="B334:F334"/>
    <mergeCell ref="G334:H334"/>
    <mergeCell ref="I334:K334"/>
    <mergeCell ref="L334:N334"/>
    <mergeCell ref="B335:F335"/>
    <mergeCell ref="G335:H335"/>
    <mergeCell ref="I335:K335"/>
    <mergeCell ref="L335:N335"/>
    <mergeCell ref="B336:F336"/>
    <mergeCell ref="G336:H336"/>
    <mergeCell ref="I336:K336"/>
    <mergeCell ref="L336:N336"/>
    <mergeCell ref="B338:F338"/>
    <mergeCell ref="G338:H338"/>
    <mergeCell ref="G337:H337"/>
    <mergeCell ref="I337:K337"/>
    <mergeCell ref="I338:K338"/>
    <mergeCell ref="L338:N338"/>
    <mergeCell ref="L337:N337"/>
    <mergeCell ref="B337:F337"/>
    <mergeCell ref="G311:H311"/>
    <mergeCell ref="I311:K311"/>
    <mergeCell ref="B319:F319"/>
    <mergeCell ref="G319:H319"/>
    <mergeCell ref="I319:K319"/>
    <mergeCell ref="L319:N319"/>
    <mergeCell ref="B331:F331"/>
    <mergeCell ref="G331:H331"/>
    <mergeCell ref="I331:K331"/>
    <mergeCell ref="L331:N331"/>
    <mergeCell ref="B332:F332"/>
    <mergeCell ref="G332:H332"/>
    <mergeCell ref="I332:K332"/>
    <mergeCell ref="L332:N332"/>
    <mergeCell ref="B329:F329"/>
    <mergeCell ref="B320:F320"/>
    <mergeCell ref="G320:H320"/>
    <mergeCell ref="I320:K320"/>
    <mergeCell ref="L320:N320"/>
    <mergeCell ref="L329:N329"/>
    <mergeCell ref="L330:N330"/>
    <mergeCell ref="L321:O321"/>
    <mergeCell ref="G329:H329"/>
    <mergeCell ref="I329:K329"/>
    <mergeCell ref="B330:F330"/>
    <mergeCell ref="G330:H330"/>
    <mergeCell ref="I330:K330"/>
    <mergeCell ref="B298:F298"/>
    <mergeCell ref="G298:H298"/>
    <mergeCell ref="B317:F317"/>
    <mergeCell ref="G317:H317"/>
    <mergeCell ref="I317:K317"/>
    <mergeCell ref="L317:N317"/>
    <mergeCell ref="B318:F318"/>
    <mergeCell ref="G318:H318"/>
    <mergeCell ref="I318:K318"/>
    <mergeCell ref="L318:N318"/>
    <mergeCell ref="B315:F315"/>
    <mergeCell ref="G315:H315"/>
    <mergeCell ref="I315:K315"/>
    <mergeCell ref="L315:N315"/>
    <mergeCell ref="B316:F316"/>
    <mergeCell ref="G316:H316"/>
    <mergeCell ref="I316:K316"/>
    <mergeCell ref="L316:N316"/>
    <mergeCell ref="L311:N311"/>
    <mergeCell ref="B312:F312"/>
    <mergeCell ref="G312:H312"/>
    <mergeCell ref="I312:K312"/>
    <mergeCell ref="L312:N312"/>
    <mergeCell ref="B313:F313"/>
    <mergeCell ref="G313:H313"/>
    <mergeCell ref="I313:K313"/>
    <mergeCell ref="L313:N313"/>
    <mergeCell ref="B314:F314"/>
    <mergeCell ref="G314:H314"/>
    <mergeCell ref="I314:K314"/>
    <mergeCell ref="L314:N314"/>
    <mergeCell ref="B311:F311"/>
    <mergeCell ref="B308:F308"/>
    <mergeCell ref="G308:H308"/>
    <mergeCell ref="I308:K308"/>
    <mergeCell ref="L308:N308"/>
    <mergeCell ref="B309:F309"/>
    <mergeCell ref="G309:H309"/>
    <mergeCell ref="I309:K309"/>
    <mergeCell ref="L309:N309"/>
    <mergeCell ref="L307:N307"/>
    <mergeCell ref="B310:F310"/>
    <mergeCell ref="G310:H310"/>
    <mergeCell ref="I310:K310"/>
    <mergeCell ref="L310:N310"/>
    <mergeCell ref="B304:F304"/>
    <mergeCell ref="G304:H304"/>
    <mergeCell ref="I304:K304"/>
    <mergeCell ref="L304:N304"/>
    <mergeCell ref="B305:F305"/>
    <mergeCell ref="G305:H305"/>
    <mergeCell ref="I305:K305"/>
    <mergeCell ref="L305:N305"/>
    <mergeCell ref="B306:F306"/>
    <mergeCell ref="G306:H306"/>
    <mergeCell ref="I306:K306"/>
    <mergeCell ref="L306:N306"/>
    <mergeCell ref="B307:F307"/>
    <mergeCell ref="G307:H307"/>
    <mergeCell ref="I307:K307"/>
    <mergeCell ref="I298:K298"/>
    <mergeCell ref="L298:N298"/>
    <mergeCell ref="L295:N295"/>
    <mergeCell ref="B303:F303"/>
    <mergeCell ref="G303:H303"/>
    <mergeCell ref="I303:K303"/>
    <mergeCell ref="L303:N303"/>
    <mergeCell ref="B301:F301"/>
    <mergeCell ref="L296:N296"/>
    <mergeCell ref="B297:F297"/>
    <mergeCell ref="G297:H297"/>
    <mergeCell ref="I297:K297"/>
    <mergeCell ref="L297:N297"/>
    <mergeCell ref="B290:F290"/>
    <mergeCell ref="G290:H290"/>
    <mergeCell ref="I290:K290"/>
    <mergeCell ref="L290:N290"/>
    <mergeCell ref="B291:F291"/>
    <mergeCell ref="G291:H291"/>
    <mergeCell ref="I291:K291"/>
    <mergeCell ref="L291:N291"/>
    <mergeCell ref="B293:F293"/>
    <mergeCell ref="G293:H293"/>
    <mergeCell ref="G300:H300"/>
    <mergeCell ref="B299:F299"/>
    <mergeCell ref="G299:H299"/>
    <mergeCell ref="I299:K299"/>
    <mergeCell ref="I300:K300"/>
    <mergeCell ref="B295:F295"/>
    <mergeCell ref="G295:H295"/>
    <mergeCell ref="I295:K295"/>
    <mergeCell ref="B296:F296"/>
    <mergeCell ref="J261:M261"/>
    <mergeCell ref="B262:G262"/>
    <mergeCell ref="H262:I262"/>
    <mergeCell ref="J262:M262"/>
    <mergeCell ref="B288:F288"/>
    <mergeCell ref="G288:H288"/>
    <mergeCell ref="I288:K288"/>
    <mergeCell ref="I287:K287"/>
    <mergeCell ref="L287:N287"/>
    <mergeCell ref="B292:F292"/>
    <mergeCell ref="G292:H292"/>
    <mergeCell ref="I292:K292"/>
    <mergeCell ref="L292:N292"/>
    <mergeCell ref="B269:G269"/>
    <mergeCell ref="H269:I269"/>
    <mergeCell ref="J269:M269"/>
    <mergeCell ref="B270:G270"/>
    <mergeCell ref="H270:I270"/>
    <mergeCell ref="J270:M270"/>
    <mergeCell ref="B271:G271"/>
    <mergeCell ref="H271:I271"/>
    <mergeCell ref="J271:M271"/>
    <mergeCell ref="B272:G272"/>
    <mergeCell ref="H272:I272"/>
    <mergeCell ref="J272:M272"/>
    <mergeCell ref="B286:F286"/>
    <mergeCell ref="H273:I273"/>
    <mergeCell ref="B274:G274"/>
    <mergeCell ref="H274:I274"/>
    <mergeCell ref="B266:G266"/>
    <mergeCell ref="H266:I266"/>
    <mergeCell ref="J266:M266"/>
    <mergeCell ref="B252:G252"/>
    <mergeCell ref="H252:I252"/>
    <mergeCell ref="J252:M252"/>
    <mergeCell ref="B253:G253"/>
    <mergeCell ref="H253:I253"/>
    <mergeCell ref="J253:M253"/>
    <mergeCell ref="B254:G254"/>
    <mergeCell ref="H254:I254"/>
    <mergeCell ref="J254:M254"/>
    <mergeCell ref="B255:G255"/>
    <mergeCell ref="H255:I255"/>
    <mergeCell ref="J255:M255"/>
    <mergeCell ref="P252:Q252"/>
    <mergeCell ref="N253:O253"/>
    <mergeCell ref="P253:Q253"/>
    <mergeCell ref="N254:O254"/>
    <mergeCell ref="P254:Q254"/>
    <mergeCell ref="N255:O255"/>
    <mergeCell ref="P255:Q255"/>
    <mergeCell ref="H258:I258"/>
    <mergeCell ref="J258:M258"/>
    <mergeCell ref="B259:G259"/>
    <mergeCell ref="H259:I259"/>
    <mergeCell ref="J259:M259"/>
    <mergeCell ref="B260:G260"/>
    <mergeCell ref="H260:I260"/>
    <mergeCell ref="J260:M260"/>
    <mergeCell ref="B257:G257"/>
    <mergeCell ref="H257:I257"/>
    <mergeCell ref="B248:G248"/>
    <mergeCell ref="H248:I248"/>
    <mergeCell ref="J248:M248"/>
    <mergeCell ref="J249:M249"/>
    <mergeCell ref="B239:G239"/>
    <mergeCell ref="H239:I239"/>
    <mergeCell ref="J239:M239"/>
    <mergeCell ref="B243:G243"/>
    <mergeCell ref="H243:I243"/>
    <mergeCell ref="J243:M243"/>
    <mergeCell ref="B242:G242"/>
    <mergeCell ref="H242:I242"/>
    <mergeCell ref="J242:M242"/>
    <mergeCell ref="B241:G241"/>
    <mergeCell ref="H241:I241"/>
    <mergeCell ref="J241:M241"/>
    <mergeCell ref="B240:G240"/>
    <mergeCell ref="H240:I240"/>
    <mergeCell ref="J240:M240"/>
    <mergeCell ref="B245:G245"/>
    <mergeCell ref="H245:I245"/>
    <mergeCell ref="J245:M245"/>
    <mergeCell ref="H246:I246"/>
    <mergeCell ref="J246:M246"/>
    <mergeCell ref="B249:G249"/>
    <mergeCell ref="H249:I249"/>
    <mergeCell ref="J219:M219"/>
    <mergeCell ref="B216:G216"/>
    <mergeCell ref="H216:I216"/>
    <mergeCell ref="J216:M216"/>
    <mergeCell ref="B227:G227"/>
    <mergeCell ref="H227:I227"/>
    <mergeCell ref="J227:M227"/>
    <mergeCell ref="B224:G224"/>
    <mergeCell ref="H224:I224"/>
    <mergeCell ref="J224:M224"/>
    <mergeCell ref="B225:G225"/>
    <mergeCell ref="H225:I225"/>
    <mergeCell ref="J225:M225"/>
    <mergeCell ref="J230:M230"/>
    <mergeCell ref="B230:G230"/>
    <mergeCell ref="H230:I230"/>
    <mergeCell ref="B228:G228"/>
    <mergeCell ref="H228:I228"/>
    <mergeCell ref="J228:M228"/>
    <mergeCell ref="B229:G229"/>
    <mergeCell ref="H229:I229"/>
    <mergeCell ref="J229:M229"/>
    <mergeCell ref="N227:O227"/>
    <mergeCell ref="P227:Q227"/>
    <mergeCell ref="B222:G222"/>
    <mergeCell ref="H222:I222"/>
    <mergeCell ref="J222:M222"/>
    <mergeCell ref="B223:G223"/>
    <mergeCell ref="H223:I223"/>
    <mergeCell ref="J223:M223"/>
    <mergeCell ref="B220:G220"/>
    <mergeCell ref="H220:I220"/>
    <mergeCell ref="J220:M220"/>
    <mergeCell ref="B226:G226"/>
    <mergeCell ref="H226:I226"/>
    <mergeCell ref="J226:M226"/>
    <mergeCell ref="J215:M215"/>
    <mergeCell ref="B211:G211"/>
    <mergeCell ref="B217:G217"/>
    <mergeCell ref="H217:I217"/>
    <mergeCell ref="J217:M217"/>
    <mergeCell ref="B218:G218"/>
    <mergeCell ref="H218:I218"/>
    <mergeCell ref="J218:M218"/>
    <mergeCell ref="B221:G221"/>
    <mergeCell ref="H221:I221"/>
    <mergeCell ref="J221:M221"/>
    <mergeCell ref="B219:G219"/>
    <mergeCell ref="H219:I219"/>
    <mergeCell ref="B202:G202"/>
    <mergeCell ref="H202:I202"/>
    <mergeCell ref="J202:M202"/>
    <mergeCell ref="J201:M201"/>
    <mergeCell ref="B197:G197"/>
    <mergeCell ref="H197:I197"/>
    <mergeCell ref="J197:M197"/>
    <mergeCell ref="B198:G198"/>
    <mergeCell ref="H198:I198"/>
    <mergeCell ref="J198:M198"/>
    <mergeCell ref="B199:G199"/>
    <mergeCell ref="H199:I199"/>
    <mergeCell ref="B203:G203"/>
    <mergeCell ref="H203:I203"/>
    <mergeCell ref="J203:M203"/>
    <mergeCell ref="B195:G195"/>
    <mergeCell ref="H195:I195"/>
    <mergeCell ref="J195:M195"/>
    <mergeCell ref="B196:G196"/>
    <mergeCell ref="H196:I196"/>
    <mergeCell ref="J196:M196"/>
    <mergeCell ref="B200:G200"/>
    <mergeCell ref="H200:I200"/>
    <mergeCell ref="J200:M200"/>
    <mergeCell ref="B201:G201"/>
    <mergeCell ref="H201:I201"/>
    <mergeCell ref="B168:G168"/>
    <mergeCell ref="H168:I168"/>
    <mergeCell ref="N172:O172"/>
    <mergeCell ref="P172:Q172"/>
    <mergeCell ref="N173:O173"/>
    <mergeCell ref="P173:Q173"/>
    <mergeCell ref="N174:O174"/>
    <mergeCell ref="P174:Q174"/>
    <mergeCell ref="N175:O175"/>
    <mergeCell ref="P175:Q175"/>
    <mergeCell ref="N176:O176"/>
    <mergeCell ref="P176:Q176"/>
    <mergeCell ref="N177:O177"/>
    <mergeCell ref="P177:Q177"/>
    <mergeCell ref="B173:G173"/>
    <mergeCell ref="H173:I173"/>
    <mergeCell ref="J173:M173"/>
    <mergeCell ref="B174:G174"/>
    <mergeCell ref="H174:I174"/>
    <mergeCell ref="J174:M174"/>
    <mergeCell ref="J168:M168"/>
    <mergeCell ref="B169:G169"/>
    <mergeCell ref="B175:G175"/>
    <mergeCell ref="J170:M170"/>
    <mergeCell ref="B171:G171"/>
    <mergeCell ref="H171:I171"/>
    <mergeCell ref="J171:M171"/>
    <mergeCell ref="B172:G172"/>
    <mergeCell ref="H172:I172"/>
    <mergeCell ref="J172:M172"/>
    <mergeCell ref="J159:M159"/>
    <mergeCell ref="B160:G160"/>
    <mergeCell ref="H160:I160"/>
    <mergeCell ref="J160:M160"/>
    <mergeCell ref="B161:G161"/>
    <mergeCell ref="H161:I161"/>
    <mergeCell ref="J161:M161"/>
    <mergeCell ref="B162:G162"/>
    <mergeCell ref="H162:I162"/>
    <mergeCell ref="J162:M162"/>
    <mergeCell ref="B163:G163"/>
    <mergeCell ref="H163:I163"/>
    <mergeCell ref="J163:M163"/>
    <mergeCell ref="H153:I153"/>
    <mergeCell ref="J153:M153"/>
    <mergeCell ref="B156:G156"/>
    <mergeCell ref="H156:I156"/>
    <mergeCell ref="J156:M156"/>
    <mergeCell ref="H154:I154"/>
    <mergeCell ref="J154:M154"/>
    <mergeCell ref="B155:G155"/>
    <mergeCell ref="H155:I155"/>
    <mergeCell ref="J155:M155"/>
    <mergeCell ref="N132:O132"/>
    <mergeCell ref="P132:Q132"/>
    <mergeCell ref="N133:O133"/>
    <mergeCell ref="P133:Q133"/>
    <mergeCell ref="N127:O127"/>
    <mergeCell ref="P158:Q158"/>
    <mergeCell ref="B146:G146"/>
    <mergeCell ref="H146:I146"/>
    <mergeCell ref="J146:M146"/>
    <mergeCell ref="B150:G150"/>
    <mergeCell ref="H150:I150"/>
    <mergeCell ref="J150:M150"/>
    <mergeCell ref="N146:O146"/>
    <mergeCell ref="P146:Q146"/>
    <mergeCell ref="N147:O147"/>
    <mergeCell ref="P147:Q147"/>
    <mergeCell ref="B149:G149"/>
    <mergeCell ref="H149:I149"/>
    <mergeCell ref="J149:M149"/>
    <mergeCell ref="B148:G148"/>
    <mergeCell ref="H148:I148"/>
    <mergeCell ref="J148:M148"/>
    <mergeCell ref="B147:G147"/>
    <mergeCell ref="H147:I147"/>
    <mergeCell ref="J147:M147"/>
    <mergeCell ref="N156:O156"/>
    <mergeCell ref="P156:Q156"/>
    <mergeCell ref="N157:O157"/>
    <mergeCell ref="P157:Q157"/>
    <mergeCell ref="N158:O158"/>
    <mergeCell ref="B151:G151"/>
    <mergeCell ref="H151:I151"/>
    <mergeCell ref="J116:M116"/>
    <mergeCell ref="B117:G117"/>
    <mergeCell ref="H117:I117"/>
    <mergeCell ref="J117:M117"/>
    <mergeCell ref="B121:G121"/>
    <mergeCell ref="H121:I121"/>
    <mergeCell ref="J121:M121"/>
    <mergeCell ref="B127:G127"/>
    <mergeCell ref="H127:I127"/>
    <mergeCell ref="J127:M127"/>
    <mergeCell ref="B133:G133"/>
    <mergeCell ref="H133:I133"/>
    <mergeCell ref="J133:M133"/>
    <mergeCell ref="B134:G134"/>
    <mergeCell ref="H134:I134"/>
    <mergeCell ref="J134:M134"/>
    <mergeCell ref="B131:G131"/>
    <mergeCell ref="H131:I131"/>
    <mergeCell ref="J131:M131"/>
    <mergeCell ref="B132:G132"/>
    <mergeCell ref="H132:I132"/>
    <mergeCell ref="J132:M132"/>
    <mergeCell ref="J122:M122"/>
    <mergeCell ref="B126:G126"/>
    <mergeCell ref="H126:I126"/>
    <mergeCell ref="J126:M126"/>
    <mergeCell ref="B118:G118"/>
    <mergeCell ref="H118:I118"/>
    <mergeCell ref="J118:M118"/>
    <mergeCell ref="B119:G119"/>
    <mergeCell ref="H119:I119"/>
    <mergeCell ref="J119:M119"/>
    <mergeCell ref="P108:Q108"/>
    <mergeCell ref="N109:O109"/>
    <mergeCell ref="P109:Q109"/>
    <mergeCell ref="N110:O110"/>
    <mergeCell ref="P110:Q110"/>
    <mergeCell ref="N111:O111"/>
    <mergeCell ref="P111:Q111"/>
    <mergeCell ref="B125:G125"/>
    <mergeCell ref="H125:I125"/>
    <mergeCell ref="J125:M125"/>
    <mergeCell ref="B128:G128"/>
    <mergeCell ref="H128:I128"/>
    <mergeCell ref="J128:M128"/>
    <mergeCell ref="B129:G129"/>
    <mergeCell ref="H129:I129"/>
    <mergeCell ref="J129:M129"/>
    <mergeCell ref="N125:O125"/>
    <mergeCell ref="P125:Q125"/>
    <mergeCell ref="N126:O126"/>
    <mergeCell ref="P126:Q126"/>
    <mergeCell ref="N129:O129"/>
    <mergeCell ref="P129:Q129"/>
    <mergeCell ref="H113:I113"/>
    <mergeCell ref="J113:M113"/>
    <mergeCell ref="B114:G114"/>
    <mergeCell ref="H114:I114"/>
    <mergeCell ref="J114:M114"/>
    <mergeCell ref="B115:G115"/>
    <mergeCell ref="H115:I115"/>
    <mergeCell ref="J115:M115"/>
    <mergeCell ref="B116:G116"/>
    <mergeCell ref="H116:I116"/>
    <mergeCell ref="J112:M112"/>
    <mergeCell ref="B113:G113"/>
    <mergeCell ref="B104:G104"/>
    <mergeCell ref="H104:I104"/>
    <mergeCell ref="J104:M104"/>
    <mergeCell ref="B105:G105"/>
    <mergeCell ref="H105:I105"/>
    <mergeCell ref="J105:M105"/>
    <mergeCell ref="B106:G106"/>
    <mergeCell ref="H106:I106"/>
    <mergeCell ref="J106:M106"/>
    <mergeCell ref="B107:G107"/>
    <mergeCell ref="H107:I107"/>
    <mergeCell ref="J107:M107"/>
    <mergeCell ref="N104:O104"/>
    <mergeCell ref="N105:O105"/>
    <mergeCell ref="N106:O106"/>
    <mergeCell ref="N107:O107"/>
    <mergeCell ref="B108:G108"/>
    <mergeCell ref="H108:I108"/>
    <mergeCell ref="J108:M108"/>
    <mergeCell ref="B109:G109"/>
    <mergeCell ref="H109:I109"/>
    <mergeCell ref="J109:M109"/>
    <mergeCell ref="B110:G110"/>
    <mergeCell ref="H110:I110"/>
    <mergeCell ref="J110:M110"/>
    <mergeCell ref="B111:G111"/>
    <mergeCell ref="H111:I111"/>
    <mergeCell ref="J111:M111"/>
    <mergeCell ref="N108:O108"/>
    <mergeCell ref="J100:M100"/>
    <mergeCell ref="B101:G101"/>
    <mergeCell ref="H101:I101"/>
    <mergeCell ref="J101:M101"/>
    <mergeCell ref="B102:G102"/>
    <mergeCell ref="H102:I102"/>
    <mergeCell ref="J102:M102"/>
    <mergeCell ref="B103:G103"/>
    <mergeCell ref="H103:I103"/>
    <mergeCell ref="J103:M103"/>
    <mergeCell ref="N100:O100"/>
    <mergeCell ref="P100:Q100"/>
    <mergeCell ref="N101:O101"/>
    <mergeCell ref="P101:Q101"/>
    <mergeCell ref="N102:O102"/>
    <mergeCell ref="P102:Q102"/>
    <mergeCell ref="N103:O103"/>
    <mergeCell ref="P103:Q103"/>
    <mergeCell ref="I88:K88"/>
    <mergeCell ref="L88:N88"/>
    <mergeCell ref="L89:N89"/>
    <mergeCell ref="B99:G99"/>
    <mergeCell ref="B98:G98"/>
    <mergeCell ref="H99:I99"/>
    <mergeCell ref="H98:I98"/>
    <mergeCell ref="J99:M99"/>
    <mergeCell ref="J98:M98"/>
    <mergeCell ref="B93:Q93"/>
    <mergeCell ref="B94:Q94"/>
    <mergeCell ref="N98:O98"/>
    <mergeCell ref="N99:O99"/>
    <mergeCell ref="P98:Q98"/>
    <mergeCell ref="P99:Q99"/>
    <mergeCell ref="B96:Q96"/>
    <mergeCell ref="B97:Q97"/>
    <mergeCell ref="I86:K86"/>
    <mergeCell ref="L86:N86"/>
    <mergeCell ref="B87:F87"/>
    <mergeCell ref="G87:H87"/>
    <mergeCell ref="I87:K87"/>
    <mergeCell ref="L87:N87"/>
    <mergeCell ref="B81:F81"/>
    <mergeCell ref="G81:H81"/>
    <mergeCell ref="I81:K81"/>
    <mergeCell ref="L81:N81"/>
    <mergeCell ref="B82:F82"/>
    <mergeCell ref="G82:H82"/>
    <mergeCell ref="I82:K82"/>
    <mergeCell ref="L82:N82"/>
    <mergeCell ref="I83:K83"/>
    <mergeCell ref="L83:N83"/>
    <mergeCell ref="B84:F84"/>
    <mergeCell ref="G84:H84"/>
    <mergeCell ref="I84:K84"/>
    <mergeCell ref="L84:N84"/>
    <mergeCell ref="B83:F83"/>
    <mergeCell ref="G83:H83"/>
    <mergeCell ref="L75:N75"/>
    <mergeCell ref="L79:N79"/>
    <mergeCell ref="B80:F80"/>
    <mergeCell ref="G80:H80"/>
    <mergeCell ref="I80:K80"/>
    <mergeCell ref="L80:N80"/>
    <mergeCell ref="G76:H76"/>
    <mergeCell ref="B79:F79"/>
    <mergeCell ref="G79:H79"/>
    <mergeCell ref="I79:K79"/>
    <mergeCell ref="B76:F76"/>
    <mergeCell ref="B85:F85"/>
    <mergeCell ref="G85:H85"/>
    <mergeCell ref="I85:K85"/>
    <mergeCell ref="L85:N85"/>
    <mergeCell ref="L76:N76"/>
    <mergeCell ref="L77:N77"/>
    <mergeCell ref="L78:N78"/>
    <mergeCell ref="B78:F78"/>
    <mergeCell ref="G78:H78"/>
    <mergeCell ref="I78:K78"/>
    <mergeCell ref="I76:K76"/>
    <mergeCell ref="B77:F77"/>
    <mergeCell ref="G77:H77"/>
    <mergeCell ref="I77:K77"/>
    <mergeCell ref="B66:F66"/>
    <mergeCell ref="G66:H66"/>
    <mergeCell ref="I66:K66"/>
    <mergeCell ref="L66:N66"/>
    <mergeCell ref="B67:F67"/>
    <mergeCell ref="G67:H67"/>
    <mergeCell ref="I67:K67"/>
    <mergeCell ref="L67:N67"/>
    <mergeCell ref="B64:F64"/>
    <mergeCell ref="G64:H64"/>
    <mergeCell ref="I64:K64"/>
    <mergeCell ref="L69:N69"/>
    <mergeCell ref="B68:F68"/>
    <mergeCell ref="G68:H68"/>
    <mergeCell ref="I68:K68"/>
    <mergeCell ref="L68:N68"/>
    <mergeCell ref="B69:F69"/>
    <mergeCell ref="G69:H69"/>
    <mergeCell ref="I69:K69"/>
    <mergeCell ref="L64:N64"/>
    <mergeCell ref="I65:K65"/>
    <mergeCell ref="L65:N65"/>
    <mergeCell ref="C10:G10"/>
    <mergeCell ref="B11:B15"/>
    <mergeCell ref="C11:G11"/>
    <mergeCell ref="C12:G12"/>
    <mergeCell ref="B8:G9"/>
    <mergeCell ref="C17:G17"/>
    <mergeCell ref="C20:G20"/>
    <mergeCell ref="B16:B20"/>
    <mergeCell ref="C16:G16"/>
    <mergeCell ref="C18:G18"/>
    <mergeCell ref="C19:G19"/>
    <mergeCell ref="C13:G13"/>
    <mergeCell ref="C15:G15"/>
    <mergeCell ref="B31:B35"/>
    <mergeCell ref="C31:G31"/>
    <mergeCell ref="B26:B30"/>
    <mergeCell ref="C26:G26"/>
    <mergeCell ref="C29:G29"/>
    <mergeCell ref="C21:G21"/>
    <mergeCell ref="C24:G24"/>
    <mergeCell ref="C25:G25"/>
    <mergeCell ref="C30:G30"/>
    <mergeCell ref="B36:B40"/>
    <mergeCell ref="C36:G36"/>
    <mergeCell ref="C38:G38"/>
    <mergeCell ref="C39:G39"/>
    <mergeCell ref="C34:G34"/>
    <mergeCell ref="C35:G35"/>
    <mergeCell ref="C33:G33"/>
    <mergeCell ref="C37:G37"/>
    <mergeCell ref="C40:G40"/>
    <mergeCell ref="C32:G32"/>
    <mergeCell ref="C46:G46"/>
    <mergeCell ref="C48:G48"/>
    <mergeCell ref="G296:H296"/>
    <mergeCell ref="B65:F65"/>
    <mergeCell ref="G65:H65"/>
    <mergeCell ref="B75:F75"/>
    <mergeCell ref="G75:H75"/>
    <mergeCell ref="B86:F86"/>
    <mergeCell ref="G86:H86"/>
    <mergeCell ref="B88:F88"/>
    <mergeCell ref="G88:H88"/>
    <mergeCell ref="B100:G100"/>
    <mergeCell ref="H100:I100"/>
    <mergeCell ref="B112:G112"/>
    <mergeCell ref="H112:I112"/>
    <mergeCell ref="B157:G157"/>
    <mergeCell ref="H157:I157"/>
    <mergeCell ref="B154:G154"/>
    <mergeCell ref="C49:G49"/>
    <mergeCell ref="B41:B45"/>
    <mergeCell ref="C41:G41"/>
    <mergeCell ref="C45:G45"/>
    <mergeCell ref="C42:G42"/>
    <mergeCell ref="C44:G44"/>
    <mergeCell ref="B55:I55"/>
    <mergeCell ref="J55:M55"/>
    <mergeCell ref="H49:N49"/>
    <mergeCell ref="P49:Q49"/>
    <mergeCell ref="L62:N62"/>
    <mergeCell ref="I62:K62"/>
    <mergeCell ref="G62:H62"/>
    <mergeCell ref="B62:F62"/>
    <mergeCell ref="L63:N63"/>
    <mergeCell ref="I63:K63"/>
    <mergeCell ref="G63:H63"/>
    <mergeCell ref="B63:F63"/>
    <mergeCell ref="B59:Q59"/>
    <mergeCell ref="B60:Q60"/>
    <mergeCell ref="B61:Q61"/>
    <mergeCell ref="K11:K48"/>
    <mergeCell ref="H40:J40"/>
    <mergeCell ref="H39:J39"/>
    <mergeCell ref="H38:J38"/>
    <mergeCell ref="H37:J37"/>
    <mergeCell ref="H36:J36"/>
    <mergeCell ref="H35:J35"/>
    <mergeCell ref="H34:J34"/>
    <mergeCell ref="H33:J33"/>
    <mergeCell ref="H32:J32"/>
    <mergeCell ref="B21:B25"/>
    <mergeCell ref="C14:G14"/>
    <mergeCell ref="C23:G23"/>
    <mergeCell ref="C22:G22"/>
    <mergeCell ref="C47:G47"/>
    <mergeCell ref="B120:G120"/>
    <mergeCell ref="H120:I120"/>
    <mergeCell ref="J120:M120"/>
    <mergeCell ref="B123:G123"/>
    <mergeCell ref="H123:I123"/>
    <mergeCell ref="J123:M123"/>
    <mergeCell ref="B124:G124"/>
    <mergeCell ref="H124:I124"/>
    <mergeCell ref="J124:M124"/>
    <mergeCell ref="B122:G122"/>
    <mergeCell ref="H122:I122"/>
    <mergeCell ref="B130:G130"/>
    <mergeCell ref="H130:I130"/>
    <mergeCell ref="B70:F70"/>
    <mergeCell ref="G70:H70"/>
    <mergeCell ref="I70:K70"/>
    <mergeCell ref="L70:N70"/>
    <mergeCell ref="B71:F71"/>
    <mergeCell ref="G71:H71"/>
    <mergeCell ref="I71:K71"/>
    <mergeCell ref="L71:N71"/>
    <mergeCell ref="B72:F72"/>
    <mergeCell ref="G72:H72"/>
    <mergeCell ref="I72:K72"/>
    <mergeCell ref="L72:N72"/>
    <mergeCell ref="B73:F73"/>
    <mergeCell ref="G73:H73"/>
    <mergeCell ref="I73:K73"/>
    <mergeCell ref="L73:N73"/>
    <mergeCell ref="B74:F74"/>
    <mergeCell ref="G74:H74"/>
    <mergeCell ref="I75:K75"/>
    <mergeCell ref="B165:G165"/>
    <mergeCell ref="H165:I165"/>
    <mergeCell ref="J165:M165"/>
    <mergeCell ref="B166:G166"/>
    <mergeCell ref="H166:I166"/>
    <mergeCell ref="J166:M166"/>
    <mergeCell ref="B167:G167"/>
    <mergeCell ref="H167:I167"/>
    <mergeCell ref="J167:M167"/>
    <mergeCell ref="B164:G164"/>
    <mergeCell ref="H164:I164"/>
    <mergeCell ref="J157:M157"/>
    <mergeCell ref="B135:G135"/>
    <mergeCell ref="H135:I135"/>
    <mergeCell ref="J135:M135"/>
    <mergeCell ref="B136:G136"/>
    <mergeCell ref="H136:I136"/>
    <mergeCell ref="J136:M136"/>
    <mergeCell ref="B137:G137"/>
    <mergeCell ref="H137:I137"/>
    <mergeCell ref="J137:M137"/>
    <mergeCell ref="B139:Q139"/>
    <mergeCell ref="B141:Q141"/>
    <mergeCell ref="B142:Q142"/>
    <mergeCell ref="J151:M151"/>
    <mergeCell ref="B152:G152"/>
    <mergeCell ref="H152:I152"/>
    <mergeCell ref="J152:M152"/>
    <mergeCell ref="B153:G153"/>
    <mergeCell ref="J164:M164"/>
    <mergeCell ref="B159:G159"/>
    <mergeCell ref="H159:I159"/>
    <mergeCell ref="B179:G179"/>
    <mergeCell ref="H179:I179"/>
    <mergeCell ref="H175:I175"/>
    <mergeCell ref="J175:M175"/>
    <mergeCell ref="B176:G176"/>
    <mergeCell ref="H176:I176"/>
    <mergeCell ref="J176:M176"/>
    <mergeCell ref="B177:G177"/>
    <mergeCell ref="H177:I177"/>
    <mergeCell ref="J177:M177"/>
    <mergeCell ref="B178:G178"/>
    <mergeCell ref="H178:I178"/>
    <mergeCell ref="B194:G194"/>
    <mergeCell ref="H194:I194"/>
    <mergeCell ref="J194:M194"/>
    <mergeCell ref="B192:G192"/>
    <mergeCell ref="P265:Q265"/>
    <mergeCell ref="H192:I192"/>
    <mergeCell ref="J192:M192"/>
    <mergeCell ref="B193:G193"/>
    <mergeCell ref="H193:I193"/>
    <mergeCell ref="J193:M193"/>
    <mergeCell ref="B180:G180"/>
    <mergeCell ref="H180:I180"/>
    <mergeCell ref="J180:M180"/>
    <mergeCell ref="B181:G181"/>
    <mergeCell ref="H181:I181"/>
    <mergeCell ref="J181:M181"/>
    <mergeCell ref="B182:G182"/>
    <mergeCell ref="H182:I182"/>
    <mergeCell ref="J182:M182"/>
    <mergeCell ref="J199:M199"/>
    <mergeCell ref="H205:I205"/>
    <mergeCell ref="J205:M205"/>
    <mergeCell ref="B206:G206"/>
    <mergeCell ref="H206:I206"/>
    <mergeCell ref="B214:G214"/>
    <mergeCell ref="H214:I214"/>
    <mergeCell ref="J214:M214"/>
    <mergeCell ref="B215:G215"/>
    <mergeCell ref="H215:I215"/>
    <mergeCell ref="B256:G256"/>
    <mergeCell ref="H207:I207"/>
    <mergeCell ref="J207:M207"/>
    <mergeCell ref="B208:G208"/>
    <mergeCell ref="H208:I208"/>
    <mergeCell ref="J208:M208"/>
    <mergeCell ref="B213:G213"/>
    <mergeCell ref="H213:I213"/>
    <mergeCell ref="J213:M213"/>
    <mergeCell ref="B210:G210"/>
    <mergeCell ref="H210:I210"/>
    <mergeCell ref="J210:M210"/>
    <mergeCell ref="H211:I211"/>
    <mergeCell ref="J211:M211"/>
    <mergeCell ref="B212:G212"/>
    <mergeCell ref="H212:I212"/>
    <mergeCell ref="J212:M212"/>
    <mergeCell ref="B209:G209"/>
    <mergeCell ref="H209:I209"/>
    <mergeCell ref="J209:M209"/>
    <mergeCell ref="B246:G246"/>
    <mergeCell ref="H244:I244"/>
    <mergeCell ref="J244:M244"/>
    <mergeCell ref="P277:Q277"/>
    <mergeCell ref="L288:N288"/>
    <mergeCell ref="B289:F289"/>
    <mergeCell ref="G289:H289"/>
    <mergeCell ref="I289:K289"/>
    <mergeCell ref="L289:N289"/>
    <mergeCell ref="L293:N293"/>
    <mergeCell ref="L294:N294"/>
    <mergeCell ref="B285:F285"/>
    <mergeCell ref="G285:H285"/>
    <mergeCell ref="I285:K285"/>
    <mergeCell ref="L285:N285"/>
    <mergeCell ref="G286:H286"/>
    <mergeCell ref="I286:K286"/>
    <mergeCell ref="L286:N286"/>
    <mergeCell ref="B287:F287"/>
    <mergeCell ref="G287:H287"/>
    <mergeCell ref="I293:K293"/>
    <mergeCell ref="B278:Q278"/>
    <mergeCell ref="B333:F333"/>
    <mergeCell ref="H256:I256"/>
    <mergeCell ref="J256:M256"/>
    <mergeCell ref="L299:N299"/>
    <mergeCell ref="L300:N300"/>
    <mergeCell ref="G301:H301"/>
    <mergeCell ref="I301:K301"/>
    <mergeCell ref="L301:N301"/>
    <mergeCell ref="B302:F302"/>
    <mergeCell ref="G302:H302"/>
    <mergeCell ref="I302:K302"/>
    <mergeCell ref="L302:N302"/>
    <mergeCell ref="J263:M263"/>
    <mergeCell ref="G333:H333"/>
    <mergeCell ref="I333:K333"/>
    <mergeCell ref="L333:N333"/>
    <mergeCell ref="J179:M179"/>
    <mergeCell ref="B294:F294"/>
    <mergeCell ref="G294:H294"/>
    <mergeCell ref="I294:K294"/>
    <mergeCell ref="I296:K296"/>
    <mergeCell ref="B300:F300"/>
    <mergeCell ref="B265:G265"/>
    <mergeCell ref="H265:I265"/>
    <mergeCell ref="J265:M265"/>
    <mergeCell ref="N265:O265"/>
    <mergeCell ref="B273:G273"/>
    <mergeCell ref="J273:M273"/>
    <mergeCell ref="N277:O277"/>
    <mergeCell ref="B267:G267"/>
    <mergeCell ref="H267:I267"/>
    <mergeCell ref="J267:M267"/>
    <mergeCell ref="C43:G43"/>
    <mergeCell ref="C28:G28"/>
    <mergeCell ref="C27:G27"/>
    <mergeCell ref="B244:G244"/>
    <mergeCell ref="J206:M206"/>
    <mergeCell ref="B207:G207"/>
    <mergeCell ref="H169:I169"/>
    <mergeCell ref="J169:M169"/>
    <mergeCell ref="B158:G158"/>
    <mergeCell ref="H158:I158"/>
    <mergeCell ref="J158:M158"/>
    <mergeCell ref="B264:G264"/>
    <mergeCell ref="H264:I264"/>
    <mergeCell ref="J264:M264"/>
    <mergeCell ref="B263:G263"/>
    <mergeCell ref="H263:I263"/>
    <mergeCell ref="B250:G250"/>
    <mergeCell ref="H250:I250"/>
    <mergeCell ref="J250:M250"/>
    <mergeCell ref="B251:G251"/>
    <mergeCell ref="H251:I251"/>
    <mergeCell ref="J251:M251"/>
    <mergeCell ref="B247:G247"/>
    <mergeCell ref="H247:I247"/>
    <mergeCell ref="J247:M247"/>
    <mergeCell ref="J178:M178"/>
    <mergeCell ref="B170:G170"/>
    <mergeCell ref="H170:I170"/>
    <mergeCell ref="B204:G204"/>
    <mergeCell ref="H204:I204"/>
    <mergeCell ref="J204:M204"/>
    <mergeCell ref="B205:G205"/>
  </mergeCells>
  <conditionalFormatting sqref="H49 J55 O49 O15 O20 O25 O30 O35 O40 O45">
    <cfRule type="cellIs" dxfId="42" priority="1" operator="equal">
      <formula>"No - please review your entries."</formula>
    </cfRule>
    <cfRule type="cellIs" dxfId="41" priority="2" operator="equal">
      <formula>"Yes"</formula>
    </cfRule>
  </conditionalFormatting>
  <dataValidations count="5">
    <dataValidation type="textLength" operator="lessThanOrEqual" allowBlank="1" showInputMessage="1" showErrorMessage="1" errorTitle="Character Limit Exceeded" error="The character limit has been exceeded.  To edit the text, click retry.  To delete the text, click cancel." sqref="B236:B238 B95:B97 B189:B191 B282:B284 B143:B145 B59:B61 B326:B328" xr:uid="{00000000-0002-0000-0400-000000000000}">
      <formula1>3000</formula1>
    </dataValidation>
    <dataValidation type="list" allowBlank="1" showInputMessage="1" showErrorMessage="1" sqref="L63:L88 N147:N182 N240:N276 N193:N230 L330:L363 L286:L320 N99:N137" xr:uid="{00000000-0002-0000-0400-000001000000}">
      <formula1>Transferability</formula1>
    </dataValidation>
    <dataValidation type="list" allowBlank="1" showInputMessage="1" showErrorMessage="1" sqref="I64:I88 I63:K63" xr:uid="{00000000-0002-0000-0400-000002000000}">
      <formula1>IA_Categories_OC1000</formula1>
    </dataValidation>
    <dataValidation type="list" allowBlank="1" showInputMessage="1" showErrorMessage="1" sqref="J99:M99 J100:J137" xr:uid="{00000000-0002-0000-0400-000003000000}">
      <formula1>IA_Categories_OC2000</formula1>
    </dataValidation>
    <dataValidation type="list" allowBlank="1" showInputMessage="1" showErrorMessage="1" sqref="J147:M182 J193:M230 J240:M276 I286:K320 I330:K363" xr:uid="{00000000-0002-0000-0400-000004000000}">
      <formula1>IA_Categories</formula1>
    </dataValidation>
  </dataValidations>
  <hyperlinks>
    <hyperlink ref="B7:Q7" r:id="rId1" display="Transfer Request Form" xr:uid="{7689C84F-65CD-416B-B8A6-481333D045F8}"/>
  </hyperlinks>
  <printOptions horizontalCentered="1"/>
  <pageMargins left="0.7" right="0.7" top="0.75" bottom="0.75" header="0.3" footer="0.3"/>
  <pageSetup scale="65" orientation="portrait" r:id="rId2"/>
  <headerFooter>
    <oddFooter>&amp;L&amp;"Times New Roman,Regular"&amp;8&amp;D&amp;R&amp;"Times New Roman,Regular"&amp;8Title I, Part A
 Individual Application</oddFooter>
  </headerFooter>
  <rowBreaks count="7" manualBreakCount="7">
    <brk id="51" max="16383" man="1"/>
    <brk id="91" max="17" man="1"/>
    <brk id="139" max="16383" man="1"/>
    <brk id="185" max="17" man="1"/>
    <brk id="232" max="17" man="1"/>
    <brk id="278" max="17" man="1"/>
    <brk id="322" max="16383" man="1"/>
  </rowBreaks>
  <drawing r:id="rId3"/>
  <legacy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dimension ref="A1:S70"/>
  <sheetViews>
    <sheetView showGridLines="0" zoomScaleNormal="100" workbookViewId="0">
      <selection activeCell="B8" sqref="B8:Q8"/>
    </sheetView>
  </sheetViews>
  <sheetFormatPr defaultColWidth="0" defaultRowHeight="12.75" zeroHeight="1" x14ac:dyDescent="0.2"/>
  <cols>
    <col min="1" max="1" width="1.42578125" style="975" customWidth="1"/>
    <col min="2" max="2" width="8.42578125" style="3" bestFit="1" customWidth="1"/>
    <col min="3" max="3" width="2.42578125" style="3" customWidth="1"/>
    <col min="4" max="4" width="11.140625" style="3" customWidth="1"/>
    <col min="5" max="8" width="9.42578125" style="3" customWidth="1"/>
    <col min="9" max="9" width="12.5703125" style="3" bestFit="1" customWidth="1"/>
    <col min="10" max="16" width="5.5703125" style="3" customWidth="1"/>
    <col min="17" max="17" width="2.42578125" style="3" customWidth="1"/>
    <col min="18" max="18" width="1.42578125" style="252" customWidth="1"/>
    <col min="19" max="19" width="17.85546875" style="35" customWidth="1"/>
    <col min="20" max="16384" width="5.85546875" style="3" hidden="1"/>
  </cols>
  <sheetData>
    <row r="1" spans="1:19" s="34" customFormat="1" ht="15" customHeight="1" x14ac:dyDescent="0.2">
      <c r="A1" s="975"/>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R1" s="712"/>
      <c r="S1" s="26"/>
    </row>
    <row r="2" spans="1:19" ht="20.25" customHeight="1" thickBot="1" x14ac:dyDescent="0.25">
      <c r="B2" s="699" t="s">
        <v>2581</v>
      </c>
      <c r="C2" s="699"/>
      <c r="D2" s="699"/>
      <c r="E2" s="699"/>
      <c r="F2" s="699"/>
      <c r="G2" s="699"/>
      <c r="H2" s="699"/>
      <c r="I2" s="699"/>
      <c r="J2" s="699"/>
      <c r="K2" s="699"/>
      <c r="L2" s="699"/>
      <c r="M2" s="699"/>
      <c r="N2" s="699"/>
      <c r="O2" s="699"/>
      <c r="P2" s="699"/>
      <c r="Q2" s="699"/>
      <c r="R2" s="712"/>
    </row>
    <row r="3" spans="1:19" ht="15" customHeight="1" x14ac:dyDescent="0.25">
      <c r="B3" s="397"/>
      <c r="C3" s="397"/>
      <c r="D3" s="397"/>
      <c r="E3" s="397"/>
      <c r="F3" s="397"/>
      <c r="G3" s="397"/>
      <c r="H3" s="397"/>
      <c r="I3" s="397"/>
      <c r="J3" s="397"/>
      <c r="K3" s="397"/>
      <c r="L3" s="397"/>
      <c r="M3" s="397"/>
      <c r="N3" s="397"/>
      <c r="O3" s="397"/>
      <c r="P3" s="397"/>
      <c r="Q3" s="397"/>
      <c r="R3" s="712"/>
    </row>
    <row r="4" spans="1:19" ht="133.5" customHeight="1" x14ac:dyDescent="0.2">
      <c r="B4" s="985" t="s">
        <v>1944</v>
      </c>
      <c r="C4" s="986"/>
      <c r="D4" s="986"/>
      <c r="E4" s="986"/>
      <c r="F4" s="986"/>
      <c r="G4" s="986"/>
      <c r="H4" s="986"/>
      <c r="I4" s="986"/>
      <c r="J4" s="986"/>
      <c r="K4" s="986"/>
      <c r="L4" s="986"/>
      <c r="M4" s="986"/>
      <c r="N4" s="986"/>
      <c r="O4" s="986"/>
      <c r="P4" s="986"/>
      <c r="Q4" s="986"/>
      <c r="R4" s="712"/>
    </row>
    <row r="5" spans="1:19" ht="7.5" customHeight="1" x14ac:dyDescent="0.25">
      <c r="B5" s="990"/>
      <c r="C5" s="990"/>
      <c r="D5" s="990"/>
      <c r="E5" s="990"/>
      <c r="F5" s="990"/>
      <c r="G5" s="990"/>
      <c r="H5" s="990"/>
      <c r="I5" s="990"/>
      <c r="J5" s="990"/>
      <c r="K5" s="990"/>
      <c r="L5" s="990"/>
      <c r="M5" s="990"/>
      <c r="N5" s="990"/>
      <c r="O5" s="990"/>
      <c r="P5" s="990"/>
      <c r="Q5" s="990"/>
      <c r="R5" s="712"/>
    </row>
    <row r="6" spans="1:19" ht="43.5" customHeight="1" x14ac:dyDescent="0.2">
      <c r="B6" s="987" t="s">
        <v>1945</v>
      </c>
      <c r="C6" s="988"/>
      <c r="D6" s="988"/>
      <c r="E6" s="988"/>
      <c r="F6" s="988"/>
      <c r="G6" s="988"/>
      <c r="H6" s="988"/>
      <c r="I6" s="988"/>
      <c r="J6" s="988"/>
      <c r="K6" s="988"/>
      <c r="L6" s="988"/>
      <c r="M6" s="988"/>
      <c r="N6" s="988"/>
      <c r="O6" s="988"/>
      <c r="P6" s="988"/>
      <c r="Q6" s="989"/>
      <c r="R6" s="712"/>
    </row>
    <row r="7" spans="1:19" ht="168.75" customHeight="1" x14ac:dyDescent="0.2">
      <c r="B7" s="754" t="s">
        <v>2937</v>
      </c>
      <c r="C7" s="755"/>
      <c r="D7" s="755"/>
      <c r="E7" s="755"/>
      <c r="F7" s="755"/>
      <c r="G7" s="755"/>
      <c r="H7" s="755"/>
      <c r="I7" s="755"/>
      <c r="J7" s="755"/>
      <c r="K7" s="755"/>
      <c r="L7" s="755"/>
      <c r="M7" s="755"/>
      <c r="N7" s="755"/>
      <c r="O7" s="755"/>
      <c r="P7" s="755"/>
      <c r="Q7" s="756"/>
      <c r="R7" s="712"/>
    </row>
    <row r="8" spans="1:19" ht="168.75" customHeight="1" x14ac:dyDescent="0.2">
      <c r="B8" s="763" t="s">
        <v>2938</v>
      </c>
      <c r="C8" s="764"/>
      <c r="D8" s="764"/>
      <c r="E8" s="764"/>
      <c r="F8" s="764"/>
      <c r="G8" s="764"/>
      <c r="H8" s="764"/>
      <c r="I8" s="764"/>
      <c r="J8" s="764"/>
      <c r="K8" s="764"/>
      <c r="L8" s="764"/>
      <c r="M8" s="764"/>
      <c r="N8" s="764"/>
      <c r="O8" s="764"/>
      <c r="P8" s="764"/>
      <c r="Q8" s="765"/>
      <c r="R8" s="712"/>
    </row>
    <row r="9" spans="1:19" ht="15" customHeight="1" x14ac:dyDescent="0.2">
      <c r="B9" s="991" t="s">
        <v>2315</v>
      </c>
      <c r="C9" s="991"/>
      <c r="D9" s="991"/>
      <c r="E9" s="991"/>
      <c r="F9" s="991"/>
      <c r="G9" s="991"/>
      <c r="H9" s="991"/>
      <c r="I9" s="991"/>
      <c r="J9" s="991"/>
      <c r="K9" s="991"/>
      <c r="L9" s="991"/>
      <c r="M9" s="991"/>
      <c r="N9" s="991"/>
      <c r="O9" s="991"/>
      <c r="P9" s="991"/>
      <c r="Q9" s="991"/>
      <c r="R9" s="712"/>
    </row>
    <row r="10" spans="1:19" ht="5.0999999999999996" hidden="1" customHeight="1" x14ac:dyDescent="0.25">
      <c r="B10" s="4"/>
      <c r="C10" s="4"/>
      <c r="D10" s="4"/>
      <c r="E10" s="4"/>
      <c r="F10" s="4"/>
      <c r="G10" s="4"/>
      <c r="H10" s="4"/>
      <c r="I10" s="4"/>
      <c r="J10" s="4"/>
      <c r="K10" s="4"/>
      <c r="L10" s="4"/>
      <c r="M10" s="4"/>
      <c r="N10" s="4"/>
      <c r="O10" s="4"/>
      <c r="P10" s="4"/>
      <c r="Q10" s="4"/>
    </row>
    <row r="11" spans="1:19" ht="5.0999999999999996" hidden="1" customHeight="1" x14ac:dyDescent="0.2">
      <c r="B11" s="2"/>
      <c r="C11" s="2"/>
      <c r="D11" s="2"/>
      <c r="E11" s="2"/>
      <c r="F11" s="2"/>
      <c r="G11" s="982"/>
      <c r="H11" s="983"/>
      <c r="I11" s="984"/>
      <c r="J11" s="984"/>
      <c r="K11" s="984"/>
      <c r="L11" s="984"/>
      <c r="M11" s="5"/>
      <c r="N11" s="5"/>
      <c r="O11" s="5"/>
      <c r="P11" s="5"/>
      <c r="Q11" s="5"/>
    </row>
    <row r="12" spans="1:19" ht="5.0999999999999996" hidden="1" customHeight="1" x14ac:dyDescent="0.2">
      <c r="B12" s="2"/>
      <c r="C12" s="2"/>
      <c r="D12" s="2"/>
      <c r="E12" s="2"/>
      <c r="F12" s="2"/>
      <c r="G12" s="982"/>
      <c r="H12" s="983"/>
      <c r="I12" s="984"/>
      <c r="J12" s="984"/>
      <c r="K12" s="984"/>
      <c r="L12" s="984"/>
      <c r="M12" s="5"/>
      <c r="N12" s="5"/>
      <c r="O12" s="5"/>
      <c r="P12" s="5"/>
      <c r="Q12" s="5"/>
    </row>
    <row r="13" spans="1:19" ht="5.0999999999999996" hidden="1" customHeight="1" x14ac:dyDescent="0.2">
      <c r="B13" s="2"/>
      <c r="C13" s="2"/>
      <c r="D13" s="2"/>
      <c r="E13" s="2"/>
      <c r="F13" s="2"/>
      <c r="G13" s="982"/>
      <c r="H13" s="983"/>
      <c r="I13" s="984"/>
      <c r="J13" s="984"/>
      <c r="K13" s="984"/>
      <c r="L13" s="984"/>
      <c r="M13" s="5"/>
      <c r="N13" s="5"/>
      <c r="O13" s="5"/>
      <c r="P13" s="5"/>
      <c r="Q13" s="5"/>
    </row>
    <row r="14" spans="1:19" ht="5.0999999999999996" hidden="1" customHeight="1" x14ac:dyDescent="0.2">
      <c r="B14" s="2"/>
      <c r="C14" s="2"/>
      <c r="D14" s="2"/>
      <c r="E14" s="2"/>
      <c r="F14" s="2"/>
      <c r="G14" s="982"/>
      <c r="H14" s="983"/>
      <c r="I14" s="984"/>
      <c r="J14" s="984"/>
      <c r="K14" s="984"/>
      <c r="L14" s="984"/>
      <c r="M14" s="5"/>
      <c r="N14" s="5"/>
      <c r="O14" s="5"/>
      <c r="P14" s="5"/>
      <c r="Q14" s="5"/>
    </row>
    <row r="15" spans="1:19" ht="5.0999999999999996" hidden="1" customHeight="1" x14ac:dyDescent="0.2"/>
    <row r="16" spans="1:19" ht="5.0999999999999996" hidden="1" customHeight="1" x14ac:dyDescent="0.2"/>
    <row r="17" ht="5.0999999999999996" hidden="1" customHeight="1" x14ac:dyDescent="0.2"/>
    <row r="18" ht="5.0999999999999996" hidden="1" customHeight="1" x14ac:dyDescent="0.2"/>
    <row r="19" ht="5.0999999999999996" hidden="1" customHeight="1" x14ac:dyDescent="0.2"/>
    <row r="20" ht="5.0999999999999996" hidden="1" customHeight="1" x14ac:dyDescent="0.2"/>
    <row r="21" ht="5.0999999999999996" hidden="1" customHeight="1" x14ac:dyDescent="0.2"/>
    <row r="22" ht="5.0999999999999996" hidden="1" customHeight="1" x14ac:dyDescent="0.2"/>
    <row r="23" ht="5.0999999999999996" hidden="1" customHeight="1" x14ac:dyDescent="0.2"/>
    <row r="24" ht="5.0999999999999996" hidden="1" customHeight="1" x14ac:dyDescent="0.2"/>
    <row r="25" ht="5.0999999999999996" hidden="1" customHeight="1" x14ac:dyDescent="0.2"/>
    <row r="26" ht="5.0999999999999996" hidden="1" customHeight="1" x14ac:dyDescent="0.2"/>
    <row r="27" ht="5.0999999999999996" hidden="1" customHeight="1" x14ac:dyDescent="0.2"/>
    <row r="28" ht="5.0999999999999996" hidden="1" customHeight="1" x14ac:dyDescent="0.2"/>
    <row r="29" ht="5.0999999999999996" hidden="1" customHeight="1" x14ac:dyDescent="0.2"/>
    <row r="30" ht="5.0999999999999996" hidden="1" customHeight="1" x14ac:dyDescent="0.2"/>
    <row r="31" ht="5.0999999999999996" hidden="1" customHeight="1" x14ac:dyDescent="0.2"/>
    <row r="32" ht="5.0999999999999996" hidden="1" customHeight="1" x14ac:dyDescent="0.2"/>
    <row r="33" ht="5.0999999999999996" hidden="1" customHeight="1" x14ac:dyDescent="0.2"/>
    <row r="34" ht="5.0999999999999996" hidden="1" customHeight="1" x14ac:dyDescent="0.2"/>
    <row r="35" ht="5.0999999999999996" hidden="1" customHeight="1" x14ac:dyDescent="0.2"/>
    <row r="36" ht="5.0999999999999996" hidden="1" customHeight="1" x14ac:dyDescent="0.2"/>
    <row r="37" ht="5.0999999999999996" hidden="1" customHeight="1" x14ac:dyDescent="0.2"/>
    <row r="38" ht="5.0999999999999996" hidden="1" customHeight="1" x14ac:dyDescent="0.2"/>
    <row r="39" ht="5.0999999999999996" hidden="1" customHeight="1" x14ac:dyDescent="0.2"/>
    <row r="40" ht="5.0999999999999996" hidden="1" customHeight="1" x14ac:dyDescent="0.2"/>
    <row r="41" ht="5.0999999999999996" hidden="1" customHeight="1" x14ac:dyDescent="0.2"/>
    <row r="42" ht="5.0999999999999996" hidden="1" customHeight="1" x14ac:dyDescent="0.2"/>
    <row r="43" ht="5.0999999999999996" hidden="1" customHeight="1" x14ac:dyDescent="0.2"/>
    <row r="44" ht="5.0999999999999996" hidden="1" customHeight="1" x14ac:dyDescent="0.2"/>
    <row r="45" ht="5.0999999999999996" hidden="1" customHeight="1" x14ac:dyDescent="0.2"/>
    <row r="46" ht="5.0999999999999996" hidden="1" customHeight="1" x14ac:dyDescent="0.2"/>
    <row r="47" ht="5.0999999999999996" hidden="1" customHeight="1" x14ac:dyDescent="0.2"/>
    <row r="48" ht="5.0999999999999996" hidden="1" customHeight="1" x14ac:dyDescent="0.2"/>
    <row r="49" ht="5.0999999999999996" hidden="1" customHeight="1" x14ac:dyDescent="0.2"/>
    <row r="50" ht="5.0999999999999996" hidden="1" customHeight="1" x14ac:dyDescent="0.2"/>
    <row r="51" ht="5.0999999999999996" hidden="1" customHeight="1" x14ac:dyDescent="0.2"/>
    <row r="52" ht="5.0999999999999996" hidden="1" customHeight="1" x14ac:dyDescent="0.2"/>
    <row r="53" ht="5.0999999999999996" hidden="1" customHeight="1" x14ac:dyDescent="0.2"/>
    <row r="54" ht="5.0999999999999996" hidden="1" customHeight="1" x14ac:dyDescent="0.2"/>
    <row r="55" ht="5.0999999999999996" hidden="1" customHeight="1" x14ac:dyDescent="0.2"/>
    <row r="56" ht="5.0999999999999996" hidden="1" customHeight="1" x14ac:dyDescent="0.2"/>
    <row r="57" ht="5.0999999999999996" hidden="1" customHeight="1" x14ac:dyDescent="0.2"/>
    <row r="58" ht="5.0999999999999996" hidden="1" customHeight="1" x14ac:dyDescent="0.2"/>
    <row r="59" ht="5.0999999999999996" hidden="1" customHeight="1" x14ac:dyDescent="0.2"/>
    <row r="60" ht="5.0999999999999996" hidden="1" customHeight="1" x14ac:dyDescent="0.2"/>
    <row r="61" ht="5.0999999999999996" hidden="1" customHeight="1" x14ac:dyDescent="0.2"/>
    <row r="62" ht="5.0999999999999996" hidden="1" customHeight="1" x14ac:dyDescent="0.2"/>
    <row r="63" ht="5.0999999999999996" hidden="1" customHeight="1" x14ac:dyDescent="0.2"/>
    <row r="64" ht="5.0999999999999996" hidden="1" customHeight="1" x14ac:dyDescent="0.2"/>
    <row r="65" ht="12.75" hidden="1" customHeight="1" x14ac:dyDescent="0.2"/>
    <row r="66" ht="12.75" hidden="1" customHeight="1" x14ac:dyDescent="0.2"/>
    <row r="67" ht="12.75" hidden="1" customHeight="1" x14ac:dyDescent="0.2"/>
    <row r="68" ht="12.75" hidden="1" customHeight="1" x14ac:dyDescent="0.2"/>
    <row r="69" ht="12.75" hidden="1" customHeight="1" x14ac:dyDescent="0.2"/>
    <row r="70" ht="12.75" hidden="1" customHeight="1" x14ac:dyDescent="0.2"/>
  </sheetData>
  <sheetProtection algorithmName="SHA-512" hashValue="VbgLuExxW8A5KvPDhAGUOGOZrO313B3AqIUZSFOz+oHQizXCOo/rHKQeErnAC4jEDP7BwvFEjpvlBVMAsGwIww==" saltValue="nmJA8jpo4cwXHho9FIvXtA==" spinCount="100000" sheet="1" objects="1" scenarios="1"/>
  <mergeCells count="22">
    <mergeCell ref="A1:A1048576"/>
    <mergeCell ref="R1:R9"/>
    <mergeCell ref="B2:Q2"/>
    <mergeCell ref="B4:Q4"/>
    <mergeCell ref="B6:Q6"/>
    <mergeCell ref="B7:Q7"/>
    <mergeCell ref="K1:Q1"/>
    <mergeCell ref="B5:Q5"/>
    <mergeCell ref="B8:Q8"/>
    <mergeCell ref="B9:Q9"/>
    <mergeCell ref="G11:H11"/>
    <mergeCell ref="I11:J11"/>
    <mergeCell ref="K11:L11"/>
    <mergeCell ref="G14:H14"/>
    <mergeCell ref="I14:J14"/>
    <mergeCell ref="K14:L14"/>
    <mergeCell ref="G12:H12"/>
    <mergeCell ref="I12:J12"/>
    <mergeCell ref="K12:L12"/>
    <mergeCell ref="G13:H13"/>
    <mergeCell ref="I13:J13"/>
    <mergeCell ref="K13:L13"/>
  </mergeCells>
  <dataValidations count="1">
    <dataValidation type="textLength" operator="lessThanOrEqual" allowBlank="1" showInputMessage="1" showErrorMessage="1" sqref="B7:Q8" xr:uid="{00000000-0002-0000-0500-000000000000}">
      <formula1>3000</formula1>
    </dataValidation>
  </dataValidations>
  <printOptions horizontalCentered="1"/>
  <pageMargins left="0" right="0" top="0.25" bottom="0.4" header="0.25" footer="0.1"/>
  <pageSetup scale="85" pageOrder="overThenDown" orientation="portrait" r:id="rId1"/>
  <headerFooter alignWithMargins="0">
    <oddFooter>&amp;L&amp;"Times New Roman,Regular"&amp;8&amp;D&amp;R&amp;"Times New Roman,Regular"&amp;8 Title I, Part A 
 Individual Application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pageSetUpPr autoPageBreaks="0"/>
  </sheetPr>
  <dimension ref="A1:AC4701"/>
  <sheetViews>
    <sheetView showGridLines="0" zoomScaleNormal="100" zoomScaleSheetLayoutView="100" workbookViewId="0">
      <selection activeCell="B103" sqref="B103"/>
    </sheetView>
  </sheetViews>
  <sheetFormatPr defaultColWidth="0" defaultRowHeight="0" customHeight="1" zeroHeight="1" x14ac:dyDescent="0.2"/>
  <cols>
    <col min="1" max="1" width="1.42578125" style="274" customWidth="1"/>
    <col min="2" max="2" width="5.42578125" style="250" customWidth="1"/>
    <col min="3" max="3" width="9.5703125" style="250" customWidth="1"/>
    <col min="4" max="4" width="11.5703125" style="250" customWidth="1"/>
    <col min="5" max="5" width="9.42578125" style="250" customWidth="1"/>
    <col min="6" max="6" width="7.5703125" style="250" customWidth="1"/>
    <col min="7" max="7" width="10.5703125" style="250" customWidth="1"/>
    <col min="8" max="8" width="10.42578125" style="250" customWidth="1"/>
    <col min="9" max="9" width="11.5703125" style="250" customWidth="1"/>
    <col min="10" max="10" width="8.42578125" style="250" customWidth="1"/>
    <col min="11" max="12" width="7.85546875" style="250" customWidth="1"/>
    <col min="13" max="13" width="9.42578125" style="250" customWidth="1"/>
    <col min="14" max="14" width="10.5703125" style="250" customWidth="1"/>
    <col min="15" max="15" width="1.42578125" style="250" customWidth="1"/>
    <col min="16" max="16" width="10" style="250" customWidth="1"/>
    <col min="17" max="17" width="8.140625" style="250" customWidth="1"/>
    <col min="18" max="18" width="1.42578125" style="275" customWidth="1"/>
    <col min="19" max="19" width="26.85546875" style="165" customWidth="1"/>
    <col min="20" max="28" width="4.42578125" style="6" hidden="1" customWidth="1"/>
    <col min="29" max="29" width="4.42578125" style="7" hidden="1" customWidth="1"/>
    <col min="30" max="16384" width="4.42578125" style="6" hidden="1"/>
  </cols>
  <sheetData>
    <row r="1" spans="1:19" s="164" customFormat="1" ht="15" customHeight="1" x14ac:dyDescent="0.2">
      <c r="A1" s="1060"/>
      <c r="B1" s="387" t="str">
        <f>'Main Page'!$G$9</f>
        <v>2026-2027</v>
      </c>
      <c r="C1" s="326"/>
      <c r="D1" s="326" t="s">
        <v>671</v>
      </c>
      <c r="E1" s="326" t="str">
        <f>'Main Page'!$F$13</f>
        <v>Albemarle County Public Schools</v>
      </c>
      <c r="F1" s="326"/>
      <c r="G1" s="326"/>
      <c r="H1" s="326"/>
      <c r="I1" s="326" t="s">
        <v>670</v>
      </c>
      <c r="J1" s="438">
        <f>'Main Page'!$F$14</f>
        <v>2</v>
      </c>
      <c r="K1" s="712" t="str">
        <f>'Main Page'!$B$6</f>
        <v xml:space="preserve">  Title I, Part A, Improving Basic Programs</v>
      </c>
      <c r="L1" s="712"/>
      <c r="M1" s="712"/>
      <c r="N1" s="712"/>
      <c r="O1" s="712"/>
      <c r="P1" s="712"/>
      <c r="Q1" s="712"/>
      <c r="R1" s="445"/>
      <c r="S1" s="280"/>
    </row>
    <row r="2" spans="1:19" s="10" customFormat="1" ht="20.25" customHeight="1" thickBot="1" x14ac:dyDescent="0.25">
      <c r="A2" s="1060"/>
      <c r="B2" s="699" t="s">
        <v>2582</v>
      </c>
      <c r="C2" s="768"/>
      <c r="D2" s="768"/>
      <c r="E2" s="768"/>
      <c r="F2" s="768"/>
      <c r="G2" s="768"/>
      <c r="H2" s="768"/>
      <c r="I2" s="768"/>
      <c r="J2" s="768"/>
      <c r="K2" s="768"/>
      <c r="L2" s="768"/>
      <c r="M2" s="768"/>
      <c r="N2" s="768"/>
      <c r="O2" s="768"/>
      <c r="P2" s="768"/>
      <c r="Q2" s="768"/>
      <c r="R2" s="445"/>
      <c r="S2" s="314"/>
    </row>
    <row r="3" spans="1:19" s="17" customFormat="1" ht="7.5" customHeight="1" x14ac:dyDescent="0.2">
      <c r="A3" s="1060"/>
      <c r="B3" s="713"/>
      <c r="C3" s="767"/>
      <c r="D3" s="767"/>
      <c r="E3" s="767"/>
      <c r="F3" s="767"/>
      <c r="G3" s="767"/>
      <c r="H3" s="767"/>
      <c r="I3" s="767"/>
      <c r="J3" s="767"/>
      <c r="K3" s="767"/>
      <c r="L3" s="767"/>
      <c r="M3" s="767"/>
      <c r="N3" s="767"/>
      <c r="O3" s="767"/>
      <c r="P3" s="767"/>
      <c r="Q3" s="767"/>
      <c r="R3" s="445"/>
      <c r="S3" s="315"/>
    </row>
    <row r="4" spans="1:19" s="10" customFormat="1" ht="24.75" customHeight="1" x14ac:dyDescent="0.2">
      <c r="A4" s="1060"/>
      <c r="B4" s="1026" t="s">
        <v>1957</v>
      </c>
      <c r="C4" s="1027"/>
      <c r="D4" s="1027"/>
      <c r="E4" s="1027"/>
      <c r="F4" s="1027"/>
      <c r="G4" s="1027"/>
      <c r="H4" s="1027"/>
      <c r="I4" s="1027"/>
      <c r="J4" s="1027"/>
      <c r="K4" s="1027"/>
      <c r="L4" s="1027"/>
      <c r="M4" s="1027"/>
      <c r="N4" s="1027"/>
      <c r="O4" s="1027"/>
      <c r="P4" s="1027"/>
      <c r="Q4" s="1028"/>
      <c r="R4" s="445"/>
      <c r="S4" s="314"/>
    </row>
    <row r="5" spans="1:19" s="10" customFormat="1" ht="15" customHeight="1" x14ac:dyDescent="0.2">
      <c r="A5" s="1060"/>
      <c r="B5" s="440"/>
      <c r="C5" s="441" t="s">
        <v>2101</v>
      </c>
      <c r="D5" s="678" t="s">
        <v>2103</v>
      </c>
      <c r="E5" s="678"/>
      <c r="F5" s="678"/>
      <c r="G5" s="678"/>
      <c r="H5" s="678"/>
      <c r="I5" s="678"/>
      <c r="J5" s="678"/>
      <c r="K5" s="678"/>
      <c r="L5" s="678"/>
      <c r="M5" s="678"/>
      <c r="N5" s="678"/>
      <c r="O5" s="678"/>
      <c r="P5" s="678"/>
      <c r="Q5" s="1047"/>
      <c r="R5" s="445"/>
      <c r="S5" s="314"/>
    </row>
    <row r="6" spans="1:19" s="10" customFormat="1" ht="27.75" customHeight="1" x14ac:dyDescent="0.2">
      <c r="A6" s="1060"/>
      <c r="B6" s="442"/>
      <c r="C6" s="443" t="s">
        <v>2102</v>
      </c>
      <c r="D6" s="1048" t="s">
        <v>2104</v>
      </c>
      <c r="E6" s="1048"/>
      <c r="F6" s="1048"/>
      <c r="G6" s="1048"/>
      <c r="H6" s="1048"/>
      <c r="I6" s="1048"/>
      <c r="J6" s="1048"/>
      <c r="K6" s="1048"/>
      <c r="L6" s="1048"/>
      <c r="M6" s="1048"/>
      <c r="N6" s="1048"/>
      <c r="O6" s="1048"/>
      <c r="P6" s="1048"/>
      <c r="Q6" s="1049"/>
      <c r="R6" s="445"/>
      <c r="S6" s="314"/>
    </row>
    <row r="7" spans="1:19" s="10" customFormat="1" ht="131.25" customHeight="1" x14ac:dyDescent="0.2">
      <c r="A7" s="1060"/>
      <c r="B7" s="754" t="s">
        <v>2860</v>
      </c>
      <c r="C7" s="755"/>
      <c r="D7" s="755"/>
      <c r="E7" s="755"/>
      <c r="F7" s="755"/>
      <c r="G7" s="755"/>
      <c r="H7" s="755"/>
      <c r="I7" s="755"/>
      <c r="J7" s="755"/>
      <c r="K7" s="755"/>
      <c r="L7" s="755"/>
      <c r="M7" s="755"/>
      <c r="N7" s="755"/>
      <c r="O7" s="755"/>
      <c r="P7" s="755"/>
      <c r="Q7" s="756"/>
      <c r="R7" s="445"/>
      <c r="S7" s="314"/>
    </row>
    <row r="8" spans="1:19" s="10" customFormat="1" ht="131.25" customHeight="1" x14ac:dyDescent="0.2">
      <c r="A8" s="1060"/>
      <c r="B8" s="763" t="s">
        <v>2861</v>
      </c>
      <c r="C8" s="764"/>
      <c r="D8" s="764"/>
      <c r="E8" s="764"/>
      <c r="F8" s="764"/>
      <c r="G8" s="764"/>
      <c r="H8" s="764"/>
      <c r="I8" s="764"/>
      <c r="J8" s="764"/>
      <c r="K8" s="764"/>
      <c r="L8" s="764"/>
      <c r="M8" s="764"/>
      <c r="N8" s="764"/>
      <c r="O8" s="764"/>
      <c r="P8" s="764"/>
      <c r="Q8" s="765"/>
      <c r="R8" s="445"/>
      <c r="S8" s="314"/>
    </row>
    <row r="9" spans="1:19" s="17" customFormat="1" ht="6.75" customHeight="1" x14ac:dyDescent="0.2">
      <c r="A9" s="1060"/>
      <c r="B9" s="713"/>
      <c r="C9" s="767"/>
      <c r="D9" s="767"/>
      <c r="E9" s="767"/>
      <c r="F9" s="767"/>
      <c r="G9" s="767"/>
      <c r="H9" s="767"/>
      <c r="I9" s="767"/>
      <c r="J9" s="767"/>
      <c r="K9" s="767"/>
      <c r="L9" s="767"/>
      <c r="M9" s="767"/>
      <c r="N9" s="767"/>
      <c r="O9" s="767"/>
      <c r="P9" s="767"/>
      <c r="Q9" s="767"/>
      <c r="R9" s="445"/>
      <c r="S9" s="315"/>
    </row>
    <row r="10" spans="1:19" s="10" customFormat="1" ht="20.25" customHeight="1" thickBot="1" x14ac:dyDescent="0.25">
      <c r="A10" s="1060"/>
      <c r="B10" s="699" t="s">
        <v>2583</v>
      </c>
      <c r="C10" s="768"/>
      <c r="D10" s="768"/>
      <c r="E10" s="768"/>
      <c r="F10" s="768"/>
      <c r="G10" s="768"/>
      <c r="H10" s="768"/>
      <c r="I10" s="768"/>
      <c r="J10" s="768"/>
      <c r="K10" s="768"/>
      <c r="L10" s="768"/>
      <c r="M10" s="768"/>
      <c r="N10" s="768"/>
      <c r="O10" s="768"/>
      <c r="P10" s="768"/>
      <c r="Q10" s="768"/>
      <c r="R10" s="445"/>
      <c r="S10" s="314"/>
    </row>
    <row r="11" spans="1:19" s="17" customFormat="1" ht="7.5" customHeight="1" x14ac:dyDescent="0.2">
      <c r="A11" s="1060"/>
      <c r="B11" s="713"/>
      <c r="C11" s="767"/>
      <c r="D11" s="767"/>
      <c r="E11" s="767"/>
      <c r="F11" s="767"/>
      <c r="G11" s="767"/>
      <c r="H11" s="767"/>
      <c r="I11" s="767"/>
      <c r="J11" s="767"/>
      <c r="K11" s="767"/>
      <c r="L11" s="767"/>
      <c r="M11" s="767"/>
      <c r="N11" s="767"/>
      <c r="O11" s="767"/>
      <c r="P11" s="767"/>
      <c r="Q11" s="767"/>
      <c r="R11" s="445"/>
      <c r="S11" s="315"/>
    </row>
    <row r="12" spans="1:19" s="10" customFormat="1" ht="36.75" customHeight="1" x14ac:dyDescent="0.2">
      <c r="A12" s="1060"/>
      <c r="B12" s="987" t="s">
        <v>1975</v>
      </c>
      <c r="C12" s="988"/>
      <c r="D12" s="988"/>
      <c r="E12" s="988"/>
      <c r="F12" s="988"/>
      <c r="G12" s="988"/>
      <c r="H12" s="988"/>
      <c r="I12" s="988"/>
      <c r="J12" s="988"/>
      <c r="K12" s="988"/>
      <c r="L12" s="988"/>
      <c r="M12" s="988"/>
      <c r="N12" s="988"/>
      <c r="O12" s="988"/>
      <c r="P12" s="988"/>
      <c r="Q12" s="989"/>
      <c r="R12" s="445"/>
      <c r="S12" s="314"/>
    </row>
    <row r="13" spans="1:19" s="10" customFormat="1" ht="150" customHeight="1" x14ac:dyDescent="0.2">
      <c r="A13" s="1060"/>
      <c r="B13" s="754" t="s">
        <v>2939</v>
      </c>
      <c r="C13" s="755"/>
      <c r="D13" s="755"/>
      <c r="E13" s="755"/>
      <c r="F13" s="755"/>
      <c r="G13" s="755"/>
      <c r="H13" s="755"/>
      <c r="I13" s="755"/>
      <c r="J13" s="755"/>
      <c r="K13" s="755"/>
      <c r="L13" s="755"/>
      <c r="M13" s="755"/>
      <c r="N13" s="755"/>
      <c r="O13" s="755"/>
      <c r="P13" s="755"/>
      <c r="Q13" s="756"/>
      <c r="R13" s="445"/>
      <c r="S13" s="314"/>
    </row>
    <row r="14" spans="1:19" s="10" customFormat="1" ht="150" customHeight="1" x14ac:dyDescent="0.2">
      <c r="A14" s="1060"/>
      <c r="B14" s="763" t="s">
        <v>2940</v>
      </c>
      <c r="C14" s="764"/>
      <c r="D14" s="764"/>
      <c r="E14" s="764"/>
      <c r="F14" s="764"/>
      <c r="G14" s="764"/>
      <c r="H14" s="764"/>
      <c r="I14" s="764"/>
      <c r="J14" s="764"/>
      <c r="K14" s="764"/>
      <c r="L14" s="764"/>
      <c r="M14" s="764"/>
      <c r="N14" s="764"/>
      <c r="O14" s="764"/>
      <c r="P14" s="764"/>
      <c r="Q14" s="765"/>
      <c r="R14" s="445"/>
      <c r="S14" s="314"/>
    </row>
    <row r="15" spans="1:19" ht="30" customHeight="1" x14ac:dyDescent="0.2">
      <c r="A15" s="1060"/>
      <c r="B15" s="750" t="s">
        <v>2316</v>
      </c>
      <c r="C15" s="750"/>
      <c r="D15" s="750"/>
      <c r="E15" s="750"/>
      <c r="F15" s="750"/>
      <c r="G15" s="750"/>
      <c r="H15" s="750"/>
      <c r="I15" s="750"/>
      <c r="J15" s="750"/>
      <c r="K15" s="750"/>
      <c r="L15" s="750"/>
      <c r="M15" s="750"/>
      <c r="N15" s="750"/>
      <c r="O15" s="750"/>
      <c r="P15" s="750"/>
      <c r="Q15" s="750"/>
      <c r="R15" s="446"/>
    </row>
    <row r="16" spans="1:19" s="164" customFormat="1" ht="15" customHeight="1" x14ac:dyDescent="0.2">
      <c r="A16" s="1060"/>
      <c r="B16" s="387" t="str">
        <f>'Main Page'!$G$9</f>
        <v>2026-2027</v>
      </c>
      <c r="C16" s="326"/>
      <c r="D16" s="326" t="s">
        <v>671</v>
      </c>
      <c r="E16" s="326" t="str">
        <f>'Main Page'!$F$13</f>
        <v>Albemarle County Public Schools</v>
      </c>
      <c r="F16" s="326"/>
      <c r="G16" s="326"/>
      <c r="H16" s="326"/>
      <c r="I16" s="326" t="s">
        <v>670</v>
      </c>
      <c r="J16" s="438">
        <f>'Main Page'!$F$14</f>
        <v>2</v>
      </c>
      <c r="K16" s="712" t="str">
        <f>'Main Page'!$B$6</f>
        <v xml:space="preserve">  Title I, Part A, Improving Basic Programs</v>
      </c>
      <c r="L16" s="712"/>
      <c r="M16" s="712"/>
      <c r="N16" s="712"/>
      <c r="O16" s="712"/>
      <c r="P16" s="712"/>
      <c r="Q16" s="712"/>
      <c r="R16" s="445"/>
      <c r="S16" s="280"/>
    </row>
    <row r="17" spans="1:18" ht="20.25" customHeight="1" thickBot="1" x14ac:dyDescent="0.25">
      <c r="A17" s="1060"/>
      <c r="B17" s="999" t="s">
        <v>2306</v>
      </c>
      <c r="C17" s="999"/>
      <c r="D17" s="999"/>
      <c r="E17" s="999"/>
      <c r="F17" s="999"/>
      <c r="G17" s="999"/>
      <c r="H17" s="999"/>
      <c r="I17" s="999"/>
      <c r="J17" s="999"/>
      <c r="K17" s="999"/>
      <c r="L17" s="999"/>
      <c r="M17" s="999"/>
      <c r="N17" s="999"/>
      <c r="O17" s="999"/>
      <c r="P17" s="999"/>
      <c r="Q17" s="999"/>
      <c r="R17" s="447"/>
    </row>
    <row r="18" spans="1:18" ht="12.75" x14ac:dyDescent="0.2">
      <c r="A18" s="1060"/>
      <c r="B18" s="1043" t="s">
        <v>1311</v>
      </c>
      <c r="C18" s="1043"/>
      <c r="D18" s="1043"/>
      <c r="E18" s="1043"/>
      <c r="F18" s="1043"/>
      <c r="G18" s="1043"/>
      <c r="H18" s="1043"/>
      <c r="I18" s="1043"/>
      <c r="J18" s="1043"/>
      <c r="K18" s="1043"/>
      <c r="L18" s="1043"/>
      <c r="M18" s="1043"/>
      <c r="N18" s="1043"/>
      <c r="O18" s="1043"/>
      <c r="P18" s="1043"/>
      <c r="Q18" s="1043"/>
      <c r="R18" s="447"/>
    </row>
    <row r="19" spans="1:18" ht="12.75" x14ac:dyDescent="0.2">
      <c r="A19" s="1060"/>
      <c r="B19" s="1044" t="s">
        <v>2689</v>
      </c>
      <c r="C19" s="1045"/>
      <c r="D19" s="1045"/>
      <c r="E19" s="1045"/>
      <c r="F19" s="1045"/>
      <c r="G19" s="1045"/>
      <c r="H19" s="1045"/>
      <c r="I19" s="1045"/>
      <c r="J19" s="1045"/>
      <c r="K19" s="1045"/>
      <c r="L19" s="1045"/>
      <c r="M19" s="1045"/>
      <c r="N19" s="1045"/>
      <c r="O19" s="1045"/>
      <c r="P19" s="1045"/>
      <c r="Q19" s="1046"/>
      <c r="R19" s="448"/>
    </row>
    <row r="20" spans="1:18" ht="131.25" customHeight="1" x14ac:dyDescent="0.2">
      <c r="A20" s="1060"/>
      <c r="B20" s="757"/>
      <c r="C20" s="758"/>
      <c r="D20" s="758"/>
      <c r="E20" s="758"/>
      <c r="F20" s="758"/>
      <c r="G20" s="758"/>
      <c r="H20" s="758"/>
      <c r="I20" s="758"/>
      <c r="J20" s="758"/>
      <c r="K20" s="758"/>
      <c r="L20" s="758"/>
      <c r="M20" s="758"/>
      <c r="N20" s="758"/>
      <c r="O20" s="758"/>
      <c r="P20" s="758"/>
      <c r="Q20" s="759"/>
      <c r="R20" s="446"/>
    </row>
    <row r="21" spans="1:18" ht="12.75" x14ac:dyDescent="0.2">
      <c r="A21" s="1060"/>
      <c r="B21" s="678"/>
      <c r="C21" s="678"/>
      <c r="D21" s="678"/>
      <c r="E21" s="678"/>
      <c r="F21" s="678"/>
      <c r="G21" s="678"/>
      <c r="H21" s="678"/>
      <c r="I21" s="678"/>
      <c r="J21" s="678"/>
      <c r="K21" s="678"/>
      <c r="L21" s="678"/>
      <c r="M21" s="678"/>
      <c r="N21" s="678"/>
      <c r="O21" s="678"/>
      <c r="P21" s="678"/>
      <c r="Q21" s="678"/>
      <c r="R21" s="448"/>
    </row>
    <row r="22" spans="1:18" ht="54" customHeight="1" x14ac:dyDescent="0.2">
      <c r="A22" s="1060"/>
      <c r="B22" s="751" t="s">
        <v>2627</v>
      </c>
      <c r="C22" s="752"/>
      <c r="D22" s="752"/>
      <c r="E22" s="752"/>
      <c r="F22" s="752"/>
      <c r="G22" s="752"/>
      <c r="H22" s="752"/>
      <c r="I22" s="752"/>
      <c r="J22" s="752"/>
      <c r="K22" s="752"/>
      <c r="L22" s="752"/>
      <c r="M22" s="752"/>
      <c r="N22" s="752"/>
      <c r="O22" s="752"/>
      <c r="P22" s="752"/>
      <c r="Q22" s="753"/>
      <c r="R22" s="446"/>
    </row>
    <row r="23" spans="1:18" ht="131.25" customHeight="1" x14ac:dyDescent="0.2">
      <c r="A23" s="1060"/>
      <c r="B23" s="757"/>
      <c r="C23" s="758"/>
      <c r="D23" s="758"/>
      <c r="E23" s="758"/>
      <c r="F23" s="758"/>
      <c r="G23" s="758"/>
      <c r="H23" s="758"/>
      <c r="I23" s="758"/>
      <c r="J23" s="758"/>
      <c r="K23" s="758"/>
      <c r="L23" s="758"/>
      <c r="M23" s="758"/>
      <c r="N23" s="758"/>
      <c r="O23" s="758"/>
      <c r="P23" s="758"/>
      <c r="Q23" s="759"/>
      <c r="R23" s="447"/>
    </row>
    <row r="24" spans="1:18" ht="34.5" customHeight="1" thickBot="1" x14ac:dyDescent="0.25">
      <c r="A24" s="1060"/>
      <c r="B24" s="995" t="str">
        <f>"M.  TITLE I, PART A, NEW SCHOOLWIDE SCHOOL PROGRAMS FOR " &amp; 'Main Page'!G9</f>
        <v>M.  TITLE I, PART A, NEW SCHOOLWIDE SCHOOL PROGRAMS FOR 2026-2027</v>
      </c>
      <c r="C24" s="995"/>
      <c r="D24" s="995"/>
      <c r="E24" s="995"/>
      <c r="F24" s="995"/>
      <c r="G24" s="995"/>
      <c r="H24" s="995"/>
      <c r="I24" s="995"/>
      <c r="J24" s="995"/>
      <c r="K24" s="995"/>
      <c r="L24" s="995"/>
      <c r="M24" s="995"/>
      <c r="N24" s="995"/>
      <c r="O24" s="995"/>
      <c r="P24" s="995"/>
      <c r="Q24" s="995"/>
      <c r="R24" s="447"/>
    </row>
    <row r="25" spans="1:18" ht="55.5" customHeight="1" x14ac:dyDescent="0.2">
      <c r="A25" s="1060"/>
      <c r="B25" s="675" t="s">
        <v>2609</v>
      </c>
      <c r="C25" s="675"/>
      <c r="D25" s="675"/>
      <c r="E25" s="675"/>
      <c r="F25" s="675"/>
      <c r="G25" s="675"/>
      <c r="H25" s="675"/>
      <c r="I25" s="675"/>
      <c r="J25" s="675"/>
      <c r="K25" s="675"/>
      <c r="L25" s="675"/>
      <c r="M25" s="675"/>
      <c r="N25" s="675"/>
      <c r="O25" s="675"/>
      <c r="P25" s="675"/>
      <c r="Q25" s="675"/>
      <c r="R25" s="446"/>
    </row>
    <row r="26" spans="1:18" ht="27.75" customHeight="1" x14ac:dyDescent="0.2">
      <c r="A26" s="1060"/>
      <c r="B26" s="751" t="str">
        <f>"Name of School(s) Implementing New Schoolwide Programs for "&amp;'Main Page'!G9&amp;". Were new schoolwide schools identified on the Identification of Title I Schools Form submitted in the spring? Have schoolwide plans for new schoolwide schools been reviewed by a Title I specialist?"</f>
        <v>Name of School(s) Implementing New Schoolwide Programs for 2026-2027. Were new schoolwide schools identified on the Identification of Title I Schools Form submitted in the spring? Have schoolwide plans for new schoolwide schools been reviewed by a Title I specialist?</v>
      </c>
      <c r="C26" s="752"/>
      <c r="D26" s="752"/>
      <c r="E26" s="752"/>
      <c r="F26" s="752"/>
      <c r="G26" s="752"/>
      <c r="H26" s="752"/>
      <c r="I26" s="752"/>
      <c r="J26" s="752"/>
      <c r="K26" s="752"/>
      <c r="L26" s="752"/>
      <c r="M26" s="752"/>
      <c r="N26" s="752"/>
      <c r="O26" s="752"/>
      <c r="P26" s="752"/>
      <c r="Q26" s="753"/>
      <c r="R26" s="447"/>
    </row>
    <row r="27" spans="1:18" ht="93.75" customHeight="1" x14ac:dyDescent="0.2">
      <c r="A27" s="1060"/>
      <c r="B27" s="757" t="s">
        <v>2941</v>
      </c>
      <c r="C27" s="758"/>
      <c r="D27" s="758"/>
      <c r="E27" s="758"/>
      <c r="F27" s="758"/>
      <c r="G27" s="758"/>
      <c r="H27" s="758"/>
      <c r="I27" s="758"/>
      <c r="J27" s="758"/>
      <c r="K27" s="758"/>
      <c r="L27" s="758"/>
      <c r="M27" s="758"/>
      <c r="N27" s="758"/>
      <c r="O27" s="758"/>
      <c r="P27" s="758"/>
      <c r="Q27" s="759"/>
      <c r="R27" s="449"/>
    </row>
    <row r="28" spans="1:18" ht="15" customHeight="1" x14ac:dyDescent="0.2">
      <c r="A28" s="1060"/>
      <c r="B28" s="769"/>
      <c r="C28" s="769"/>
      <c r="D28" s="769"/>
      <c r="E28" s="769"/>
      <c r="F28" s="769"/>
      <c r="G28" s="769"/>
      <c r="H28" s="769"/>
      <c r="I28" s="769"/>
      <c r="J28" s="769"/>
      <c r="K28" s="769"/>
      <c r="L28" s="769"/>
      <c r="M28" s="769"/>
      <c r="N28" s="769"/>
      <c r="O28" s="769"/>
      <c r="P28" s="769"/>
      <c r="Q28" s="769"/>
      <c r="R28" s="447"/>
    </row>
    <row r="29" spans="1:18" ht="19.5" customHeight="1" x14ac:dyDescent="0.2">
      <c r="A29" s="1060"/>
      <c r="B29" s="987" t="s">
        <v>2686</v>
      </c>
      <c r="C29" s="988"/>
      <c r="D29" s="988"/>
      <c r="E29" s="988"/>
      <c r="F29" s="988"/>
      <c r="G29" s="988"/>
      <c r="H29" s="988"/>
      <c r="I29" s="988"/>
      <c r="J29" s="988"/>
      <c r="K29" s="988"/>
      <c r="L29" s="988"/>
      <c r="M29" s="988"/>
      <c r="N29" s="988"/>
      <c r="O29" s="988"/>
      <c r="P29" s="988"/>
      <c r="Q29" s="989"/>
      <c r="R29" s="446"/>
    </row>
    <row r="30" spans="1:18" ht="93.75" customHeight="1" x14ac:dyDescent="0.2">
      <c r="A30" s="1060"/>
      <c r="B30" s="757" t="s">
        <v>1914</v>
      </c>
      <c r="C30" s="758"/>
      <c r="D30" s="758"/>
      <c r="E30" s="758"/>
      <c r="F30" s="758"/>
      <c r="G30" s="758"/>
      <c r="H30" s="758"/>
      <c r="I30" s="758"/>
      <c r="J30" s="758"/>
      <c r="K30" s="758"/>
      <c r="L30" s="755"/>
      <c r="M30" s="755"/>
      <c r="N30" s="755"/>
      <c r="O30" s="755"/>
      <c r="P30" s="755"/>
      <c r="Q30" s="756"/>
      <c r="R30" s="449"/>
    </row>
    <row r="31" spans="1:18" ht="15" customHeight="1" x14ac:dyDescent="0.2">
      <c r="A31" s="1060"/>
      <c r="B31" s="751" t="s">
        <v>1940</v>
      </c>
      <c r="C31" s="752"/>
      <c r="D31" s="752"/>
      <c r="E31" s="752"/>
      <c r="F31" s="753"/>
      <c r="G31" s="201"/>
      <c r="H31" s="473" t="s">
        <v>626</v>
      </c>
      <c r="I31" s="201"/>
      <c r="J31" s="751" t="s">
        <v>627</v>
      </c>
      <c r="K31" s="752"/>
      <c r="L31" s="752"/>
      <c r="M31" s="752"/>
      <c r="N31" s="752"/>
      <c r="O31" s="752"/>
      <c r="P31" s="752"/>
      <c r="Q31" s="753"/>
      <c r="R31" s="446"/>
    </row>
    <row r="32" spans="1:18" ht="30" customHeight="1" x14ac:dyDescent="0.2">
      <c r="A32" s="1060"/>
      <c r="B32" s="750" t="s">
        <v>2317</v>
      </c>
      <c r="C32" s="750"/>
      <c r="D32" s="750"/>
      <c r="E32" s="750"/>
      <c r="F32" s="750"/>
      <c r="G32" s="750"/>
      <c r="H32" s="750"/>
      <c r="I32" s="750"/>
      <c r="J32" s="750"/>
      <c r="K32" s="750"/>
      <c r="L32" s="750"/>
      <c r="M32" s="750"/>
      <c r="N32" s="750"/>
      <c r="O32" s="750"/>
      <c r="P32" s="750"/>
      <c r="Q32" s="750"/>
      <c r="R32" s="446"/>
    </row>
    <row r="33" spans="1:19" s="164" customFormat="1" ht="15" customHeight="1" x14ac:dyDescent="0.2">
      <c r="A33" s="1060"/>
      <c r="B33" s="387" t="str">
        <f>'Main Page'!$G$9</f>
        <v>2026-2027</v>
      </c>
      <c r="C33" s="326"/>
      <c r="D33" s="326" t="s">
        <v>671</v>
      </c>
      <c r="E33" s="326" t="str">
        <f>'Main Page'!$F$13</f>
        <v>Albemarle County Public Schools</v>
      </c>
      <c r="F33" s="326"/>
      <c r="G33" s="326"/>
      <c r="H33" s="326"/>
      <c r="I33" s="326" t="s">
        <v>670</v>
      </c>
      <c r="J33" s="438">
        <f>'Main Page'!$F$14</f>
        <v>2</v>
      </c>
      <c r="K33" s="712" t="str">
        <f>'Main Page'!$B$6</f>
        <v xml:space="preserve">  Title I, Part A, Improving Basic Programs</v>
      </c>
      <c r="L33" s="712"/>
      <c r="M33" s="712"/>
      <c r="N33" s="712"/>
      <c r="O33" s="712"/>
      <c r="P33" s="712"/>
      <c r="Q33" s="712"/>
      <c r="R33" s="445"/>
      <c r="S33" s="280"/>
    </row>
    <row r="34" spans="1:19" ht="20.25" customHeight="1" thickBot="1" x14ac:dyDescent="0.25">
      <c r="A34" s="1060"/>
      <c r="B34" s="999" t="s">
        <v>2307</v>
      </c>
      <c r="C34" s="999"/>
      <c r="D34" s="999"/>
      <c r="E34" s="999"/>
      <c r="F34" s="999"/>
      <c r="G34" s="999"/>
      <c r="H34" s="999"/>
      <c r="I34" s="999"/>
      <c r="J34" s="999"/>
      <c r="K34" s="999"/>
      <c r="L34" s="999"/>
      <c r="M34" s="999"/>
      <c r="N34" s="999"/>
      <c r="O34" s="999"/>
      <c r="P34" s="999"/>
      <c r="Q34" s="999"/>
      <c r="R34" s="447"/>
    </row>
    <row r="35" spans="1:19" ht="7.5" customHeight="1" x14ac:dyDescent="0.2">
      <c r="A35" s="1060"/>
      <c r="B35" s="474"/>
      <c r="C35" s="474"/>
      <c r="D35" s="474"/>
      <c r="E35" s="474"/>
      <c r="F35" s="474"/>
      <c r="G35" s="474"/>
      <c r="H35" s="474"/>
      <c r="I35" s="474"/>
      <c r="J35" s="474"/>
      <c r="K35" s="474"/>
      <c r="L35" s="474"/>
      <c r="M35" s="474"/>
      <c r="N35" s="474"/>
      <c r="O35" s="475"/>
      <c r="P35" s="476"/>
      <c r="Q35" s="476"/>
      <c r="R35" s="450"/>
    </row>
    <row r="36" spans="1:19" ht="69.75" customHeight="1" x14ac:dyDescent="0.2">
      <c r="A36" s="1060"/>
      <c r="B36" s="1000" t="s">
        <v>2595</v>
      </c>
      <c r="C36" s="1001"/>
      <c r="D36" s="1001"/>
      <c r="E36" s="1001"/>
      <c r="F36" s="1001"/>
      <c r="G36" s="1001"/>
      <c r="H36" s="1001"/>
      <c r="I36" s="1001"/>
      <c r="J36" s="1001"/>
      <c r="K36" s="1001"/>
      <c r="L36" s="1001"/>
      <c r="M36" s="1001"/>
      <c r="N36" s="1001"/>
      <c r="O36" s="1001"/>
      <c r="P36" s="1001"/>
      <c r="Q36" s="1002"/>
      <c r="R36" s="451"/>
    </row>
    <row r="37" spans="1:19" ht="7.5" customHeight="1" x14ac:dyDescent="0.2">
      <c r="A37" s="1060"/>
      <c r="B37" s="1008"/>
      <c r="C37" s="1008"/>
      <c r="D37" s="1008"/>
      <c r="E37" s="1008"/>
      <c r="F37" s="1008"/>
      <c r="G37" s="1008"/>
      <c r="H37" s="1008"/>
      <c r="I37" s="1008"/>
      <c r="J37" s="1008"/>
      <c r="K37" s="1008"/>
      <c r="L37" s="1008"/>
      <c r="M37" s="1008"/>
      <c r="N37" s="1008"/>
      <c r="O37" s="1008"/>
      <c r="P37" s="1008"/>
      <c r="Q37" s="1008"/>
      <c r="R37" s="451"/>
    </row>
    <row r="38" spans="1:19" ht="18.75" customHeight="1" x14ac:dyDescent="0.2">
      <c r="A38" s="1060"/>
      <c r="B38" s="477"/>
      <c r="C38" s="1009" t="str">
        <f>" Please include staff FTE and percentage qualified for " &amp; B33 &amp; "  school year."</f>
        <v xml:space="preserve"> Please include staff FTE and percentage qualified for 2026-2027  school year.</v>
      </c>
      <c r="D38" s="1010"/>
      <c r="E38" s="1010"/>
      <c r="F38" s="1010"/>
      <c r="G38" s="1010"/>
      <c r="H38" s="1010"/>
      <c r="I38" s="1010"/>
      <c r="J38" s="1010"/>
      <c r="K38" s="1010"/>
      <c r="L38" s="1010"/>
      <c r="M38" s="1010"/>
      <c r="N38" s="1011"/>
      <c r="O38" s="383"/>
      <c r="P38" s="478"/>
      <c r="Q38" s="478"/>
      <c r="R38" s="446"/>
    </row>
    <row r="39" spans="1:19" ht="26.25" customHeight="1" x14ac:dyDescent="0.2">
      <c r="A39" s="1060"/>
      <c r="B39" s="484"/>
      <c r="C39" s="998" t="s">
        <v>820</v>
      </c>
      <c r="D39" s="998"/>
      <c r="E39" s="998"/>
      <c r="F39" s="998"/>
      <c r="G39" s="998"/>
      <c r="H39" s="998"/>
      <c r="I39" s="998"/>
      <c r="J39" s="998"/>
      <c r="K39" s="998" t="str">
        <f>"Staff FTE 
 " &amp; B33</f>
        <v>Staff FTE 
 2026-2027</v>
      </c>
      <c r="L39" s="998"/>
      <c r="M39" s="998" t="str">
        <f>"Percentage Qualified "&amp;
B33 &amp;" "</f>
        <v xml:space="preserve">Percentage Qualified 2026-2027 </v>
      </c>
      <c r="N39" s="998"/>
      <c r="O39" s="482"/>
      <c r="P39" s="479"/>
      <c r="Q39" s="479"/>
      <c r="R39" s="452"/>
    </row>
    <row r="40" spans="1:19" ht="15" customHeight="1" x14ac:dyDescent="0.2">
      <c r="A40" s="1060"/>
      <c r="B40" s="484"/>
      <c r="C40" s="773" t="s">
        <v>1171</v>
      </c>
      <c r="D40" s="773"/>
      <c r="E40" s="773"/>
      <c r="F40" s="773"/>
      <c r="G40" s="773"/>
      <c r="H40" s="773"/>
      <c r="I40" s="773"/>
      <c r="J40" s="773"/>
      <c r="K40" s="1003"/>
      <c r="L40" s="1003"/>
      <c r="M40" s="1004"/>
      <c r="N40" s="1004"/>
      <c r="O40" s="483"/>
      <c r="P40" s="480"/>
      <c r="Q40" s="480"/>
      <c r="R40" s="453"/>
    </row>
    <row r="41" spans="1:19" ht="15" customHeight="1" x14ac:dyDescent="0.2">
      <c r="A41" s="1060"/>
      <c r="B41" s="484"/>
      <c r="C41" s="773" t="s">
        <v>1504</v>
      </c>
      <c r="D41" s="773"/>
      <c r="E41" s="773"/>
      <c r="F41" s="773"/>
      <c r="G41" s="773"/>
      <c r="H41" s="773"/>
      <c r="I41" s="773"/>
      <c r="J41" s="773"/>
      <c r="K41" s="1003"/>
      <c r="L41" s="1003"/>
      <c r="M41" s="1004"/>
      <c r="N41" s="1004"/>
      <c r="O41" s="483"/>
      <c r="P41" s="481"/>
      <c r="Q41" s="481"/>
      <c r="R41" s="447"/>
    </row>
    <row r="42" spans="1:19" ht="24" customHeight="1" x14ac:dyDescent="0.2">
      <c r="A42" s="1060"/>
      <c r="B42" s="484"/>
      <c r="C42" s="773" t="s">
        <v>2685</v>
      </c>
      <c r="D42" s="773"/>
      <c r="E42" s="773"/>
      <c r="F42" s="773"/>
      <c r="G42" s="773"/>
      <c r="H42" s="773"/>
      <c r="I42" s="773"/>
      <c r="J42" s="773"/>
      <c r="K42" s="1003"/>
      <c r="L42" s="1003"/>
      <c r="M42" s="1004"/>
      <c r="N42" s="1004"/>
      <c r="O42" s="483"/>
      <c r="P42" s="481"/>
      <c r="Q42" s="481"/>
      <c r="R42" s="447"/>
    </row>
    <row r="43" spans="1:19" ht="15" customHeight="1" x14ac:dyDescent="0.2">
      <c r="A43" s="1060"/>
      <c r="B43" s="484"/>
      <c r="C43" s="773" t="s">
        <v>404</v>
      </c>
      <c r="D43" s="773"/>
      <c r="E43" s="773"/>
      <c r="F43" s="773"/>
      <c r="G43" s="773"/>
      <c r="H43" s="773"/>
      <c r="I43" s="773"/>
      <c r="J43" s="773"/>
      <c r="K43" s="1003"/>
      <c r="L43" s="1003"/>
      <c r="M43" s="1004"/>
      <c r="N43" s="1004"/>
      <c r="O43" s="483"/>
      <c r="P43" s="481"/>
      <c r="Q43" s="481"/>
      <c r="R43" s="447"/>
    </row>
    <row r="44" spans="1:19" ht="15" customHeight="1" x14ac:dyDescent="0.2">
      <c r="A44" s="1060"/>
      <c r="B44" s="484"/>
      <c r="C44" s="773" t="s">
        <v>1525</v>
      </c>
      <c r="D44" s="773"/>
      <c r="E44" s="773"/>
      <c r="F44" s="773"/>
      <c r="G44" s="773"/>
      <c r="H44" s="773"/>
      <c r="I44" s="773"/>
      <c r="J44" s="773"/>
      <c r="K44" s="1003"/>
      <c r="L44" s="1003"/>
      <c r="M44" s="1004"/>
      <c r="N44" s="1004"/>
      <c r="O44" s="483"/>
      <c r="P44" s="481"/>
      <c r="Q44" s="481"/>
      <c r="R44" s="447"/>
    </row>
    <row r="45" spans="1:19" ht="14.25" customHeight="1" x14ac:dyDescent="0.2">
      <c r="A45" s="1060"/>
      <c r="B45" s="444"/>
      <c r="C45" s="485"/>
      <c r="D45" s="444"/>
      <c r="E45" s="444"/>
      <c r="F45" s="444"/>
      <c r="G45" s="444"/>
      <c r="H45" s="444"/>
      <c r="I45" s="444"/>
      <c r="J45" s="444"/>
      <c r="K45" s="444"/>
      <c r="L45" s="444"/>
      <c r="M45" s="444"/>
      <c r="N45" s="444"/>
      <c r="O45" s="486"/>
      <c r="P45" s="481"/>
      <c r="Q45" s="481"/>
      <c r="R45" s="447"/>
    </row>
    <row r="46" spans="1:19" ht="15" customHeight="1" thickBot="1" x14ac:dyDescent="0.25">
      <c r="A46" s="1060"/>
      <c r="B46" s="1022" t="s">
        <v>2539</v>
      </c>
      <c r="C46" s="1022"/>
      <c r="D46" s="1022"/>
      <c r="E46" s="1022"/>
      <c r="F46" s="1022"/>
      <c r="G46" s="1022"/>
      <c r="H46" s="1022"/>
      <c r="I46" s="1022"/>
      <c r="J46" s="1022"/>
      <c r="K46" s="1022"/>
      <c r="L46" s="1022"/>
      <c r="M46" s="1022"/>
      <c r="N46" s="1022"/>
      <c r="O46" s="1022"/>
      <c r="P46" s="1022"/>
      <c r="Q46" s="1022"/>
      <c r="R46" s="454"/>
    </row>
    <row r="47" spans="1:19" ht="7.5" customHeight="1" x14ac:dyDescent="0.2">
      <c r="A47" s="1060"/>
      <c r="B47" s="997"/>
      <c r="C47" s="997"/>
      <c r="D47" s="997"/>
      <c r="E47" s="997"/>
      <c r="F47" s="997"/>
      <c r="G47" s="997"/>
      <c r="H47" s="997"/>
      <c r="I47" s="997"/>
      <c r="J47" s="997"/>
      <c r="K47" s="997"/>
      <c r="L47" s="997"/>
      <c r="M47" s="997"/>
      <c r="N47" s="997"/>
      <c r="O47" s="997"/>
      <c r="P47" s="997"/>
      <c r="Q47" s="997"/>
      <c r="R47" s="447"/>
    </row>
    <row r="48" spans="1:19" ht="41.25" customHeight="1" x14ac:dyDescent="0.2">
      <c r="A48" s="1060"/>
      <c r="B48" s="487" t="s">
        <v>2318</v>
      </c>
      <c r="C48" s="1018" t="s">
        <v>2319</v>
      </c>
      <c r="D48" s="1019"/>
      <c r="E48" s="1019"/>
      <c r="F48" s="1019"/>
      <c r="G48" s="1019"/>
      <c r="H48" s="1019"/>
      <c r="I48" s="1019"/>
      <c r="J48" s="1019"/>
      <c r="K48" s="1019"/>
      <c r="L48" s="1019"/>
      <c r="M48" s="1019"/>
      <c r="N48" s="1020"/>
      <c r="O48" s="344"/>
      <c r="P48" s="344"/>
      <c r="Q48" s="344"/>
      <c r="R48" s="447"/>
    </row>
    <row r="49" spans="1:19" ht="48.75" customHeight="1" x14ac:dyDescent="0.2">
      <c r="A49" s="1060"/>
      <c r="B49" s="488"/>
      <c r="C49" s="1012"/>
      <c r="D49" s="1012"/>
      <c r="E49" s="1012"/>
      <c r="F49" s="1012"/>
      <c r="G49" s="1012"/>
      <c r="H49" s="1012"/>
      <c r="I49" s="1012"/>
      <c r="J49" s="1012"/>
      <c r="K49" s="998" t="str">
        <f>"Paraprofessionals FTE 
 " &amp; B33</f>
        <v>Paraprofessionals FTE 
 2026-2027</v>
      </c>
      <c r="L49" s="998"/>
      <c r="M49" s="998" t="str">
        <f>"Percentage  Qualified
 " &amp; B33</f>
        <v>Percentage  Qualified
 2026-2027</v>
      </c>
      <c r="N49" s="998"/>
      <c r="O49" s="489"/>
      <c r="P49" s="490"/>
      <c r="Q49" s="490"/>
      <c r="R49" s="455"/>
    </row>
    <row r="50" spans="1:19" ht="15" customHeight="1" x14ac:dyDescent="0.25">
      <c r="A50" s="1060"/>
      <c r="B50" s="488"/>
      <c r="C50" s="1017" t="s">
        <v>1504</v>
      </c>
      <c r="D50" s="1017"/>
      <c r="E50" s="1017"/>
      <c r="F50" s="1017"/>
      <c r="G50" s="1017"/>
      <c r="H50" s="1017"/>
      <c r="I50" s="1017"/>
      <c r="J50" s="1017"/>
      <c r="K50" s="1015">
        <v>114</v>
      </c>
      <c r="L50" s="1016"/>
      <c r="M50" s="1013">
        <v>0.36</v>
      </c>
      <c r="N50" s="1014"/>
      <c r="O50" s="492"/>
      <c r="P50" s="491"/>
      <c r="Q50" s="491"/>
      <c r="R50" s="454"/>
    </row>
    <row r="51" spans="1:19" ht="15" customHeight="1" x14ac:dyDescent="0.2">
      <c r="A51" s="1060"/>
      <c r="B51" s="1021"/>
      <c r="C51" s="1021"/>
      <c r="D51" s="1021"/>
      <c r="E51" s="1021"/>
      <c r="F51" s="1021"/>
      <c r="G51" s="1021"/>
      <c r="H51" s="1021"/>
      <c r="I51" s="1021"/>
      <c r="J51" s="1021"/>
      <c r="K51" s="1021"/>
      <c r="L51" s="1021"/>
      <c r="M51" s="1021"/>
      <c r="N51" s="1021"/>
      <c r="O51" s="1021"/>
      <c r="P51" s="1021"/>
      <c r="Q51" s="1021"/>
      <c r="R51" s="454"/>
    </row>
    <row r="52" spans="1:19" ht="15" customHeight="1" thickBot="1" x14ac:dyDescent="0.25">
      <c r="A52" s="1060"/>
      <c r="B52" s="1022" t="s">
        <v>2540</v>
      </c>
      <c r="C52" s="1022"/>
      <c r="D52" s="1022"/>
      <c r="E52" s="1022"/>
      <c r="F52" s="1022"/>
      <c r="G52" s="1022"/>
      <c r="H52" s="1022"/>
      <c r="I52" s="1022"/>
      <c r="J52" s="1022"/>
      <c r="K52" s="1022"/>
      <c r="L52" s="1022"/>
      <c r="M52" s="1022"/>
      <c r="N52" s="1022"/>
      <c r="O52" s="1022"/>
      <c r="P52" s="1022"/>
      <c r="Q52" s="1022"/>
      <c r="R52" s="454"/>
    </row>
    <row r="53" spans="1:19" ht="7.5" customHeight="1" x14ac:dyDescent="0.2">
      <c r="A53" s="1060"/>
      <c r="B53" s="997"/>
      <c r="C53" s="997"/>
      <c r="D53" s="997"/>
      <c r="E53" s="997"/>
      <c r="F53" s="997"/>
      <c r="G53" s="997"/>
      <c r="H53" s="997"/>
      <c r="I53" s="997"/>
      <c r="J53" s="997"/>
      <c r="K53" s="997"/>
      <c r="L53" s="997"/>
      <c r="M53" s="997"/>
      <c r="N53" s="997"/>
      <c r="O53" s="997"/>
      <c r="P53" s="997"/>
      <c r="Q53" s="997"/>
      <c r="R53" s="447"/>
    </row>
    <row r="54" spans="1:19" ht="31.5" customHeight="1" x14ac:dyDescent="0.2">
      <c r="A54" s="1060"/>
      <c r="B54" s="1026" t="s">
        <v>1961</v>
      </c>
      <c r="C54" s="1027"/>
      <c r="D54" s="1027"/>
      <c r="E54" s="1027"/>
      <c r="F54" s="1027"/>
      <c r="G54" s="1027"/>
      <c r="H54" s="1027"/>
      <c r="I54" s="1027"/>
      <c r="J54" s="1027"/>
      <c r="K54" s="1027"/>
      <c r="L54" s="1027"/>
      <c r="M54" s="1027"/>
      <c r="N54" s="1027"/>
      <c r="O54" s="1027"/>
      <c r="P54" s="1027"/>
      <c r="Q54" s="1028"/>
      <c r="R54" s="454"/>
    </row>
    <row r="55" spans="1:19" ht="112.5" customHeight="1" x14ac:dyDescent="0.2">
      <c r="A55" s="1060"/>
      <c r="B55" s="754" t="s">
        <v>2862</v>
      </c>
      <c r="C55" s="755"/>
      <c r="D55" s="755"/>
      <c r="E55" s="755"/>
      <c r="F55" s="755"/>
      <c r="G55" s="755"/>
      <c r="H55" s="755"/>
      <c r="I55" s="755"/>
      <c r="J55" s="755"/>
      <c r="K55" s="755"/>
      <c r="L55" s="755"/>
      <c r="M55" s="755"/>
      <c r="N55" s="755"/>
      <c r="O55" s="755"/>
      <c r="P55" s="755"/>
      <c r="Q55" s="756"/>
      <c r="R55" s="456"/>
    </row>
    <row r="56" spans="1:19" ht="112.5" customHeight="1" x14ac:dyDescent="0.2">
      <c r="A56" s="1060"/>
      <c r="B56" s="777" t="s">
        <v>2863</v>
      </c>
      <c r="C56" s="778"/>
      <c r="D56" s="778"/>
      <c r="E56" s="778"/>
      <c r="F56" s="778"/>
      <c r="G56" s="778"/>
      <c r="H56" s="778"/>
      <c r="I56" s="778"/>
      <c r="J56" s="778"/>
      <c r="K56" s="778"/>
      <c r="L56" s="778"/>
      <c r="M56" s="778"/>
      <c r="N56" s="778"/>
      <c r="O56" s="778"/>
      <c r="P56" s="778"/>
      <c r="Q56" s="779"/>
      <c r="R56" s="456"/>
    </row>
    <row r="57" spans="1:19" ht="112.5" customHeight="1" x14ac:dyDescent="0.2">
      <c r="A57" s="1060"/>
      <c r="B57" s="763"/>
      <c r="C57" s="764"/>
      <c r="D57" s="764"/>
      <c r="E57" s="764"/>
      <c r="F57" s="764"/>
      <c r="G57" s="764"/>
      <c r="H57" s="764"/>
      <c r="I57" s="764"/>
      <c r="J57" s="764"/>
      <c r="K57" s="764"/>
      <c r="L57" s="764"/>
      <c r="M57" s="764"/>
      <c r="N57" s="764"/>
      <c r="O57" s="764"/>
      <c r="P57" s="764"/>
      <c r="Q57" s="765"/>
      <c r="R57" s="456"/>
    </row>
    <row r="58" spans="1:19" ht="18" customHeight="1" x14ac:dyDescent="0.2">
      <c r="A58" s="1060"/>
      <c r="B58" s="1021"/>
      <c r="C58" s="1021"/>
      <c r="D58" s="1021"/>
      <c r="E58" s="1021"/>
      <c r="F58" s="1021"/>
      <c r="G58" s="1021"/>
      <c r="H58" s="1021"/>
      <c r="I58" s="1021"/>
      <c r="J58" s="1021"/>
      <c r="K58" s="1021"/>
      <c r="L58" s="1021"/>
      <c r="M58" s="1021"/>
      <c r="N58" s="1021"/>
      <c r="O58" s="1021"/>
      <c r="P58" s="1021"/>
      <c r="Q58" s="1021"/>
      <c r="R58" s="457"/>
    </row>
    <row r="59" spans="1:19" ht="14.25" customHeight="1" x14ac:dyDescent="0.25">
      <c r="A59" s="1060"/>
      <c r="B59" s="769" t="s">
        <v>2322</v>
      </c>
      <c r="C59" s="769"/>
      <c r="D59" s="769"/>
      <c r="E59" s="769"/>
      <c r="F59" s="769"/>
      <c r="G59" s="769"/>
      <c r="H59" s="769"/>
      <c r="I59" s="769"/>
      <c r="J59" s="769"/>
      <c r="K59" s="769"/>
      <c r="L59" s="769"/>
      <c r="M59" s="769"/>
      <c r="N59" s="769"/>
      <c r="O59" s="769"/>
      <c r="P59" s="769"/>
      <c r="Q59" s="769"/>
      <c r="R59" s="458"/>
    </row>
    <row r="60" spans="1:19" s="164" customFormat="1" ht="15" customHeight="1" x14ac:dyDescent="0.2">
      <c r="A60" s="1060"/>
      <c r="B60" s="387" t="str">
        <f>'Main Page'!$G$9</f>
        <v>2026-2027</v>
      </c>
      <c r="C60" s="326"/>
      <c r="D60" s="326" t="s">
        <v>671</v>
      </c>
      <c r="E60" s="326" t="str">
        <f>'Main Page'!$F$13</f>
        <v>Albemarle County Public Schools</v>
      </c>
      <c r="F60" s="326"/>
      <c r="G60" s="326"/>
      <c r="H60" s="326"/>
      <c r="I60" s="326" t="s">
        <v>670</v>
      </c>
      <c r="J60" s="438">
        <f>'Main Page'!$F$14</f>
        <v>2</v>
      </c>
      <c r="K60" s="712" t="str">
        <f>'Main Page'!$B$6</f>
        <v xml:space="preserve">  Title I, Part A, Improving Basic Programs</v>
      </c>
      <c r="L60" s="712"/>
      <c r="M60" s="712"/>
      <c r="N60" s="712"/>
      <c r="O60" s="712"/>
      <c r="P60" s="712"/>
      <c r="Q60" s="712"/>
      <c r="R60" s="445"/>
      <c r="S60" s="280"/>
    </row>
    <row r="61" spans="1:19" ht="20.25" customHeight="1" thickBot="1" x14ac:dyDescent="0.3">
      <c r="A61" s="1060"/>
      <c r="B61" s="999" t="s">
        <v>2541</v>
      </c>
      <c r="C61" s="999"/>
      <c r="D61" s="999"/>
      <c r="E61" s="999"/>
      <c r="F61" s="999"/>
      <c r="G61" s="999"/>
      <c r="H61" s="999"/>
      <c r="I61" s="999"/>
      <c r="J61" s="999"/>
      <c r="K61" s="999"/>
      <c r="L61" s="999"/>
      <c r="M61" s="999"/>
      <c r="N61" s="999"/>
      <c r="O61" s="999"/>
      <c r="P61" s="999"/>
      <c r="Q61" s="999"/>
      <c r="R61" s="459"/>
    </row>
    <row r="62" spans="1:19" ht="14.25" customHeight="1" x14ac:dyDescent="0.2">
      <c r="A62" s="1060"/>
      <c r="B62" s="1068"/>
      <c r="C62" s="1068"/>
      <c r="D62" s="1068"/>
      <c r="E62" s="1068"/>
      <c r="F62" s="1068"/>
      <c r="G62" s="1068"/>
      <c r="H62" s="1068"/>
      <c r="I62" s="1068"/>
      <c r="J62" s="1068"/>
      <c r="K62" s="1068"/>
      <c r="L62" s="1068"/>
      <c r="M62" s="1068"/>
      <c r="N62" s="1068"/>
      <c r="O62" s="1068"/>
      <c r="P62" s="1068"/>
      <c r="Q62" s="1068"/>
      <c r="R62" s="460"/>
    </row>
    <row r="63" spans="1:19" ht="38.25" customHeight="1" x14ac:dyDescent="0.25">
      <c r="A63" s="1060"/>
      <c r="B63" s="1066" t="s">
        <v>2790</v>
      </c>
      <c r="C63" s="1067"/>
      <c r="D63" s="1029" t="s">
        <v>2099</v>
      </c>
      <c r="E63" s="1030"/>
      <c r="F63" s="1030"/>
      <c r="G63" s="1030"/>
      <c r="H63" s="1030"/>
      <c r="I63" s="1030"/>
      <c r="J63" s="1030"/>
      <c r="K63" s="1030"/>
      <c r="L63" s="1030"/>
      <c r="M63" s="1030"/>
      <c r="N63" s="1030"/>
      <c r="O63" s="1030"/>
      <c r="P63" s="1030"/>
      <c r="Q63" s="1030"/>
      <c r="R63" s="447"/>
    </row>
    <row r="64" spans="1:19" ht="15" customHeight="1" x14ac:dyDescent="0.2">
      <c r="A64" s="1060"/>
      <c r="B64" s="1043"/>
      <c r="C64" s="1043"/>
      <c r="D64" s="1043"/>
      <c r="E64" s="1043"/>
      <c r="F64" s="1043"/>
      <c r="G64" s="1043"/>
      <c r="H64" s="1043"/>
      <c r="I64" s="1043"/>
      <c r="J64" s="1043"/>
      <c r="K64" s="1043"/>
      <c r="L64" s="1043"/>
      <c r="M64" s="1043"/>
      <c r="N64" s="1043"/>
      <c r="O64" s="1043"/>
      <c r="P64" s="1043"/>
      <c r="Q64" s="1043"/>
      <c r="R64" s="456"/>
    </row>
    <row r="65" spans="1:18" ht="20.25" customHeight="1" thickBot="1" x14ac:dyDescent="0.3">
      <c r="A65" s="1060"/>
      <c r="B65" s="999" t="s">
        <v>2542</v>
      </c>
      <c r="C65" s="999"/>
      <c r="D65" s="999"/>
      <c r="E65" s="999"/>
      <c r="F65" s="999"/>
      <c r="G65" s="999"/>
      <c r="H65" s="999"/>
      <c r="I65" s="999"/>
      <c r="J65" s="999"/>
      <c r="K65" s="999"/>
      <c r="L65" s="999"/>
      <c r="M65" s="999"/>
      <c r="N65" s="999"/>
      <c r="O65" s="999"/>
      <c r="P65" s="999"/>
      <c r="Q65" s="999"/>
      <c r="R65" s="461"/>
    </row>
    <row r="66" spans="1:18" ht="15" x14ac:dyDescent="0.25">
      <c r="A66" s="1060"/>
      <c r="B66" s="1061"/>
      <c r="C66" s="1061"/>
      <c r="D66" s="1061"/>
      <c r="E66" s="1061"/>
      <c r="F66" s="1061"/>
      <c r="G66" s="1061"/>
      <c r="H66" s="1061"/>
      <c r="I66" s="1061"/>
      <c r="J66" s="1061"/>
      <c r="K66" s="1061"/>
      <c r="L66" s="1061"/>
      <c r="M66" s="1061"/>
      <c r="N66" s="1061"/>
      <c r="O66" s="1061"/>
      <c r="P66" s="1061"/>
      <c r="Q66" s="1061"/>
      <c r="R66" s="462"/>
    </row>
    <row r="67" spans="1:18" ht="15" customHeight="1" x14ac:dyDescent="0.25">
      <c r="A67" s="1060"/>
      <c r="B67" s="1021" t="s">
        <v>722</v>
      </c>
      <c r="C67" s="1021"/>
      <c r="D67" s="1021"/>
      <c r="E67" s="1021"/>
      <c r="F67" s="1021"/>
      <c r="G67" s="1021"/>
      <c r="H67" s="1021"/>
      <c r="I67" s="1021"/>
      <c r="J67" s="1021"/>
      <c r="K67" s="1021"/>
      <c r="L67" s="1021"/>
      <c r="M67" s="1021"/>
      <c r="N67" s="1021"/>
      <c r="O67" s="1021"/>
      <c r="P67" s="1021"/>
      <c r="Q67" s="1021"/>
      <c r="R67" s="462"/>
    </row>
    <row r="68" spans="1:18" ht="15" customHeight="1" x14ac:dyDescent="0.25">
      <c r="A68" s="1060"/>
      <c r="B68" s="1034" t="str">
        <f>"(A) For FY Ending June 30, " &amp;  YEAR('Main Page'!G8)-2</f>
        <v>(A) For FY Ending June 30, 2024</v>
      </c>
      <c r="C68" s="1034"/>
      <c r="D68" s="1034"/>
      <c r="E68" s="1035"/>
      <c r="F68" s="1032">
        <v>20692</v>
      </c>
      <c r="G68" s="1033"/>
      <c r="H68" s="494"/>
      <c r="I68" s="1034" t="str">
        <f>"(B) For FY Ending June 30, "  &amp;  YEAR('Main Page'!G8)-1</f>
        <v>(B) For FY Ending June 30, 2025</v>
      </c>
      <c r="J68" s="1034"/>
      <c r="K68" s="1034"/>
      <c r="L68" s="1035"/>
      <c r="M68" s="1032">
        <v>21244</v>
      </c>
      <c r="N68" s="1033"/>
      <c r="O68" s="497"/>
      <c r="P68" s="496"/>
      <c r="Q68" s="496"/>
      <c r="R68" s="462"/>
    </row>
    <row r="69" spans="1:18" ht="15" customHeight="1" x14ac:dyDescent="0.2">
      <c r="A69" s="1060"/>
      <c r="B69" s="769"/>
      <c r="C69" s="769"/>
      <c r="D69" s="769"/>
      <c r="E69" s="769"/>
      <c r="F69" s="769"/>
      <c r="G69" s="769"/>
      <c r="H69" s="769"/>
      <c r="I69" s="769"/>
      <c r="J69" s="769"/>
      <c r="K69" s="769"/>
      <c r="L69" s="769"/>
      <c r="M69" s="769"/>
      <c r="N69" s="769"/>
      <c r="O69" s="769"/>
      <c r="P69" s="769"/>
      <c r="Q69" s="769"/>
      <c r="R69" s="449"/>
    </row>
    <row r="70" spans="1:18" ht="20.25" customHeight="1" thickBot="1" x14ac:dyDescent="0.25">
      <c r="A70" s="1060"/>
      <c r="B70" s="999" t="s">
        <v>2607</v>
      </c>
      <c r="C70" s="999"/>
      <c r="D70" s="999"/>
      <c r="E70" s="999"/>
      <c r="F70" s="999"/>
      <c r="G70" s="999"/>
      <c r="H70" s="999"/>
      <c r="I70" s="999"/>
      <c r="J70" s="999"/>
      <c r="K70" s="999"/>
      <c r="L70" s="999"/>
      <c r="M70" s="999"/>
      <c r="N70" s="999"/>
      <c r="O70" s="999"/>
      <c r="P70" s="999"/>
      <c r="Q70" s="999"/>
      <c r="R70" s="449"/>
    </row>
    <row r="71" spans="1:18" ht="13.5" customHeight="1" x14ac:dyDescent="0.2">
      <c r="A71" s="1060"/>
      <c r="B71" s="1061"/>
      <c r="C71" s="1061"/>
      <c r="D71" s="1061"/>
      <c r="E71" s="1061"/>
      <c r="F71" s="1061"/>
      <c r="G71" s="1061"/>
      <c r="H71" s="1061"/>
      <c r="I71" s="1061"/>
      <c r="J71" s="1061"/>
      <c r="K71" s="1061"/>
      <c r="L71" s="1061"/>
      <c r="M71" s="1061"/>
      <c r="N71" s="1061"/>
      <c r="O71" s="1061"/>
      <c r="P71" s="1061"/>
      <c r="Q71" s="1061"/>
      <c r="R71" s="449"/>
    </row>
    <row r="72" spans="1:18" ht="21" customHeight="1" x14ac:dyDescent="0.2">
      <c r="A72" s="1060"/>
      <c r="B72" s="674" t="s">
        <v>2325</v>
      </c>
      <c r="C72" s="674"/>
      <c r="D72" s="674"/>
      <c r="E72" s="674"/>
      <c r="F72" s="674"/>
      <c r="G72" s="674"/>
      <c r="H72" s="674"/>
      <c r="I72" s="674"/>
      <c r="J72" s="674"/>
      <c r="K72" s="674"/>
      <c r="L72" s="674"/>
      <c r="M72" s="674"/>
      <c r="N72" s="674"/>
      <c r="O72" s="674"/>
      <c r="P72" s="674"/>
      <c r="Q72" s="674"/>
      <c r="R72" s="449"/>
    </row>
    <row r="73" spans="1:18" ht="12.75" customHeight="1" x14ac:dyDescent="0.2">
      <c r="A73" s="1060"/>
      <c r="B73" s="996"/>
      <c r="C73" s="996"/>
      <c r="D73" s="996"/>
      <c r="E73" s="996"/>
      <c r="F73" s="996"/>
      <c r="G73" s="996"/>
      <c r="H73" s="996"/>
      <c r="I73" s="996"/>
      <c r="J73" s="996"/>
      <c r="K73" s="996"/>
      <c r="L73" s="996"/>
      <c r="M73" s="996"/>
      <c r="N73" s="996"/>
      <c r="O73" s="996"/>
      <c r="P73" s="996"/>
      <c r="Q73" s="996"/>
      <c r="R73" s="449"/>
    </row>
    <row r="74" spans="1:18" ht="29.25" customHeight="1" x14ac:dyDescent="0.2">
      <c r="A74" s="1060"/>
      <c r="B74" s="1037"/>
      <c r="C74" s="1037"/>
      <c r="D74" s="1037"/>
      <c r="E74" s="1037"/>
      <c r="F74" s="1037"/>
      <c r="G74" s="1037"/>
      <c r="H74" s="1037"/>
      <c r="I74" s="1038"/>
      <c r="J74" s="201" t="s">
        <v>2790</v>
      </c>
      <c r="K74" s="1029" t="s">
        <v>1913</v>
      </c>
      <c r="L74" s="1030"/>
      <c r="M74" s="1030"/>
      <c r="N74" s="1030"/>
      <c r="O74" s="1030"/>
      <c r="P74" s="1030"/>
      <c r="Q74" s="1030"/>
      <c r="R74" s="449"/>
    </row>
    <row r="75" spans="1:18" ht="29.25" customHeight="1" x14ac:dyDescent="0.2">
      <c r="A75" s="1060"/>
      <c r="B75" s="201"/>
      <c r="C75" s="1029" t="s">
        <v>1912</v>
      </c>
      <c r="D75" s="1030"/>
      <c r="E75" s="1030"/>
      <c r="F75" s="1030"/>
      <c r="G75" s="1030"/>
      <c r="H75" s="1030"/>
      <c r="I75" s="1031"/>
      <c r="J75" s="202"/>
      <c r="K75" s="1029" t="s">
        <v>46</v>
      </c>
      <c r="L75" s="1030"/>
      <c r="M75" s="1030"/>
      <c r="N75" s="1030"/>
      <c r="O75" s="1030"/>
      <c r="P75" s="1030"/>
      <c r="Q75" s="1030"/>
      <c r="R75" s="449"/>
    </row>
    <row r="76" spans="1:18" ht="29.25" customHeight="1" x14ac:dyDescent="0.2">
      <c r="A76" s="1060"/>
      <c r="B76" s="201"/>
      <c r="C76" s="1029" t="s">
        <v>47</v>
      </c>
      <c r="D76" s="1030"/>
      <c r="E76" s="1030"/>
      <c r="F76" s="1030"/>
      <c r="G76" s="1030"/>
      <c r="H76" s="1030"/>
      <c r="I76" s="1031"/>
      <c r="J76" s="201"/>
      <c r="K76" s="1029" t="s">
        <v>48</v>
      </c>
      <c r="L76" s="1030"/>
      <c r="M76" s="1030"/>
      <c r="N76" s="1030"/>
      <c r="O76" s="1030"/>
      <c r="P76" s="1030"/>
      <c r="Q76" s="1030"/>
      <c r="R76" s="463"/>
    </row>
    <row r="77" spans="1:18" ht="15" customHeight="1" x14ac:dyDescent="0.2">
      <c r="A77" s="1060"/>
      <c r="B77" s="996" t="s">
        <v>2326</v>
      </c>
      <c r="C77" s="996"/>
      <c r="D77" s="996"/>
      <c r="E77" s="996"/>
      <c r="F77" s="996"/>
      <c r="G77" s="996"/>
      <c r="H77" s="996"/>
      <c r="I77" s="996"/>
      <c r="J77" s="996"/>
      <c r="K77" s="996"/>
      <c r="L77" s="996"/>
      <c r="M77" s="996"/>
      <c r="N77" s="996"/>
      <c r="O77" s="996"/>
      <c r="P77" s="996"/>
      <c r="Q77" s="996"/>
      <c r="R77" s="447"/>
    </row>
    <row r="78" spans="1:18" ht="7.5" customHeight="1" x14ac:dyDescent="0.2">
      <c r="A78" s="1060"/>
      <c r="B78" s="769"/>
      <c r="C78" s="769"/>
      <c r="D78" s="769"/>
      <c r="E78" s="769"/>
      <c r="F78" s="769"/>
      <c r="G78" s="769"/>
      <c r="H78" s="769"/>
      <c r="I78" s="769"/>
      <c r="J78" s="769"/>
      <c r="K78" s="769"/>
      <c r="L78" s="769"/>
      <c r="M78" s="769"/>
      <c r="N78" s="769"/>
      <c r="O78" s="769"/>
      <c r="P78" s="769"/>
      <c r="Q78" s="769"/>
      <c r="R78" s="447"/>
    </row>
    <row r="79" spans="1:18" ht="13.5" customHeight="1" x14ac:dyDescent="0.2">
      <c r="A79" s="1060"/>
      <c r="B79" s="996" t="s">
        <v>2327</v>
      </c>
      <c r="C79" s="996"/>
      <c r="D79" s="996"/>
      <c r="E79" s="996"/>
      <c r="F79" s="996"/>
      <c r="G79" s="996"/>
      <c r="H79" s="996"/>
      <c r="I79" s="996"/>
      <c r="J79" s="996"/>
      <c r="K79" s="996"/>
      <c r="L79" s="996"/>
      <c r="M79" s="996"/>
      <c r="N79" s="996"/>
      <c r="O79" s="996"/>
      <c r="P79" s="996"/>
      <c r="Q79" s="996"/>
      <c r="R79" s="449"/>
    </row>
    <row r="80" spans="1:18" ht="25.5" customHeight="1" x14ac:dyDescent="0.2">
      <c r="A80" s="1060"/>
      <c r="B80" s="201" t="s">
        <v>2790</v>
      </c>
      <c r="C80" s="1029" t="s">
        <v>2324</v>
      </c>
      <c r="D80" s="1030"/>
      <c r="E80" s="1030"/>
      <c r="F80" s="1030"/>
      <c r="G80" s="1030"/>
      <c r="H80" s="1030"/>
      <c r="I80" s="1031"/>
      <c r="J80" s="201"/>
      <c r="K80" s="1029" t="s">
        <v>136</v>
      </c>
      <c r="L80" s="1031"/>
      <c r="M80" s="201"/>
      <c r="N80" s="1029" t="s">
        <v>137</v>
      </c>
      <c r="O80" s="1030"/>
      <c r="P80" s="1030"/>
      <c r="Q80" s="1030"/>
      <c r="R80" s="447"/>
    </row>
    <row r="81" spans="1:19" ht="12.75" customHeight="1" x14ac:dyDescent="0.2">
      <c r="A81" s="1060"/>
      <c r="B81" s="769"/>
      <c r="C81" s="769"/>
      <c r="D81" s="769"/>
      <c r="E81" s="769"/>
      <c r="F81" s="769"/>
      <c r="G81" s="769"/>
      <c r="H81" s="769"/>
      <c r="I81" s="769"/>
      <c r="J81" s="769"/>
      <c r="K81" s="769"/>
      <c r="L81" s="769"/>
      <c r="M81" s="769"/>
      <c r="N81" s="769"/>
      <c r="O81" s="769"/>
      <c r="P81" s="769"/>
      <c r="Q81" s="769"/>
      <c r="R81" s="447"/>
    </row>
    <row r="82" spans="1:19" ht="13.5" customHeight="1" x14ac:dyDescent="0.2">
      <c r="A82" s="1060"/>
      <c r="B82" s="996" t="s">
        <v>2328</v>
      </c>
      <c r="C82" s="996"/>
      <c r="D82" s="996"/>
      <c r="E82" s="996"/>
      <c r="F82" s="996"/>
      <c r="G82" s="996"/>
      <c r="H82" s="996"/>
      <c r="I82" s="996"/>
      <c r="J82" s="996"/>
      <c r="K82" s="996"/>
      <c r="L82" s="996"/>
      <c r="M82" s="996"/>
      <c r="N82" s="996"/>
      <c r="O82" s="996"/>
      <c r="P82" s="996"/>
      <c r="Q82" s="996"/>
      <c r="R82" s="449"/>
      <c r="S82" s="166"/>
    </row>
    <row r="83" spans="1:19" ht="22.5" customHeight="1" x14ac:dyDescent="0.2">
      <c r="A83" s="1060"/>
      <c r="B83" s="1030" t="s">
        <v>138</v>
      </c>
      <c r="C83" s="1031"/>
      <c r="D83" s="1041" t="s">
        <v>1125</v>
      </c>
      <c r="E83" s="1042"/>
      <c r="F83" s="498"/>
      <c r="G83" s="808" t="s">
        <v>2570</v>
      </c>
      <c r="H83" s="1023"/>
      <c r="I83" s="1041" t="s">
        <v>386</v>
      </c>
      <c r="J83" s="1042"/>
      <c r="K83" s="481"/>
      <c r="L83" s="808" t="s">
        <v>2571</v>
      </c>
      <c r="M83" s="1023"/>
      <c r="N83" s="1024" t="s">
        <v>1124</v>
      </c>
      <c r="O83" s="1024"/>
      <c r="P83" s="1024"/>
      <c r="Q83" s="383"/>
      <c r="R83" s="447"/>
    </row>
    <row r="84" spans="1:19" ht="12.75" customHeight="1" x14ac:dyDescent="0.2">
      <c r="A84" s="1060"/>
      <c r="B84" s="769"/>
      <c r="C84" s="769"/>
      <c r="D84" s="769"/>
      <c r="E84" s="769"/>
      <c r="F84" s="769"/>
      <c r="G84" s="769"/>
      <c r="H84" s="769"/>
      <c r="I84" s="769"/>
      <c r="J84" s="769"/>
      <c r="K84" s="769"/>
      <c r="L84" s="769"/>
      <c r="M84" s="769"/>
      <c r="N84" s="769"/>
      <c r="O84" s="769"/>
      <c r="P84" s="769"/>
      <c r="Q84" s="769"/>
      <c r="R84" s="447"/>
    </row>
    <row r="85" spans="1:19" ht="15" hidden="1" customHeight="1" x14ac:dyDescent="0.2">
      <c r="A85" s="1060"/>
      <c r="B85" s="996"/>
      <c r="C85" s="996"/>
      <c r="D85" s="996"/>
      <c r="E85" s="996"/>
      <c r="F85" s="996"/>
      <c r="G85" s="996"/>
      <c r="H85" s="996"/>
      <c r="I85" s="996"/>
      <c r="J85" s="996"/>
      <c r="K85" s="996"/>
      <c r="L85" s="996"/>
      <c r="M85" s="996"/>
      <c r="N85" s="996"/>
      <c r="O85" s="996"/>
      <c r="P85" s="996"/>
      <c r="Q85" s="996"/>
      <c r="R85" s="447"/>
    </row>
    <row r="86" spans="1:19" ht="15" hidden="1" customHeight="1" x14ac:dyDescent="0.2">
      <c r="A86" s="1060"/>
      <c r="B86" s="1030"/>
      <c r="C86" s="1030"/>
      <c r="D86" s="1030"/>
      <c r="E86" s="1030"/>
      <c r="F86" s="1030"/>
      <c r="G86" s="1030"/>
      <c r="H86" s="1030"/>
      <c r="I86" s="1030"/>
      <c r="J86" s="499"/>
      <c r="K86" s="1030"/>
      <c r="L86" s="1030"/>
      <c r="M86" s="499"/>
      <c r="N86" s="1030"/>
      <c r="O86" s="1030"/>
      <c r="P86" s="1030"/>
      <c r="Q86" s="1030"/>
      <c r="R86" s="447"/>
    </row>
    <row r="87" spans="1:19" ht="15" hidden="1" customHeight="1" x14ac:dyDescent="0.2">
      <c r="A87" s="1060"/>
      <c r="B87" s="1030"/>
      <c r="C87" s="1030"/>
      <c r="D87" s="1030"/>
      <c r="E87" s="1030"/>
      <c r="F87" s="1030"/>
      <c r="G87" s="1030"/>
      <c r="H87" s="1030"/>
      <c r="I87" s="1030"/>
      <c r="J87" s="1030"/>
      <c r="K87" s="1030"/>
      <c r="L87" s="1030"/>
      <c r="M87" s="1030"/>
      <c r="N87" s="1030"/>
      <c r="O87" s="1030"/>
      <c r="P87" s="1030"/>
      <c r="Q87" s="1030"/>
      <c r="R87" s="447"/>
    </row>
    <row r="88" spans="1:19" ht="24" hidden="1" customHeight="1" x14ac:dyDescent="0.2">
      <c r="A88" s="1060"/>
      <c r="B88" s="1030"/>
      <c r="C88" s="1030"/>
      <c r="D88" s="1030"/>
      <c r="E88" s="1030"/>
      <c r="F88" s="1030"/>
      <c r="G88" s="1030"/>
      <c r="H88" s="1030"/>
      <c r="I88" s="1030"/>
      <c r="J88" s="1030"/>
      <c r="K88" s="1030"/>
      <c r="L88" s="1030"/>
      <c r="M88" s="1030"/>
      <c r="N88" s="1030"/>
      <c r="O88" s="1030"/>
      <c r="P88" s="1030"/>
      <c r="Q88" s="1030"/>
      <c r="R88" s="447"/>
    </row>
    <row r="89" spans="1:19" ht="15" hidden="1" customHeight="1" x14ac:dyDescent="0.2">
      <c r="A89" s="1060"/>
      <c r="B89" s="769"/>
      <c r="C89" s="769"/>
      <c r="D89" s="769"/>
      <c r="E89" s="499"/>
      <c r="F89" s="647"/>
      <c r="G89" s="647"/>
      <c r="H89" s="499"/>
      <c r="I89" s="381"/>
      <c r="J89" s="499"/>
      <c r="K89" s="1030"/>
      <c r="L89" s="1030"/>
      <c r="M89" s="1030"/>
      <c r="N89" s="1030"/>
      <c r="O89" s="1030"/>
      <c r="P89" s="1030"/>
      <c r="Q89" s="1030"/>
      <c r="R89" s="447"/>
    </row>
    <row r="90" spans="1:19" ht="12.6" hidden="1" customHeight="1" x14ac:dyDescent="0.2">
      <c r="A90" s="1060"/>
      <c r="B90" s="381"/>
      <c r="C90" s="381"/>
      <c r="D90" s="381"/>
      <c r="E90" s="381"/>
      <c r="F90" s="381"/>
      <c r="G90" s="381"/>
      <c r="H90" s="381"/>
      <c r="I90" s="381"/>
      <c r="J90" s="381"/>
      <c r="K90" s="381"/>
      <c r="L90" s="381"/>
      <c r="M90" s="381"/>
      <c r="N90" s="381"/>
      <c r="O90" s="381"/>
      <c r="P90" s="500"/>
      <c r="Q90" s="500"/>
      <c r="R90" s="464"/>
    </row>
    <row r="91" spans="1:19" ht="16.5" customHeight="1" x14ac:dyDescent="0.2">
      <c r="A91" s="1060"/>
      <c r="B91" s="769" t="s">
        <v>2323</v>
      </c>
      <c r="C91" s="769"/>
      <c r="D91" s="769"/>
      <c r="E91" s="769"/>
      <c r="F91" s="769"/>
      <c r="G91" s="769"/>
      <c r="H91" s="769"/>
      <c r="I91" s="769"/>
      <c r="J91" s="769"/>
      <c r="K91" s="769"/>
      <c r="L91" s="769"/>
      <c r="M91" s="769"/>
      <c r="N91" s="769"/>
      <c r="O91" s="769"/>
      <c r="P91" s="769"/>
      <c r="Q91" s="769"/>
      <c r="R91" s="447"/>
    </row>
    <row r="92" spans="1:19" s="164" customFormat="1" ht="15" customHeight="1" x14ac:dyDescent="0.2">
      <c r="A92" s="1060"/>
      <c r="B92" s="387" t="str">
        <f>'Main Page'!$G$9</f>
        <v>2026-2027</v>
      </c>
      <c r="C92" s="326"/>
      <c r="D92" s="326" t="s">
        <v>671</v>
      </c>
      <c r="E92" s="326" t="str">
        <f>'Main Page'!$F$13</f>
        <v>Albemarle County Public Schools</v>
      </c>
      <c r="F92" s="326"/>
      <c r="G92" s="326"/>
      <c r="H92" s="326"/>
      <c r="I92" s="326" t="s">
        <v>670</v>
      </c>
      <c r="J92" s="438">
        <f>'Main Page'!$F$14</f>
        <v>2</v>
      </c>
      <c r="K92" s="712" t="str">
        <f>'Main Page'!$B$6</f>
        <v xml:space="preserve">  Title I, Part A, Improving Basic Programs</v>
      </c>
      <c r="L92" s="712"/>
      <c r="M92" s="712"/>
      <c r="N92" s="712"/>
      <c r="O92" s="712"/>
      <c r="P92" s="712"/>
      <c r="Q92" s="712"/>
      <c r="R92" s="445"/>
      <c r="S92" s="163"/>
    </row>
    <row r="93" spans="1:19" ht="15" customHeight="1" x14ac:dyDescent="0.2">
      <c r="A93" s="1060"/>
      <c r="B93" s="381"/>
      <c r="C93" s="381"/>
      <c r="D93" s="381"/>
      <c r="E93" s="381"/>
      <c r="F93" s="381"/>
      <c r="G93" s="381"/>
      <c r="H93" s="381"/>
      <c r="I93" s="381"/>
      <c r="J93" s="381"/>
      <c r="K93" s="381"/>
      <c r="L93" s="381"/>
      <c r="M93" s="381"/>
      <c r="N93" s="381"/>
      <c r="O93" s="381"/>
      <c r="P93" s="501"/>
      <c r="Q93" s="501"/>
      <c r="R93" s="465"/>
    </row>
    <row r="94" spans="1:19" ht="32.25" customHeight="1" x14ac:dyDescent="0.2">
      <c r="A94" s="1060"/>
      <c r="B94" s="1069" t="s">
        <v>2628</v>
      </c>
      <c r="C94" s="1070"/>
      <c r="D94" s="1070"/>
      <c r="E94" s="1070"/>
      <c r="F94" s="1070"/>
      <c r="G94" s="1070"/>
      <c r="H94" s="1070"/>
      <c r="I94" s="1070"/>
      <c r="J94" s="1070"/>
      <c r="K94" s="1070"/>
      <c r="L94" s="1070"/>
      <c r="M94" s="1070"/>
      <c r="N94" s="1070"/>
      <c r="O94" s="1070"/>
      <c r="P94" s="1070"/>
      <c r="Q94" s="1071"/>
      <c r="R94" s="466"/>
      <c r="S94" s="994" t="s">
        <v>2606</v>
      </c>
    </row>
    <row r="95" spans="1:19" ht="15" customHeight="1" x14ac:dyDescent="0.2">
      <c r="A95" s="1060"/>
      <c r="B95" s="493"/>
      <c r="C95" s="493"/>
      <c r="D95" s="493"/>
      <c r="E95" s="493"/>
      <c r="F95" s="493"/>
      <c r="G95" s="493"/>
      <c r="H95" s="493"/>
      <c r="I95" s="493"/>
      <c r="J95" s="493"/>
      <c r="K95" s="493"/>
      <c r="L95" s="493"/>
      <c r="M95" s="493"/>
      <c r="N95" s="493"/>
      <c r="O95" s="493"/>
      <c r="P95" s="493"/>
      <c r="Q95" s="493"/>
      <c r="R95" s="466"/>
      <c r="S95" s="994"/>
    </row>
    <row r="96" spans="1:19" ht="12.75" x14ac:dyDescent="0.2">
      <c r="A96" s="1060"/>
      <c r="B96" s="1026" t="s">
        <v>2575</v>
      </c>
      <c r="C96" s="1027"/>
      <c r="D96" s="1027"/>
      <c r="E96" s="1027"/>
      <c r="F96" s="1027"/>
      <c r="G96" s="1027"/>
      <c r="H96" s="1027"/>
      <c r="I96" s="1027"/>
      <c r="J96" s="1027"/>
      <c r="K96" s="1027"/>
      <c r="L96" s="1027"/>
      <c r="M96" s="1027"/>
      <c r="N96" s="1027"/>
      <c r="O96" s="1027"/>
      <c r="P96" s="1027"/>
      <c r="Q96" s="1028"/>
      <c r="R96" s="454"/>
      <c r="S96" s="233"/>
    </row>
    <row r="97" spans="1:19" ht="150" customHeight="1" x14ac:dyDescent="0.2">
      <c r="A97" s="1060"/>
      <c r="B97" s="1025"/>
      <c r="C97" s="1025"/>
      <c r="D97" s="1025"/>
      <c r="E97" s="1025"/>
      <c r="F97" s="1025"/>
      <c r="G97" s="1025"/>
      <c r="H97" s="1025"/>
      <c r="I97" s="1025"/>
      <c r="J97" s="1025"/>
      <c r="K97" s="1025"/>
      <c r="L97" s="1025"/>
      <c r="M97" s="1025"/>
      <c r="N97" s="1025"/>
      <c r="O97" s="1025"/>
      <c r="P97" s="1025"/>
      <c r="Q97" s="1025"/>
      <c r="R97" s="456"/>
      <c r="S97" s="234" t="s">
        <v>2619</v>
      </c>
    </row>
    <row r="98" spans="1:19" ht="15" customHeight="1" x14ac:dyDescent="0.2">
      <c r="A98" s="1060"/>
      <c r="B98" s="502"/>
      <c r="C98" s="502"/>
      <c r="D98" s="502"/>
      <c r="E98" s="502"/>
      <c r="F98" s="502"/>
      <c r="G98" s="502"/>
      <c r="H98" s="502"/>
      <c r="I98" s="502"/>
      <c r="J98" s="502"/>
      <c r="K98" s="502"/>
      <c r="L98" s="502"/>
      <c r="M98" s="502"/>
      <c r="N98" s="502"/>
      <c r="O98" s="502"/>
      <c r="P98" s="502"/>
      <c r="Q98" s="502"/>
      <c r="R98" s="456"/>
      <c r="S98" s="235"/>
    </row>
    <row r="99" spans="1:19" ht="12.75" customHeight="1" x14ac:dyDescent="0.2">
      <c r="A99" s="1060"/>
      <c r="B99" s="1058" t="s">
        <v>2543</v>
      </c>
      <c r="C99" s="1058"/>
      <c r="D99" s="1058"/>
      <c r="E99" s="1058"/>
      <c r="F99" s="1058"/>
      <c r="G99" s="1058"/>
      <c r="H99" s="1058"/>
      <c r="I99" s="1058"/>
      <c r="J99" s="1058"/>
      <c r="K99" s="1058"/>
      <c r="L99" s="1058"/>
      <c r="M99" s="1058"/>
      <c r="N99" s="1058"/>
      <c r="O99" s="381"/>
      <c r="P99" s="512"/>
      <c r="Q99" s="512"/>
      <c r="R99" s="466"/>
      <c r="S99" s="992" t="s">
        <v>2688</v>
      </c>
    </row>
    <row r="100" spans="1:19" ht="12.75" customHeight="1" x14ac:dyDescent="0.2">
      <c r="A100" s="1060"/>
      <c r="B100" s="503"/>
      <c r="C100" s="504"/>
      <c r="D100" s="504"/>
      <c r="E100" s="504"/>
      <c r="F100" s="505"/>
      <c r="G100" s="1055" t="s">
        <v>723</v>
      </c>
      <c r="H100" s="1056"/>
      <c r="I100" s="1056"/>
      <c r="J100" s="1056"/>
      <c r="K100" s="1056"/>
      <c r="L100" s="1056"/>
      <c r="M100" s="1056"/>
      <c r="N100" s="1057"/>
      <c r="O100" s="513"/>
      <c r="P100" s="1007" t="s">
        <v>2086</v>
      </c>
      <c r="Q100" s="1007"/>
      <c r="R100" s="467"/>
      <c r="S100" s="993"/>
    </row>
    <row r="101" spans="1:19" s="12" customFormat="1" ht="63.75" customHeight="1" x14ac:dyDescent="0.2">
      <c r="A101" s="1060"/>
      <c r="B101" s="1036" t="s">
        <v>575</v>
      </c>
      <c r="C101" s="1036"/>
      <c r="D101" s="1036"/>
      <c r="E101" s="1039" t="s">
        <v>724</v>
      </c>
      <c r="F101" s="1040"/>
      <c r="G101" s="506" t="s">
        <v>1915</v>
      </c>
      <c r="H101" s="506" t="s">
        <v>1918</v>
      </c>
      <c r="I101" s="507" t="s">
        <v>1916</v>
      </c>
      <c r="J101" s="506" t="s">
        <v>1917</v>
      </c>
      <c r="K101" s="506" t="s">
        <v>2084</v>
      </c>
      <c r="L101" s="507" t="s">
        <v>2085</v>
      </c>
      <c r="M101" s="507" t="s">
        <v>1894</v>
      </c>
      <c r="N101" s="507" t="s">
        <v>1891</v>
      </c>
      <c r="O101" s="514"/>
      <c r="P101" s="1007"/>
      <c r="Q101" s="1007"/>
      <c r="R101" s="467"/>
      <c r="S101" s="167"/>
    </row>
    <row r="102" spans="1:19" ht="11.45" customHeight="1" x14ac:dyDescent="0.2">
      <c r="A102" s="1060"/>
      <c r="B102" s="1050">
        <v>1</v>
      </c>
      <c r="C102" s="1051"/>
      <c r="D102" s="1052"/>
      <c r="E102" s="1053" t="s">
        <v>142</v>
      </c>
      <c r="F102" s="1054"/>
      <c r="G102" s="508" t="s">
        <v>996</v>
      </c>
      <c r="H102" s="508" t="s">
        <v>995</v>
      </c>
      <c r="I102" s="508" t="s">
        <v>994</v>
      </c>
      <c r="J102" s="509" t="s">
        <v>52</v>
      </c>
      <c r="K102" s="510" t="s">
        <v>51</v>
      </c>
      <c r="L102" s="509" t="s">
        <v>49</v>
      </c>
      <c r="M102" s="511" t="s">
        <v>50</v>
      </c>
      <c r="N102" s="509" t="s">
        <v>1895</v>
      </c>
      <c r="O102" s="515"/>
      <c r="P102" s="516"/>
      <c r="Q102" s="516"/>
      <c r="R102" s="467"/>
      <c r="S102" s="167"/>
    </row>
    <row r="103" spans="1:19" ht="11.45" customHeight="1" x14ac:dyDescent="0.2">
      <c r="A103" s="1060"/>
      <c r="B103" s="316" t="s">
        <v>505</v>
      </c>
      <c r="C103" s="317"/>
      <c r="D103" s="318"/>
      <c r="E103" s="175" t="s">
        <v>386</v>
      </c>
      <c r="F103" s="176"/>
      <c r="G103" s="177">
        <v>544</v>
      </c>
      <c r="H103" s="178">
        <v>12</v>
      </c>
      <c r="I103" s="179">
        <v>290</v>
      </c>
      <c r="J103" s="525">
        <f>SUM(H103:I103)</f>
        <v>302</v>
      </c>
      <c r="K103" s="180" t="s">
        <v>626</v>
      </c>
      <c r="L103" s="180" t="s">
        <v>626</v>
      </c>
      <c r="M103" s="526">
        <f>IF(R103&gt;=G103,G103,IF(R103&lt;G103,R103))</f>
        <v>464</v>
      </c>
      <c r="N103" s="527">
        <f>IF(G103 &gt;0,IF(L103="Yes",M103/G103, I103/G103),0)</f>
        <v>0.8529411764705882</v>
      </c>
      <c r="O103" s="517"/>
      <c r="P103" s="516"/>
      <c r="Q103" s="516"/>
      <c r="R103" s="467">
        <f>IF(L103="Yes",I103*1.6,I103)</f>
        <v>464</v>
      </c>
      <c r="S103" s="167"/>
    </row>
    <row r="104" spans="1:19" ht="11.45" customHeight="1" x14ac:dyDescent="0.2">
      <c r="A104" s="1060"/>
      <c r="B104" s="316" t="s">
        <v>498</v>
      </c>
      <c r="C104" s="317"/>
      <c r="D104" s="318"/>
      <c r="E104" s="175" t="s">
        <v>386</v>
      </c>
      <c r="F104" s="176"/>
      <c r="G104" s="177">
        <v>495</v>
      </c>
      <c r="H104" s="178">
        <v>3</v>
      </c>
      <c r="I104" s="179">
        <v>243</v>
      </c>
      <c r="J104" s="525">
        <f>SUM(H104:I104)</f>
        <v>246</v>
      </c>
      <c r="K104" s="180" t="s">
        <v>626</v>
      </c>
      <c r="L104" s="180" t="s">
        <v>626</v>
      </c>
      <c r="M104" s="526">
        <f>IF(R104&gt;=G104,G104,IF(R104&lt;G104,R104))</f>
        <v>388.8</v>
      </c>
      <c r="N104" s="527">
        <f>IF(G104 &gt;0,IF(L104="Yes",M104/G104, I104/G104),0)</f>
        <v>0.78545454545454552</v>
      </c>
      <c r="O104" s="517"/>
      <c r="P104" s="518"/>
      <c r="Q104" s="518"/>
      <c r="R104" s="467">
        <f t="shared" ref="R104:R167" si="0">IF(L104="Yes",I104*1.6,I104)</f>
        <v>388.8</v>
      </c>
    </row>
    <row r="105" spans="1:19" ht="11.45" customHeight="1" x14ac:dyDescent="0.2">
      <c r="A105" s="1060"/>
      <c r="B105" s="316" t="s">
        <v>501</v>
      </c>
      <c r="C105" s="317"/>
      <c r="D105" s="318"/>
      <c r="E105" s="175" t="s">
        <v>386</v>
      </c>
      <c r="F105" s="176"/>
      <c r="G105" s="177">
        <v>211</v>
      </c>
      <c r="H105" s="178">
        <v>2</v>
      </c>
      <c r="I105" s="179">
        <v>93</v>
      </c>
      <c r="J105" s="525">
        <f>SUM(H105:I105)</f>
        <v>95</v>
      </c>
      <c r="K105" s="180" t="s">
        <v>626</v>
      </c>
      <c r="L105" s="180" t="s">
        <v>626</v>
      </c>
      <c r="M105" s="526">
        <f>IF(R105&gt;=G105,G105,IF(R105&lt;G105,R105))</f>
        <v>148.80000000000001</v>
      </c>
      <c r="N105" s="527">
        <f>IF(G105 &gt;0,IF(L105="Yes",M105/G105, I105/G105),0)</f>
        <v>0.70521327014218016</v>
      </c>
      <c r="O105" s="517"/>
      <c r="P105" s="518"/>
      <c r="Q105" s="518"/>
      <c r="R105" s="467">
        <f t="shared" si="0"/>
        <v>148.80000000000001</v>
      </c>
    </row>
    <row r="106" spans="1:19" ht="11.45" customHeight="1" x14ac:dyDescent="0.2">
      <c r="A106" s="1060"/>
      <c r="B106" s="316" t="s">
        <v>2864</v>
      </c>
      <c r="C106" s="317"/>
      <c r="D106" s="318"/>
      <c r="E106" s="175" t="s">
        <v>386</v>
      </c>
      <c r="F106" s="176"/>
      <c r="G106" s="177">
        <v>513</v>
      </c>
      <c r="H106" s="178">
        <v>6</v>
      </c>
      <c r="I106" s="179">
        <v>221</v>
      </c>
      <c r="J106" s="525">
        <f>SUM(H106:I106)</f>
        <v>227</v>
      </c>
      <c r="K106" s="180" t="s">
        <v>626</v>
      </c>
      <c r="L106" s="180" t="s">
        <v>626</v>
      </c>
      <c r="M106" s="526">
        <f>IF(R106&gt;=G106,G106,IF(R106&lt;G106,R106))</f>
        <v>353.6</v>
      </c>
      <c r="N106" s="527">
        <f>IF(G106 &gt;0,IF(L106="Yes",M106/G106, I106/G106),0)</f>
        <v>0.68927875243664727</v>
      </c>
      <c r="O106" s="517"/>
      <c r="P106" s="518"/>
      <c r="Q106" s="518"/>
      <c r="R106" s="467">
        <f t="shared" si="0"/>
        <v>353.6</v>
      </c>
    </row>
    <row r="107" spans="1:19" ht="11.45" customHeight="1" x14ac:dyDescent="0.2">
      <c r="A107" s="1060"/>
      <c r="B107" s="316" t="s">
        <v>500</v>
      </c>
      <c r="C107" s="317"/>
      <c r="D107" s="318"/>
      <c r="E107" s="175" t="s">
        <v>386</v>
      </c>
      <c r="F107" s="176"/>
      <c r="G107" s="177">
        <v>171</v>
      </c>
      <c r="H107" s="178">
        <v>2</v>
      </c>
      <c r="I107" s="179">
        <v>70</v>
      </c>
      <c r="J107" s="525">
        <f>SUM(H107:I107)</f>
        <v>72</v>
      </c>
      <c r="K107" s="180" t="s">
        <v>626</v>
      </c>
      <c r="L107" s="180" t="s">
        <v>626</v>
      </c>
      <c r="M107" s="526">
        <f>IF(R107&gt;=G107,G107,IF(R107&lt;G107,R107))</f>
        <v>112</v>
      </c>
      <c r="N107" s="527">
        <f>IF(G107 &gt;0,IF(L107="Yes",M107/G107, I107/G107),0)</f>
        <v>0.65497076023391809</v>
      </c>
      <c r="O107" s="517"/>
      <c r="P107" s="518"/>
      <c r="Q107" s="518"/>
      <c r="R107" s="467">
        <f t="shared" si="0"/>
        <v>112</v>
      </c>
    </row>
    <row r="108" spans="1:19" ht="11.45" customHeight="1" x14ac:dyDescent="0.2">
      <c r="A108" s="1060"/>
      <c r="B108" s="316" t="s">
        <v>2866</v>
      </c>
      <c r="C108" s="317"/>
      <c r="D108" s="318"/>
      <c r="E108" s="175" t="s">
        <v>388</v>
      </c>
      <c r="F108" s="176"/>
      <c r="G108" s="177">
        <v>697</v>
      </c>
      <c r="H108" s="178"/>
      <c r="I108" s="179">
        <v>282</v>
      </c>
      <c r="J108" s="525">
        <f>SUM(H108:I108)</f>
        <v>282</v>
      </c>
      <c r="K108" s="180" t="s">
        <v>626</v>
      </c>
      <c r="L108" s="180" t="s">
        <v>626</v>
      </c>
      <c r="M108" s="526">
        <f>IF(R108&gt;=G108,G108,IF(R108&lt;G108,R108))</f>
        <v>451.20000000000005</v>
      </c>
      <c r="N108" s="527">
        <f>IF(G108 &gt;0,IF(L108="Yes",M108/G108, I108/G108),0)</f>
        <v>0.64734576757532292</v>
      </c>
      <c r="O108" s="517"/>
      <c r="P108" s="518"/>
      <c r="Q108" s="518"/>
      <c r="R108" s="467">
        <f t="shared" si="0"/>
        <v>451.20000000000005</v>
      </c>
    </row>
    <row r="109" spans="1:19" ht="11.45" customHeight="1" x14ac:dyDescent="0.2">
      <c r="A109" s="1060"/>
      <c r="B109" s="316" t="s">
        <v>99</v>
      </c>
      <c r="C109" s="317"/>
      <c r="D109" s="318"/>
      <c r="E109" s="175" t="s">
        <v>388</v>
      </c>
      <c r="F109" s="176"/>
      <c r="G109" s="177">
        <v>505</v>
      </c>
      <c r="H109" s="178"/>
      <c r="I109" s="179">
        <v>166</v>
      </c>
      <c r="J109" s="525">
        <f>SUM(H109:I109)</f>
        <v>166</v>
      </c>
      <c r="K109" s="180" t="s">
        <v>626</v>
      </c>
      <c r="L109" s="180" t="s">
        <v>626</v>
      </c>
      <c r="M109" s="526">
        <f>IF(R109&gt;=G109,G109,IF(R109&lt;G109,R109))</f>
        <v>265.60000000000002</v>
      </c>
      <c r="N109" s="527">
        <f>IF(G109 &gt;0,IF(L109="Yes",M109/G109, I109/G109),0)</f>
        <v>0.52594059405940596</v>
      </c>
      <c r="O109" s="517"/>
      <c r="P109" s="519"/>
      <c r="Q109" s="519"/>
      <c r="R109" s="467">
        <f t="shared" si="0"/>
        <v>265.60000000000002</v>
      </c>
    </row>
    <row r="110" spans="1:19" ht="11.45" customHeight="1" x14ac:dyDescent="0.2">
      <c r="A110" s="1060"/>
      <c r="B110" s="316" t="s">
        <v>2870</v>
      </c>
      <c r="C110" s="317"/>
      <c r="D110" s="318"/>
      <c r="E110" s="175" t="s">
        <v>1124</v>
      </c>
      <c r="F110" s="176"/>
      <c r="G110" s="177">
        <v>370</v>
      </c>
      <c r="H110" s="178">
        <v>3</v>
      </c>
      <c r="I110" s="179">
        <v>116</v>
      </c>
      <c r="J110" s="525">
        <f>SUM(H110:I110)</f>
        <v>119</v>
      </c>
      <c r="K110" s="180" t="s">
        <v>626</v>
      </c>
      <c r="L110" s="180" t="s">
        <v>626</v>
      </c>
      <c r="M110" s="526">
        <f>IF(R110&gt;=G110,G110,IF(R110&lt;G110,R110))</f>
        <v>185.60000000000002</v>
      </c>
      <c r="N110" s="527">
        <f>IF(G110 &gt;0,IF(L110="Yes",M110/G110, I110/G110),0)</f>
        <v>0.50162162162162172</v>
      </c>
      <c r="O110" s="517"/>
      <c r="P110" s="518"/>
      <c r="Q110" s="518"/>
      <c r="R110" s="467">
        <f t="shared" si="0"/>
        <v>185.60000000000002</v>
      </c>
    </row>
    <row r="111" spans="1:19" ht="11.45" customHeight="1" x14ac:dyDescent="0.2">
      <c r="A111" s="1060"/>
      <c r="B111" s="316" t="s">
        <v>2869</v>
      </c>
      <c r="C111" s="317"/>
      <c r="D111" s="318"/>
      <c r="E111" s="175" t="s">
        <v>1125</v>
      </c>
      <c r="F111" s="176"/>
      <c r="G111" s="177">
        <v>394</v>
      </c>
      <c r="H111" s="178">
        <v>2</v>
      </c>
      <c r="I111" s="179">
        <v>123</v>
      </c>
      <c r="J111" s="525">
        <f>SUM(H111:I111)</f>
        <v>125</v>
      </c>
      <c r="K111" s="180" t="s">
        <v>626</v>
      </c>
      <c r="L111" s="180" t="s">
        <v>626</v>
      </c>
      <c r="M111" s="526">
        <f>IF(R111&gt;=G111,G111,IF(R111&lt;G111,R111))</f>
        <v>196.8</v>
      </c>
      <c r="N111" s="527">
        <f>IF(G111 &gt;0,IF(L111="Yes",M111/G111, I111/G111),0)</f>
        <v>0.49949238578680205</v>
      </c>
      <c r="O111" s="517"/>
      <c r="P111" s="518"/>
      <c r="Q111" s="518"/>
      <c r="R111" s="467">
        <f t="shared" si="0"/>
        <v>196.8</v>
      </c>
      <c r="S111" s="224"/>
    </row>
    <row r="112" spans="1:19" ht="11.45" customHeight="1" x14ac:dyDescent="0.2">
      <c r="A112" s="1060"/>
      <c r="B112" s="316" t="s">
        <v>2871</v>
      </c>
      <c r="C112" s="317"/>
      <c r="D112" s="318"/>
      <c r="E112" s="175" t="s">
        <v>388</v>
      </c>
      <c r="F112" s="176"/>
      <c r="G112" s="177">
        <v>358</v>
      </c>
      <c r="H112" s="178"/>
      <c r="I112" s="179">
        <v>107</v>
      </c>
      <c r="J112" s="525">
        <f>SUM(H112:I112)</f>
        <v>107</v>
      </c>
      <c r="K112" s="180" t="s">
        <v>626</v>
      </c>
      <c r="L112" s="180" t="s">
        <v>626</v>
      </c>
      <c r="M112" s="526">
        <f>IF(R112&gt;=G112,G112,IF(R112&lt;G112,R112))</f>
        <v>171.20000000000002</v>
      </c>
      <c r="N112" s="527">
        <f>IF(G112 &gt;0,IF(L112="Yes",M112/G112, I112/G112),0)</f>
        <v>0.47821229050279335</v>
      </c>
      <c r="O112" s="517"/>
      <c r="P112" s="518"/>
      <c r="Q112" s="518"/>
      <c r="R112" s="467">
        <f t="shared" si="0"/>
        <v>171.20000000000002</v>
      </c>
      <c r="S112" s="224"/>
    </row>
    <row r="113" spans="1:18" ht="11.45" customHeight="1" x14ac:dyDescent="0.2">
      <c r="A113" s="1060"/>
      <c r="B113" s="316" t="s">
        <v>97</v>
      </c>
      <c r="C113" s="317"/>
      <c r="D113" s="318"/>
      <c r="E113" s="175" t="s">
        <v>387</v>
      </c>
      <c r="F113" s="176"/>
      <c r="G113" s="177">
        <v>1885</v>
      </c>
      <c r="H113" s="178"/>
      <c r="I113" s="179">
        <v>515</v>
      </c>
      <c r="J113" s="525">
        <f>SUM(H113:I113)</f>
        <v>515</v>
      </c>
      <c r="K113" s="180" t="s">
        <v>627</v>
      </c>
      <c r="L113" s="180" t="s">
        <v>626</v>
      </c>
      <c r="M113" s="526">
        <f>IF(R113&gt;=G113,G113,IF(R113&lt;G113,R113))</f>
        <v>824</v>
      </c>
      <c r="N113" s="527">
        <f>IF(G113 &gt;0,IF(L113="Yes",M113/G113, I113/G113),0)</f>
        <v>0.43713527851458883</v>
      </c>
      <c r="O113" s="517"/>
      <c r="P113" s="512"/>
      <c r="Q113" s="512"/>
      <c r="R113" s="467">
        <f t="shared" si="0"/>
        <v>824</v>
      </c>
    </row>
    <row r="114" spans="1:18" ht="11.45" customHeight="1" x14ac:dyDescent="0.2">
      <c r="A114" s="1060"/>
      <c r="B114" s="316" t="s">
        <v>102</v>
      </c>
      <c r="C114" s="317"/>
      <c r="D114" s="318"/>
      <c r="E114" s="175" t="s">
        <v>387</v>
      </c>
      <c r="F114" s="176"/>
      <c r="G114" s="177">
        <v>1113</v>
      </c>
      <c r="H114" s="178"/>
      <c r="I114" s="179">
        <v>304</v>
      </c>
      <c r="J114" s="525">
        <f>SUM(H114:I114)</f>
        <v>304</v>
      </c>
      <c r="K114" s="180" t="s">
        <v>627</v>
      </c>
      <c r="L114" s="180" t="s">
        <v>626</v>
      </c>
      <c r="M114" s="526">
        <f>IF(R114&gt;=G114,G114,IF(R114&lt;G114,R114))</f>
        <v>486.40000000000003</v>
      </c>
      <c r="N114" s="527">
        <f>IF(G114 &gt;0,IF(L114="Yes",M114/G114, I114/G114),0)</f>
        <v>0.43701707097933518</v>
      </c>
      <c r="O114" s="517"/>
      <c r="P114" s="520"/>
      <c r="Q114" s="520"/>
      <c r="R114" s="467">
        <f t="shared" si="0"/>
        <v>486.40000000000003</v>
      </c>
    </row>
    <row r="115" spans="1:18" ht="11.45" customHeight="1" x14ac:dyDescent="0.2">
      <c r="A115" s="1060"/>
      <c r="B115" s="316" t="s">
        <v>502</v>
      </c>
      <c r="C115" s="317"/>
      <c r="D115" s="318"/>
      <c r="E115" s="175" t="s">
        <v>386</v>
      </c>
      <c r="F115" s="176"/>
      <c r="G115" s="177">
        <v>450</v>
      </c>
      <c r="H115" s="178"/>
      <c r="I115" s="179">
        <v>110</v>
      </c>
      <c r="J115" s="525">
        <f>SUM(H115:I115)</f>
        <v>110</v>
      </c>
      <c r="K115" s="180" t="s">
        <v>627</v>
      </c>
      <c r="L115" s="180" t="s">
        <v>626</v>
      </c>
      <c r="M115" s="526">
        <f>IF(R115&gt;=G115,G115,IF(R115&lt;G115,R115))</f>
        <v>176</v>
      </c>
      <c r="N115" s="527">
        <f>IF(G115 &gt;0,IF(L115="Yes",M115/G115, I115/G115),0)</f>
        <v>0.39111111111111113</v>
      </c>
      <c r="O115" s="517"/>
      <c r="P115" s="518"/>
      <c r="Q115" s="518"/>
      <c r="R115" s="467">
        <f t="shared" si="0"/>
        <v>176</v>
      </c>
    </row>
    <row r="116" spans="1:18" ht="11.45" customHeight="1" x14ac:dyDescent="0.2">
      <c r="A116" s="1060"/>
      <c r="B116" s="316" t="s">
        <v>880</v>
      </c>
      <c r="C116" s="317"/>
      <c r="D116" s="318"/>
      <c r="E116" s="175" t="s">
        <v>386</v>
      </c>
      <c r="F116" s="176"/>
      <c r="G116" s="177">
        <v>675</v>
      </c>
      <c r="H116" s="178"/>
      <c r="I116" s="179">
        <v>149</v>
      </c>
      <c r="J116" s="525">
        <f>SUM(H116:I116)</f>
        <v>149</v>
      </c>
      <c r="K116" s="180" t="s">
        <v>627</v>
      </c>
      <c r="L116" s="180" t="s">
        <v>626</v>
      </c>
      <c r="M116" s="526">
        <f>IF(R116&gt;=G116,G116,IF(R116&lt;G116,R116))</f>
        <v>238.4</v>
      </c>
      <c r="N116" s="527">
        <f>IF(G116 &gt;0,IF(L116="Yes",M116/G116, I116/G116),0)</f>
        <v>0.35318518518518521</v>
      </c>
      <c r="O116" s="517"/>
      <c r="P116" s="518"/>
      <c r="Q116" s="518"/>
      <c r="R116" s="467">
        <f t="shared" si="0"/>
        <v>238.4</v>
      </c>
    </row>
    <row r="117" spans="1:18" ht="11.45" customHeight="1" x14ac:dyDescent="0.2">
      <c r="A117" s="1060"/>
      <c r="B117" s="316" t="s">
        <v>503</v>
      </c>
      <c r="C117" s="317"/>
      <c r="D117" s="318"/>
      <c r="E117" s="175" t="s">
        <v>721</v>
      </c>
      <c r="F117" s="176"/>
      <c r="G117" s="177">
        <v>257</v>
      </c>
      <c r="H117" s="178"/>
      <c r="I117" s="179">
        <v>50</v>
      </c>
      <c r="J117" s="525">
        <f>SUM(H117:I117)</f>
        <v>50</v>
      </c>
      <c r="K117" s="180" t="s">
        <v>627</v>
      </c>
      <c r="L117" s="180" t="s">
        <v>626</v>
      </c>
      <c r="M117" s="526">
        <f>IF(R117&gt;=G117,G117,IF(R117&lt;G117,R117))</f>
        <v>80</v>
      </c>
      <c r="N117" s="527">
        <f>IF(G117 &gt;0,IF(L117="Yes",M117/G117, I117/G117),0)</f>
        <v>0.31128404669260701</v>
      </c>
      <c r="O117" s="517"/>
      <c r="P117" s="518"/>
      <c r="Q117" s="518"/>
      <c r="R117" s="467">
        <f t="shared" si="0"/>
        <v>80</v>
      </c>
    </row>
    <row r="118" spans="1:18" ht="11.45" customHeight="1" x14ac:dyDescent="0.2">
      <c r="A118" s="1060"/>
      <c r="B118" s="316" t="s">
        <v>497</v>
      </c>
      <c r="C118" s="317"/>
      <c r="D118" s="318"/>
      <c r="E118" s="175" t="s">
        <v>386</v>
      </c>
      <c r="F118" s="176"/>
      <c r="G118" s="177">
        <v>465</v>
      </c>
      <c r="H118" s="178"/>
      <c r="I118" s="179">
        <v>84</v>
      </c>
      <c r="J118" s="525">
        <f>SUM(H118:I118)</f>
        <v>84</v>
      </c>
      <c r="K118" s="180" t="s">
        <v>627</v>
      </c>
      <c r="L118" s="180" t="s">
        <v>626</v>
      </c>
      <c r="M118" s="526">
        <f>IF(R118&gt;=G118,G118,IF(R118&lt;G118,R118))</f>
        <v>134.4</v>
      </c>
      <c r="N118" s="527">
        <f>IF(G118 &gt;0,IF(L118="Yes",M118/G118, I118/G118),0)</f>
        <v>0.28903225806451616</v>
      </c>
      <c r="O118" s="517"/>
      <c r="P118" s="518"/>
      <c r="Q118" s="518"/>
      <c r="R118" s="467">
        <f t="shared" si="0"/>
        <v>134.4</v>
      </c>
    </row>
    <row r="119" spans="1:18" ht="11.45" customHeight="1" x14ac:dyDescent="0.2">
      <c r="A119" s="1060"/>
      <c r="B119" s="316" t="s">
        <v>2867</v>
      </c>
      <c r="C119" s="317"/>
      <c r="D119" s="318"/>
      <c r="E119" s="175" t="s">
        <v>388</v>
      </c>
      <c r="F119" s="176"/>
      <c r="G119" s="177">
        <v>597</v>
      </c>
      <c r="H119" s="178"/>
      <c r="I119" s="179">
        <v>105</v>
      </c>
      <c r="J119" s="525">
        <f>SUM(H119:I119)</f>
        <v>105</v>
      </c>
      <c r="K119" s="180" t="s">
        <v>627</v>
      </c>
      <c r="L119" s="180" t="s">
        <v>626</v>
      </c>
      <c r="M119" s="526">
        <f>IF(R119&gt;=G119,G119,IF(R119&lt;G119,R119))</f>
        <v>168</v>
      </c>
      <c r="N119" s="527">
        <f>IF(G119 &gt;0,IF(L119="Yes",M119/G119, I119/G119),0)</f>
        <v>0.28140703517587939</v>
      </c>
      <c r="O119" s="517"/>
      <c r="P119" s="518"/>
      <c r="Q119" s="518"/>
      <c r="R119" s="467">
        <f t="shared" si="0"/>
        <v>168</v>
      </c>
    </row>
    <row r="120" spans="1:18" ht="11.45" customHeight="1" x14ac:dyDescent="0.2">
      <c r="A120" s="1060"/>
      <c r="B120" s="316" t="s">
        <v>881</v>
      </c>
      <c r="C120" s="317"/>
      <c r="D120" s="318"/>
      <c r="E120" s="175" t="s">
        <v>386</v>
      </c>
      <c r="F120" s="176"/>
      <c r="G120" s="177">
        <v>268</v>
      </c>
      <c r="H120" s="178"/>
      <c r="I120" s="179">
        <v>39</v>
      </c>
      <c r="J120" s="525">
        <f>SUM(H120:I120)</f>
        <v>39</v>
      </c>
      <c r="K120" s="180" t="s">
        <v>627</v>
      </c>
      <c r="L120" s="180" t="s">
        <v>626</v>
      </c>
      <c r="M120" s="526">
        <f>IF(R120&gt;=G120,G120,IF(R120&lt;G120,R120))</f>
        <v>62.400000000000006</v>
      </c>
      <c r="N120" s="527">
        <f>IF(G120 &gt;0,IF(L120="Yes",M120/G120, I120/G120),0)</f>
        <v>0.23283582089552241</v>
      </c>
      <c r="O120" s="517"/>
      <c r="P120" s="518"/>
      <c r="Q120" s="518"/>
      <c r="R120" s="467">
        <f t="shared" si="0"/>
        <v>62.400000000000006</v>
      </c>
    </row>
    <row r="121" spans="1:18" ht="11.45" customHeight="1" x14ac:dyDescent="0.2">
      <c r="A121" s="1060"/>
      <c r="B121" s="316" t="s">
        <v>883</v>
      </c>
      <c r="C121" s="317"/>
      <c r="D121" s="318"/>
      <c r="E121" s="175" t="s">
        <v>721</v>
      </c>
      <c r="F121" s="176"/>
      <c r="G121" s="177">
        <v>571</v>
      </c>
      <c r="H121" s="178"/>
      <c r="I121" s="179">
        <v>79</v>
      </c>
      <c r="J121" s="525">
        <f>SUM(H121:I121)</f>
        <v>79</v>
      </c>
      <c r="K121" s="180" t="s">
        <v>627</v>
      </c>
      <c r="L121" s="180" t="s">
        <v>626</v>
      </c>
      <c r="M121" s="526">
        <f>IF(R121&gt;=G121,G121,IF(R121&lt;G121,R121))</f>
        <v>126.4</v>
      </c>
      <c r="N121" s="527">
        <f>IF(G121 &gt;0,IF(L121="Yes",M121/G121, I121/G121),0)</f>
        <v>0.2213660245183888</v>
      </c>
      <c r="O121" s="517"/>
      <c r="P121" s="518"/>
      <c r="Q121" s="518"/>
      <c r="R121" s="467">
        <f t="shared" si="0"/>
        <v>126.4</v>
      </c>
    </row>
    <row r="122" spans="1:18" ht="11.45" customHeight="1" x14ac:dyDescent="0.2">
      <c r="A122" s="1060"/>
      <c r="B122" s="316" t="s">
        <v>882</v>
      </c>
      <c r="C122" s="317"/>
      <c r="D122" s="318"/>
      <c r="E122" s="175" t="s">
        <v>386</v>
      </c>
      <c r="F122" s="176"/>
      <c r="G122" s="177">
        <v>496</v>
      </c>
      <c r="H122" s="178"/>
      <c r="I122" s="179">
        <v>66</v>
      </c>
      <c r="J122" s="525">
        <f>SUM(H122:I122)</f>
        <v>66</v>
      </c>
      <c r="K122" s="180" t="s">
        <v>627</v>
      </c>
      <c r="L122" s="180" t="s">
        <v>626</v>
      </c>
      <c r="M122" s="526">
        <f>IF(R122&gt;=G122,G122,IF(R122&lt;G122,R122))</f>
        <v>105.60000000000001</v>
      </c>
      <c r="N122" s="527">
        <f>IF(G122 &gt;0,IF(L122="Yes",M122/G122, I122/G122),0)</f>
        <v>0.21290322580645163</v>
      </c>
      <c r="O122" s="517"/>
      <c r="P122" s="518"/>
      <c r="Q122" s="518"/>
      <c r="R122" s="467">
        <f t="shared" si="0"/>
        <v>105.60000000000001</v>
      </c>
    </row>
    <row r="123" spans="1:18" ht="11.45" customHeight="1" x14ac:dyDescent="0.2">
      <c r="A123" s="1060"/>
      <c r="B123" s="316" t="s">
        <v>105</v>
      </c>
      <c r="C123" s="317"/>
      <c r="D123" s="318"/>
      <c r="E123" s="175" t="s">
        <v>387</v>
      </c>
      <c r="F123" s="176"/>
      <c r="G123" s="177">
        <v>1285</v>
      </c>
      <c r="H123" s="178"/>
      <c r="I123" s="179">
        <v>114</v>
      </c>
      <c r="J123" s="525">
        <f>SUM(H123:I123)</f>
        <v>114</v>
      </c>
      <c r="K123" s="180" t="s">
        <v>627</v>
      </c>
      <c r="L123" s="180" t="s">
        <v>626</v>
      </c>
      <c r="M123" s="526">
        <f>IF(R123&gt;=G123,G123,IF(R123&lt;G123,R123))</f>
        <v>182.4</v>
      </c>
      <c r="N123" s="527">
        <f>IF(G123 &gt;0,IF(L123="Yes",M123/G123, I123/G123),0)</f>
        <v>0.1419455252918288</v>
      </c>
      <c r="O123" s="521"/>
      <c r="P123" s="518"/>
      <c r="Q123" s="518"/>
      <c r="R123" s="467">
        <f t="shared" si="0"/>
        <v>182.4</v>
      </c>
    </row>
    <row r="124" spans="1:18" ht="11.45" customHeight="1" x14ac:dyDescent="0.2">
      <c r="A124" s="1060"/>
      <c r="B124" s="316" t="s">
        <v>100</v>
      </c>
      <c r="C124" s="317"/>
      <c r="D124" s="318"/>
      <c r="E124" s="175" t="s">
        <v>388</v>
      </c>
      <c r="F124" s="176"/>
      <c r="G124" s="177">
        <v>859</v>
      </c>
      <c r="H124" s="178"/>
      <c r="I124" s="179">
        <v>71</v>
      </c>
      <c r="J124" s="525">
        <f>SUM(H124:I124)</f>
        <v>71</v>
      </c>
      <c r="K124" s="180" t="s">
        <v>627</v>
      </c>
      <c r="L124" s="180" t="s">
        <v>626</v>
      </c>
      <c r="M124" s="526">
        <f>IF(R124&gt;=G124,G124,IF(R124&lt;G124,R124))</f>
        <v>113.60000000000001</v>
      </c>
      <c r="N124" s="527">
        <f>IF(G124 &gt;0,IF(L124="Yes",M124/G124, I124/G124),0)</f>
        <v>0.13224679860302679</v>
      </c>
      <c r="O124" s="521"/>
      <c r="P124" s="518"/>
      <c r="Q124" s="518"/>
      <c r="R124" s="467">
        <f t="shared" si="0"/>
        <v>113.60000000000001</v>
      </c>
    </row>
    <row r="125" spans="1:18" ht="11.45" customHeight="1" x14ac:dyDescent="0.2">
      <c r="A125" s="1060"/>
      <c r="B125" s="316" t="s">
        <v>504</v>
      </c>
      <c r="C125" s="317"/>
      <c r="D125" s="318"/>
      <c r="E125" s="175" t="s">
        <v>386</v>
      </c>
      <c r="F125" s="176"/>
      <c r="G125" s="177">
        <v>261</v>
      </c>
      <c r="H125" s="178"/>
      <c r="I125" s="179">
        <v>18</v>
      </c>
      <c r="J125" s="525">
        <f>SUM(H125:I125)</f>
        <v>18</v>
      </c>
      <c r="K125" s="180" t="s">
        <v>627</v>
      </c>
      <c r="L125" s="180" t="s">
        <v>626</v>
      </c>
      <c r="M125" s="526">
        <f>IF(R125&gt;=G125,G125,IF(R125&lt;G125,R125))</f>
        <v>28.8</v>
      </c>
      <c r="N125" s="527">
        <f>IF(G125 &gt;0,IF(L125="Yes",M125/G125, I125/G125),0)</f>
        <v>0.1103448275862069</v>
      </c>
      <c r="O125" s="521"/>
      <c r="P125" s="518"/>
      <c r="Q125" s="518"/>
      <c r="R125" s="467">
        <f t="shared" si="0"/>
        <v>28.8</v>
      </c>
    </row>
    <row r="126" spans="1:18" ht="11.45" customHeight="1" x14ac:dyDescent="0.2">
      <c r="A126" s="1060"/>
      <c r="B126" s="316" t="s">
        <v>2865</v>
      </c>
      <c r="C126" s="317"/>
      <c r="D126" s="318"/>
      <c r="E126" s="175" t="s">
        <v>721</v>
      </c>
      <c r="F126" s="176"/>
      <c r="G126" s="177">
        <v>365</v>
      </c>
      <c r="H126" s="178"/>
      <c r="I126" s="179">
        <v>22</v>
      </c>
      <c r="J126" s="525">
        <f>SUM(H126:I126)</f>
        <v>22</v>
      </c>
      <c r="K126" s="180" t="s">
        <v>627</v>
      </c>
      <c r="L126" s="180" t="s">
        <v>626</v>
      </c>
      <c r="M126" s="526">
        <f>IF(R126&gt;=G126,G126,IF(R126&lt;G126,R126))</f>
        <v>35.200000000000003</v>
      </c>
      <c r="N126" s="527">
        <f>IF(G126 &gt;0,IF(L126="Yes",M126/G126, I126/G126),0)</f>
        <v>9.6438356164383565E-2</v>
      </c>
      <c r="O126" s="521"/>
      <c r="P126" s="518"/>
      <c r="Q126" s="518"/>
      <c r="R126" s="467">
        <f t="shared" si="0"/>
        <v>35.200000000000003</v>
      </c>
    </row>
    <row r="127" spans="1:18" ht="11.45" customHeight="1" x14ac:dyDescent="0.2">
      <c r="A127" s="1060"/>
      <c r="B127" s="316" t="s">
        <v>2868</v>
      </c>
      <c r="C127" s="317"/>
      <c r="D127" s="318"/>
      <c r="E127" s="175" t="s">
        <v>388</v>
      </c>
      <c r="F127" s="176"/>
      <c r="G127" s="177">
        <v>178</v>
      </c>
      <c r="H127" s="178"/>
      <c r="I127" s="179">
        <v>2</v>
      </c>
      <c r="J127" s="525">
        <f>SUM(H127:I127)</f>
        <v>2</v>
      </c>
      <c r="K127" s="180" t="s">
        <v>627</v>
      </c>
      <c r="L127" s="180" t="s">
        <v>626</v>
      </c>
      <c r="M127" s="526">
        <f>IF(R127&gt;=G127,G127,IF(R127&lt;G127,R127))</f>
        <v>3.2</v>
      </c>
      <c r="N127" s="527">
        <f>IF(G127 &gt;0,IF(L127="Yes",M127/G127, I127/G127),0)</f>
        <v>1.7977528089887642E-2</v>
      </c>
      <c r="O127" s="521"/>
      <c r="P127" s="518"/>
      <c r="Q127" s="518"/>
      <c r="R127" s="467">
        <f t="shared" si="0"/>
        <v>3.2</v>
      </c>
    </row>
    <row r="128" spans="1:18" ht="11.45" customHeight="1" x14ac:dyDescent="0.2">
      <c r="A128" s="1060"/>
      <c r="B128" s="316"/>
      <c r="C128" s="317"/>
      <c r="D128" s="318"/>
      <c r="E128" s="175"/>
      <c r="F128" s="176"/>
      <c r="G128" s="177"/>
      <c r="H128" s="178"/>
      <c r="I128" s="179"/>
      <c r="J128" s="525">
        <f>SUM(H128:I128)</f>
        <v>0</v>
      </c>
      <c r="K128" s="180"/>
      <c r="L128" s="180" t="s">
        <v>626</v>
      </c>
      <c r="M128" s="526">
        <f>IF(R128&gt;=G128,G128,IF(R128&lt;G128,R128))</f>
        <v>0</v>
      </c>
      <c r="N128" s="527">
        <f>IF(G128 &gt;0,IF(L128="Yes",M128/G128, I128/G128),0)</f>
        <v>0</v>
      </c>
      <c r="O128" s="521"/>
      <c r="P128" s="518"/>
      <c r="Q128" s="518"/>
      <c r="R128" s="467">
        <f t="shared" si="0"/>
        <v>0</v>
      </c>
    </row>
    <row r="129" spans="1:18" ht="11.45" customHeight="1" x14ac:dyDescent="0.2">
      <c r="A129" s="1060"/>
      <c r="B129" s="316"/>
      <c r="C129" s="317"/>
      <c r="D129" s="318"/>
      <c r="E129" s="175"/>
      <c r="F129" s="176"/>
      <c r="G129" s="177"/>
      <c r="H129" s="178"/>
      <c r="I129" s="179"/>
      <c r="J129" s="525">
        <f>SUM(H129:I129)</f>
        <v>0</v>
      </c>
      <c r="K129" s="180"/>
      <c r="L129" s="180"/>
      <c r="M129" s="526">
        <f>IF(R129&gt;=G129,G129,IF(R129&lt;G129,R129))</f>
        <v>0</v>
      </c>
      <c r="N129" s="527">
        <f>IF(G129 &gt;0,IF(L129="Yes",M129/G129, I129/G129),0)</f>
        <v>0</v>
      </c>
      <c r="O129" s="521"/>
      <c r="P129" s="518"/>
      <c r="Q129" s="518"/>
      <c r="R129" s="467">
        <f t="shared" si="0"/>
        <v>0</v>
      </c>
    </row>
    <row r="130" spans="1:18" ht="11.45" customHeight="1" x14ac:dyDescent="0.2">
      <c r="A130" s="1060"/>
      <c r="B130" s="316"/>
      <c r="C130" s="317"/>
      <c r="D130" s="318"/>
      <c r="E130" s="175"/>
      <c r="F130" s="176"/>
      <c r="G130" s="177"/>
      <c r="H130" s="178"/>
      <c r="I130" s="179"/>
      <c r="J130" s="525">
        <f>SUM(H130:I130)</f>
        <v>0</v>
      </c>
      <c r="K130" s="180"/>
      <c r="L130" s="180"/>
      <c r="M130" s="526">
        <f>IF(R130&gt;=G130,G130,IF(R130&lt;G130,R130))</f>
        <v>0</v>
      </c>
      <c r="N130" s="527">
        <f>IF(G130 &gt;0,IF(L130="Yes",M130/G130, I130/G130),0)</f>
        <v>0</v>
      </c>
      <c r="O130" s="521"/>
      <c r="P130" s="518"/>
      <c r="Q130" s="518"/>
      <c r="R130" s="467">
        <f t="shared" si="0"/>
        <v>0</v>
      </c>
    </row>
    <row r="131" spans="1:18" ht="11.45" customHeight="1" x14ac:dyDescent="0.2">
      <c r="A131" s="1060"/>
      <c r="B131" s="316"/>
      <c r="C131" s="317"/>
      <c r="D131" s="318"/>
      <c r="E131" s="175"/>
      <c r="F131" s="176"/>
      <c r="G131" s="177"/>
      <c r="H131" s="178"/>
      <c r="I131" s="179"/>
      <c r="J131" s="525">
        <f>SUM(H131:I131)</f>
        <v>0</v>
      </c>
      <c r="K131" s="180"/>
      <c r="L131" s="180"/>
      <c r="M131" s="526">
        <f>IF(R131&gt;=G131,G131,IF(R131&lt;G131,R131))</f>
        <v>0</v>
      </c>
      <c r="N131" s="527">
        <f>IF(G131 &gt;0,IF(L131="Yes",M131/G131, I131/G131),0)</f>
        <v>0</v>
      </c>
      <c r="O131" s="521"/>
      <c r="P131" s="518"/>
      <c r="Q131" s="518"/>
      <c r="R131" s="467">
        <f t="shared" si="0"/>
        <v>0</v>
      </c>
    </row>
    <row r="132" spans="1:18" ht="11.45" customHeight="1" x14ac:dyDescent="0.2">
      <c r="A132" s="1060"/>
      <c r="B132" s="316"/>
      <c r="C132" s="317"/>
      <c r="D132" s="318"/>
      <c r="E132" s="175"/>
      <c r="F132" s="176"/>
      <c r="G132" s="177"/>
      <c r="H132" s="178"/>
      <c r="I132" s="179"/>
      <c r="J132" s="525">
        <f>SUM(H132:I132)</f>
        <v>0</v>
      </c>
      <c r="K132" s="180"/>
      <c r="L132" s="180"/>
      <c r="M132" s="526">
        <f>IF(R132&gt;=G132,G132,IF(R132&lt;G132,R132))</f>
        <v>0</v>
      </c>
      <c r="N132" s="527">
        <f>IF(G132 &gt;0,IF(L132="Yes",M132/G132, I132/G132),0)</f>
        <v>0</v>
      </c>
      <c r="O132" s="521"/>
      <c r="P132" s="518"/>
      <c r="Q132" s="518"/>
      <c r="R132" s="467">
        <f t="shared" si="0"/>
        <v>0</v>
      </c>
    </row>
    <row r="133" spans="1:18" ht="11.45" customHeight="1" x14ac:dyDescent="0.2">
      <c r="A133" s="1060"/>
      <c r="B133" s="316"/>
      <c r="C133" s="317"/>
      <c r="D133" s="318"/>
      <c r="E133" s="175"/>
      <c r="F133" s="176"/>
      <c r="G133" s="177"/>
      <c r="H133" s="178"/>
      <c r="I133" s="179"/>
      <c r="J133" s="525">
        <f>SUM(H133:I133)</f>
        <v>0</v>
      </c>
      <c r="K133" s="180"/>
      <c r="L133" s="180"/>
      <c r="M133" s="526">
        <f>IF(R133&gt;=G133,G133,IF(R133&lt;G133,R133))</f>
        <v>0</v>
      </c>
      <c r="N133" s="527">
        <f>IF(G133 &gt;0,IF(L133="Yes",M133/G133, I133/G133),0)</f>
        <v>0</v>
      </c>
      <c r="O133" s="521"/>
      <c r="P133" s="518"/>
      <c r="Q133" s="518"/>
      <c r="R133" s="467">
        <f t="shared" si="0"/>
        <v>0</v>
      </c>
    </row>
    <row r="134" spans="1:18" ht="11.45" customHeight="1" x14ac:dyDescent="0.2">
      <c r="A134" s="1060"/>
      <c r="B134" s="316"/>
      <c r="C134" s="317"/>
      <c r="D134" s="318"/>
      <c r="E134" s="175"/>
      <c r="F134" s="176"/>
      <c r="G134" s="177"/>
      <c r="H134" s="178"/>
      <c r="I134" s="179"/>
      <c r="J134" s="525">
        <f>SUM(H134:I134)</f>
        <v>0</v>
      </c>
      <c r="K134" s="180"/>
      <c r="L134" s="180"/>
      <c r="M134" s="526">
        <f>IF(R134&gt;=G134,G134,IF(R134&lt;G134,R134))</f>
        <v>0</v>
      </c>
      <c r="N134" s="527">
        <f>IF(G134 &gt;0,IF(L134="Yes",M134/G134, I134/G134),0)</f>
        <v>0</v>
      </c>
      <c r="O134" s="521"/>
      <c r="P134" s="518"/>
      <c r="Q134" s="518"/>
      <c r="R134" s="467">
        <f t="shared" si="0"/>
        <v>0</v>
      </c>
    </row>
    <row r="135" spans="1:18" ht="11.45" customHeight="1" x14ac:dyDescent="0.2">
      <c r="A135" s="1060"/>
      <c r="B135" s="316"/>
      <c r="C135" s="317"/>
      <c r="D135" s="318"/>
      <c r="E135" s="175"/>
      <c r="F135" s="176"/>
      <c r="G135" s="177"/>
      <c r="H135" s="178"/>
      <c r="I135" s="179"/>
      <c r="J135" s="525">
        <f>SUM(H135:I135)</f>
        <v>0</v>
      </c>
      <c r="K135" s="180"/>
      <c r="L135" s="180"/>
      <c r="M135" s="526">
        <f>IF(R135&gt;=G135,G135,IF(R135&lt;G135,R135))</f>
        <v>0</v>
      </c>
      <c r="N135" s="527">
        <f>IF(G135 &gt;0,IF(L135="Yes",M135/G135, I135/G135),0)</f>
        <v>0</v>
      </c>
      <c r="O135" s="521"/>
      <c r="P135" s="518"/>
      <c r="Q135" s="518"/>
      <c r="R135" s="467">
        <f t="shared" si="0"/>
        <v>0</v>
      </c>
    </row>
    <row r="136" spans="1:18" ht="11.45" customHeight="1" x14ac:dyDescent="0.2">
      <c r="A136" s="1060"/>
      <c r="B136" s="316"/>
      <c r="C136" s="317"/>
      <c r="D136" s="318"/>
      <c r="E136" s="175"/>
      <c r="F136" s="176"/>
      <c r="G136" s="177"/>
      <c r="H136" s="178"/>
      <c r="I136" s="179"/>
      <c r="J136" s="525">
        <f>SUM(H136:I136)</f>
        <v>0</v>
      </c>
      <c r="K136" s="180"/>
      <c r="L136" s="180"/>
      <c r="M136" s="526">
        <f>IF(R136&gt;=G136,G136,IF(R136&lt;G136,R136))</f>
        <v>0</v>
      </c>
      <c r="N136" s="527">
        <f>IF(G136 &gt;0,IF(L136="Yes",M136/G136, I136/G136),0)</f>
        <v>0</v>
      </c>
      <c r="O136" s="521"/>
      <c r="P136" s="518"/>
      <c r="Q136" s="518"/>
      <c r="R136" s="467">
        <f t="shared" si="0"/>
        <v>0</v>
      </c>
    </row>
    <row r="137" spans="1:18" ht="11.45" customHeight="1" x14ac:dyDescent="0.2">
      <c r="A137" s="1060"/>
      <c r="B137" s="316"/>
      <c r="C137" s="317"/>
      <c r="D137" s="318"/>
      <c r="E137" s="175"/>
      <c r="F137" s="176"/>
      <c r="G137" s="177"/>
      <c r="H137" s="178"/>
      <c r="I137" s="179"/>
      <c r="J137" s="525">
        <f>SUM(H137:I137)</f>
        <v>0</v>
      </c>
      <c r="K137" s="180"/>
      <c r="L137" s="180"/>
      <c r="M137" s="526">
        <f>IF(R137&gt;=G137,G137,IF(R137&lt;G137,R137))</f>
        <v>0</v>
      </c>
      <c r="N137" s="527">
        <f>IF(G137 &gt;0,IF(L137="Yes",M137/G137, I137/G137),0)</f>
        <v>0</v>
      </c>
      <c r="O137" s="521"/>
      <c r="P137" s="518"/>
      <c r="Q137" s="518"/>
      <c r="R137" s="467">
        <f t="shared" si="0"/>
        <v>0</v>
      </c>
    </row>
    <row r="138" spans="1:18" ht="11.45" customHeight="1" x14ac:dyDescent="0.2">
      <c r="A138" s="1060"/>
      <c r="B138" s="316"/>
      <c r="C138" s="317"/>
      <c r="D138" s="318"/>
      <c r="E138" s="175"/>
      <c r="F138" s="176"/>
      <c r="G138" s="177"/>
      <c r="H138" s="178"/>
      <c r="I138" s="179"/>
      <c r="J138" s="525">
        <f>SUM(H138:I138)</f>
        <v>0</v>
      </c>
      <c r="K138" s="180"/>
      <c r="L138" s="180"/>
      <c r="M138" s="526">
        <f>IF(R138&gt;=G138,G138,IF(R138&lt;G138,R138))</f>
        <v>0</v>
      </c>
      <c r="N138" s="527">
        <f>IF(G138 &gt;0,IF(L138="Yes",M138/G138, I138/G138),0)</f>
        <v>0</v>
      </c>
      <c r="O138" s="521"/>
      <c r="P138" s="518"/>
      <c r="Q138" s="518"/>
      <c r="R138" s="467">
        <f t="shared" si="0"/>
        <v>0</v>
      </c>
    </row>
    <row r="139" spans="1:18" ht="11.45" customHeight="1" x14ac:dyDescent="0.2">
      <c r="A139" s="1060"/>
      <c r="B139" s="316"/>
      <c r="C139" s="317"/>
      <c r="D139" s="318"/>
      <c r="E139" s="175"/>
      <c r="F139" s="176"/>
      <c r="G139" s="177"/>
      <c r="H139" s="178"/>
      <c r="I139" s="179"/>
      <c r="J139" s="525">
        <f>SUM(H139:I139)</f>
        <v>0</v>
      </c>
      <c r="K139" s="180"/>
      <c r="L139" s="180"/>
      <c r="M139" s="526">
        <f>IF(R139&gt;=G139,G139,IF(R139&lt;G139,R139))</f>
        <v>0</v>
      </c>
      <c r="N139" s="527">
        <f>IF(G139 &gt;0,IF(L139="Yes",M139/G139, I139/G139),0)</f>
        <v>0</v>
      </c>
      <c r="O139" s="521"/>
      <c r="P139" s="518"/>
      <c r="Q139" s="518"/>
      <c r="R139" s="467">
        <f t="shared" si="0"/>
        <v>0</v>
      </c>
    </row>
    <row r="140" spans="1:18" ht="11.45" customHeight="1" x14ac:dyDescent="0.2">
      <c r="A140" s="1060"/>
      <c r="B140" s="316"/>
      <c r="C140" s="317"/>
      <c r="D140" s="318"/>
      <c r="E140" s="175"/>
      <c r="F140" s="176"/>
      <c r="G140" s="177"/>
      <c r="H140" s="178"/>
      <c r="I140" s="179"/>
      <c r="J140" s="525">
        <f>SUM(H140:I140)</f>
        <v>0</v>
      </c>
      <c r="K140" s="180"/>
      <c r="L140" s="180"/>
      <c r="M140" s="526">
        <f>IF(R140&gt;=G140,G140,IF(R140&lt;G140,R140))</f>
        <v>0</v>
      </c>
      <c r="N140" s="527">
        <f>IF(G140 &gt;0,IF(L140="Yes",M140/G140, I140/G140),0)</f>
        <v>0</v>
      </c>
      <c r="O140" s="521"/>
      <c r="P140" s="518"/>
      <c r="Q140" s="518"/>
      <c r="R140" s="467">
        <f t="shared" si="0"/>
        <v>0</v>
      </c>
    </row>
    <row r="141" spans="1:18" ht="11.45" customHeight="1" x14ac:dyDescent="0.2">
      <c r="A141" s="1060"/>
      <c r="B141" s="316"/>
      <c r="C141" s="317"/>
      <c r="D141" s="318"/>
      <c r="E141" s="175"/>
      <c r="F141" s="176"/>
      <c r="G141" s="177"/>
      <c r="H141" s="178"/>
      <c r="I141" s="179"/>
      <c r="J141" s="525">
        <f>SUM(H141:I141)</f>
        <v>0</v>
      </c>
      <c r="K141" s="180"/>
      <c r="L141" s="180"/>
      <c r="M141" s="526">
        <f>IF(R141&gt;=G141,G141,IF(R141&lt;G141,R141))</f>
        <v>0</v>
      </c>
      <c r="N141" s="527">
        <f>IF(G141 &gt;0,IF(L141="Yes",M141/G141, I141/G141),0)</f>
        <v>0</v>
      </c>
      <c r="O141" s="521"/>
      <c r="P141" s="518"/>
      <c r="Q141" s="518"/>
      <c r="R141" s="467">
        <f t="shared" si="0"/>
        <v>0</v>
      </c>
    </row>
    <row r="142" spans="1:18" ht="11.45" customHeight="1" x14ac:dyDescent="0.2">
      <c r="A142" s="1060"/>
      <c r="B142" s="316"/>
      <c r="C142" s="317"/>
      <c r="D142" s="318"/>
      <c r="E142" s="175"/>
      <c r="F142" s="176"/>
      <c r="G142" s="177"/>
      <c r="H142" s="178"/>
      <c r="I142" s="179"/>
      <c r="J142" s="525">
        <f>SUM(H142:I142)</f>
        <v>0</v>
      </c>
      <c r="K142" s="180"/>
      <c r="L142" s="180"/>
      <c r="M142" s="526">
        <f>IF(R142&gt;=G142,G142,IF(R142&lt;G142,R142))</f>
        <v>0</v>
      </c>
      <c r="N142" s="527">
        <f>IF(G142 &gt;0,IF(L142="Yes",M142/G142, I142/G142),0)</f>
        <v>0</v>
      </c>
      <c r="O142" s="521"/>
      <c r="P142" s="518"/>
      <c r="Q142" s="518"/>
      <c r="R142" s="467">
        <f t="shared" si="0"/>
        <v>0</v>
      </c>
    </row>
    <row r="143" spans="1:18" ht="11.45" customHeight="1" x14ac:dyDescent="0.2">
      <c r="A143" s="1060"/>
      <c r="B143" s="316"/>
      <c r="C143" s="317"/>
      <c r="D143" s="318"/>
      <c r="E143" s="175"/>
      <c r="F143" s="176"/>
      <c r="G143" s="177"/>
      <c r="H143" s="178"/>
      <c r="I143" s="179"/>
      <c r="J143" s="525">
        <f>SUM(H143:I143)</f>
        <v>0</v>
      </c>
      <c r="K143" s="180"/>
      <c r="L143" s="180"/>
      <c r="M143" s="526">
        <f>IF(R143&gt;=G143,G143,IF(R143&lt;G143,R143))</f>
        <v>0</v>
      </c>
      <c r="N143" s="527">
        <f>IF(G143 &gt;0,IF(L143="Yes",M143/G143, I143/G143),0)</f>
        <v>0</v>
      </c>
      <c r="O143" s="521"/>
      <c r="P143" s="518"/>
      <c r="Q143" s="518"/>
      <c r="R143" s="467">
        <f t="shared" si="0"/>
        <v>0</v>
      </c>
    </row>
    <row r="144" spans="1:18" ht="11.45" customHeight="1" x14ac:dyDescent="0.2">
      <c r="A144" s="1060"/>
      <c r="B144" s="316"/>
      <c r="C144" s="317"/>
      <c r="D144" s="318"/>
      <c r="E144" s="175"/>
      <c r="F144" s="176"/>
      <c r="G144" s="177"/>
      <c r="H144" s="178"/>
      <c r="I144" s="179"/>
      <c r="J144" s="525">
        <f>SUM(H144:I144)</f>
        <v>0</v>
      </c>
      <c r="K144" s="180"/>
      <c r="L144" s="180"/>
      <c r="M144" s="526">
        <f>IF(R144&gt;=G144,G144,IF(R144&lt;G144,R144))</f>
        <v>0</v>
      </c>
      <c r="N144" s="527">
        <f>IF(G144 &gt;0,IF(L144="Yes",M144/G144, I144/G144),0)</f>
        <v>0</v>
      </c>
      <c r="O144" s="521"/>
      <c r="P144" s="518"/>
      <c r="Q144" s="518"/>
      <c r="R144" s="467">
        <f t="shared" si="0"/>
        <v>0</v>
      </c>
    </row>
    <row r="145" spans="1:18" ht="11.45" customHeight="1" x14ac:dyDescent="0.2">
      <c r="A145" s="1060"/>
      <c r="B145" s="316"/>
      <c r="C145" s="317"/>
      <c r="D145" s="318"/>
      <c r="E145" s="175"/>
      <c r="F145" s="176"/>
      <c r="G145" s="177"/>
      <c r="H145" s="178"/>
      <c r="I145" s="179"/>
      <c r="J145" s="525">
        <f>SUM(H145:I145)</f>
        <v>0</v>
      </c>
      <c r="K145" s="180"/>
      <c r="L145" s="180"/>
      <c r="M145" s="526">
        <f>IF(R145&gt;=G145,G145,IF(R145&lt;G145,R145))</f>
        <v>0</v>
      </c>
      <c r="N145" s="527">
        <f>IF(G145 &gt;0,IF(L145="Yes",M145/G145, I145/G145),0)</f>
        <v>0</v>
      </c>
      <c r="O145" s="521"/>
      <c r="P145" s="518"/>
      <c r="Q145" s="518"/>
      <c r="R145" s="467">
        <f t="shared" si="0"/>
        <v>0</v>
      </c>
    </row>
    <row r="146" spans="1:18" ht="11.45" customHeight="1" x14ac:dyDescent="0.2">
      <c r="A146" s="1060"/>
      <c r="B146" s="316"/>
      <c r="C146" s="317"/>
      <c r="D146" s="318"/>
      <c r="E146" s="175"/>
      <c r="F146" s="176"/>
      <c r="G146" s="177"/>
      <c r="H146" s="178"/>
      <c r="I146" s="179"/>
      <c r="J146" s="525">
        <f>SUM(H146:I146)</f>
        <v>0</v>
      </c>
      <c r="K146" s="180"/>
      <c r="L146" s="180"/>
      <c r="M146" s="526">
        <f>IF(R146&gt;=G146,G146,IF(R146&lt;G146,R146))</f>
        <v>0</v>
      </c>
      <c r="N146" s="527">
        <f>IF(G146 &gt;0,IF(L146="Yes",M146/G146, I146/G146),0)</f>
        <v>0</v>
      </c>
      <c r="O146" s="521"/>
      <c r="P146" s="518"/>
      <c r="Q146" s="518"/>
      <c r="R146" s="467">
        <f t="shared" si="0"/>
        <v>0</v>
      </c>
    </row>
    <row r="147" spans="1:18" ht="11.45" customHeight="1" x14ac:dyDescent="0.2">
      <c r="A147" s="1060"/>
      <c r="B147" s="316"/>
      <c r="C147" s="317"/>
      <c r="D147" s="318"/>
      <c r="E147" s="175"/>
      <c r="F147" s="176"/>
      <c r="G147" s="177"/>
      <c r="H147" s="178"/>
      <c r="I147" s="179"/>
      <c r="J147" s="525">
        <f>SUM(H147:I147)</f>
        <v>0</v>
      </c>
      <c r="K147" s="180"/>
      <c r="L147" s="180"/>
      <c r="M147" s="526">
        <f>IF(R147&gt;=G147,G147,IF(R147&lt;G147,R147))</f>
        <v>0</v>
      </c>
      <c r="N147" s="527">
        <f>IF(G147 &gt;0,IF(L147="Yes",M147/G147, I147/G147),0)</f>
        <v>0</v>
      </c>
      <c r="O147" s="521"/>
      <c r="P147" s="518"/>
      <c r="Q147" s="518"/>
      <c r="R147" s="467">
        <f t="shared" si="0"/>
        <v>0</v>
      </c>
    </row>
    <row r="148" spans="1:18" ht="11.45" customHeight="1" x14ac:dyDescent="0.2">
      <c r="A148" s="1060"/>
      <c r="B148" s="316"/>
      <c r="C148" s="317"/>
      <c r="D148" s="318"/>
      <c r="E148" s="175"/>
      <c r="F148" s="176"/>
      <c r="G148" s="177"/>
      <c r="H148" s="178"/>
      <c r="I148" s="179"/>
      <c r="J148" s="525">
        <f>SUM(H148:I148)</f>
        <v>0</v>
      </c>
      <c r="K148" s="180"/>
      <c r="L148" s="180"/>
      <c r="M148" s="526">
        <f>IF(R148&gt;=G148,G148,IF(R148&lt;G148,R148))</f>
        <v>0</v>
      </c>
      <c r="N148" s="527">
        <f>IF(G148 &gt;0,IF(L148="Yes",M148/G148, I148/G148),0)</f>
        <v>0</v>
      </c>
      <c r="O148" s="521"/>
      <c r="P148" s="518"/>
      <c r="Q148" s="518"/>
      <c r="R148" s="467">
        <f t="shared" si="0"/>
        <v>0</v>
      </c>
    </row>
    <row r="149" spans="1:18" ht="11.45" customHeight="1" x14ac:dyDescent="0.2">
      <c r="A149" s="1060"/>
      <c r="B149" s="316"/>
      <c r="C149" s="317"/>
      <c r="D149" s="318"/>
      <c r="E149" s="175"/>
      <c r="F149" s="176"/>
      <c r="G149" s="177"/>
      <c r="H149" s="178"/>
      <c r="I149" s="179"/>
      <c r="J149" s="525">
        <f>SUM(H149:I149)</f>
        <v>0</v>
      </c>
      <c r="K149" s="180"/>
      <c r="L149" s="180"/>
      <c r="M149" s="526">
        <f>IF(R149&gt;=G149,G149,IF(R149&lt;G149,R149))</f>
        <v>0</v>
      </c>
      <c r="N149" s="527">
        <f>IF(G149 &gt;0,IF(L149="Yes",M149/G149, I149/G149),0)</f>
        <v>0</v>
      </c>
      <c r="O149" s="521"/>
      <c r="P149" s="518"/>
      <c r="Q149" s="518"/>
      <c r="R149" s="467">
        <f t="shared" si="0"/>
        <v>0</v>
      </c>
    </row>
    <row r="150" spans="1:18" ht="11.45" customHeight="1" x14ac:dyDescent="0.2">
      <c r="A150" s="1060"/>
      <c r="B150" s="316"/>
      <c r="C150" s="317"/>
      <c r="D150" s="318"/>
      <c r="E150" s="175"/>
      <c r="F150" s="176"/>
      <c r="G150" s="177"/>
      <c r="H150" s="178"/>
      <c r="I150" s="179"/>
      <c r="J150" s="525">
        <f>SUM(H150:I150)</f>
        <v>0</v>
      </c>
      <c r="K150" s="180"/>
      <c r="L150" s="180"/>
      <c r="M150" s="526">
        <f>IF(R150&gt;=G150,G150,IF(R150&lt;G150,R150))</f>
        <v>0</v>
      </c>
      <c r="N150" s="527">
        <f>IF(G150 &gt;0,IF(L150="Yes",M150/G150, I150/G150),0)</f>
        <v>0</v>
      </c>
      <c r="O150" s="521"/>
      <c r="P150" s="518"/>
      <c r="Q150" s="518"/>
      <c r="R150" s="467">
        <f t="shared" si="0"/>
        <v>0</v>
      </c>
    </row>
    <row r="151" spans="1:18" ht="11.45" customHeight="1" x14ac:dyDescent="0.2">
      <c r="A151" s="1060"/>
      <c r="B151" s="316"/>
      <c r="C151" s="317"/>
      <c r="D151" s="318"/>
      <c r="E151" s="175"/>
      <c r="F151" s="176"/>
      <c r="G151" s="177"/>
      <c r="H151" s="178"/>
      <c r="I151" s="179"/>
      <c r="J151" s="525">
        <f>SUM(H151:I151)</f>
        <v>0</v>
      </c>
      <c r="K151" s="180"/>
      <c r="L151" s="180"/>
      <c r="M151" s="526">
        <f>IF(R151&gt;=G151,G151,IF(R151&lt;G151,R151))</f>
        <v>0</v>
      </c>
      <c r="N151" s="527">
        <f>IF(G151 &gt;0,IF(L151="Yes",M151/G151, I151/G151),0)</f>
        <v>0</v>
      </c>
      <c r="O151" s="521"/>
      <c r="P151" s="518"/>
      <c r="Q151" s="518"/>
      <c r="R151" s="467">
        <f t="shared" si="0"/>
        <v>0</v>
      </c>
    </row>
    <row r="152" spans="1:18" ht="11.45" customHeight="1" x14ac:dyDescent="0.2">
      <c r="A152" s="1060"/>
      <c r="B152" s="316"/>
      <c r="C152" s="317"/>
      <c r="D152" s="318"/>
      <c r="E152" s="175"/>
      <c r="F152" s="176"/>
      <c r="G152" s="177"/>
      <c r="H152" s="178"/>
      <c r="I152" s="179"/>
      <c r="J152" s="525">
        <f>SUM(H152:I152)</f>
        <v>0</v>
      </c>
      <c r="K152" s="180"/>
      <c r="L152" s="180"/>
      <c r="M152" s="526">
        <f>IF(R152&gt;=G152,G152,IF(R152&lt;G152,R152))</f>
        <v>0</v>
      </c>
      <c r="N152" s="527">
        <f>IF(G152 &gt;0,IF(L152="Yes",M152/G152, I152/G152),0)</f>
        <v>0</v>
      </c>
      <c r="O152" s="521"/>
      <c r="P152" s="518"/>
      <c r="Q152" s="518"/>
      <c r="R152" s="467">
        <f t="shared" si="0"/>
        <v>0</v>
      </c>
    </row>
    <row r="153" spans="1:18" ht="11.45" customHeight="1" x14ac:dyDescent="0.2">
      <c r="A153" s="1060"/>
      <c r="B153" s="316"/>
      <c r="C153" s="317"/>
      <c r="D153" s="318"/>
      <c r="E153" s="175"/>
      <c r="F153" s="176"/>
      <c r="G153" s="177"/>
      <c r="H153" s="178"/>
      <c r="I153" s="179"/>
      <c r="J153" s="525">
        <f>SUM(H153:I153)</f>
        <v>0</v>
      </c>
      <c r="K153" s="180"/>
      <c r="L153" s="180"/>
      <c r="M153" s="526">
        <f>IF(R153&gt;=G153,G153,IF(R153&lt;G153,R153))</f>
        <v>0</v>
      </c>
      <c r="N153" s="527">
        <f>IF(G153 &gt;0,IF(L153="Yes",M153/G153, I153/G153),0)</f>
        <v>0</v>
      </c>
      <c r="O153" s="521"/>
      <c r="P153" s="518"/>
      <c r="Q153" s="518"/>
      <c r="R153" s="467">
        <f t="shared" si="0"/>
        <v>0</v>
      </c>
    </row>
    <row r="154" spans="1:18" ht="11.45" customHeight="1" x14ac:dyDescent="0.2">
      <c r="A154" s="1060"/>
      <c r="B154" s="316"/>
      <c r="C154" s="317"/>
      <c r="D154" s="318"/>
      <c r="E154" s="175"/>
      <c r="F154" s="176"/>
      <c r="G154" s="177"/>
      <c r="H154" s="178"/>
      <c r="I154" s="179"/>
      <c r="J154" s="525">
        <f>SUM(H154:I154)</f>
        <v>0</v>
      </c>
      <c r="K154" s="180"/>
      <c r="L154" s="180"/>
      <c r="M154" s="526">
        <f>IF(R154&gt;=G154,G154,IF(R154&lt;G154,R154))</f>
        <v>0</v>
      </c>
      <c r="N154" s="527">
        <f>IF(G154 &gt;0,IF(L154="Yes",M154/G154, I154/G154),0)</f>
        <v>0</v>
      </c>
      <c r="O154" s="521"/>
      <c r="P154" s="518"/>
      <c r="Q154" s="518"/>
      <c r="R154" s="467">
        <f t="shared" si="0"/>
        <v>0</v>
      </c>
    </row>
    <row r="155" spans="1:18" ht="11.45" customHeight="1" x14ac:dyDescent="0.2">
      <c r="A155" s="1060"/>
      <c r="B155" s="316"/>
      <c r="C155" s="317"/>
      <c r="D155" s="318"/>
      <c r="E155" s="175"/>
      <c r="F155" s="176"/>
      <c r="G155" s="177"/>
      <c r="H155" s="178"/>
      <c r="I155" s="179"/>
      <c r="J155" s="525">
        <f>SUM(H155:I155)</f>
        <v>0</v>
      </c>
      <c r="K155" s="180"/>
      <c r="L155" s="180"/>
      <c r="M155" s="526">
        <f>IF(R155&gt;=G155,G155,IF(R155&lt;G155,R155))</f>
        <v>0</v>
      </c>
      <c r="N155" s="527">
        <f>IF(G155 &gt;0,IF(L155="Yes",M155/G155, I155/G155),0)</f>
        <v>0</v>
      </c>
      <c r="O155" s="521"/>
      <c r="P155" s="518"/>
      <c r="Q155" s="518"/>
      <c r="R155" s="467">
        <f t="shared" si="0"/>
        <v>0</v>
      </c>
    </row>
    <row r="156" spans="1:18" ht="11.45" customHeight="1" x14ac:dyDescent="0.2">
      <c r="A156" s="1060"/>
      <c r="B156" s="316"/>
      <c r="C156" s="317"/>
      <c r="D156" s="318"/>
      <c r="E156" s="175"/>
      <c r="F156" s="176"/>
      <c r="G156" s="177"/>
      <c r="H156" s="178"/>
      <c r="I156" s="179"/>
      <c r="J156" s="525">
        <f>SUM(H156:I156)</f>
        <v>0</v>
      </c>
      <c r="K156" s="180"/>
      <c r="L156" s="180"/>
      <c r="M156" s="526">
        <f>IF(R156&gt;=G156,G156,IF(R156&lt;G156,R156))</f>
        <v>0</v>
      </c>
      <c r="N156" s="527">
        <f>IF(G156 &gt;0,IF(L156="Yes",M156/G156, I156/G156),0)</f>
        <v>0</v>
      </c>
      <c r="O156" s="521"/>
      <c r="P156" s="518"/>
      <c r="Q156" s="518"/>
      <c r="R156" s="467">
        <f t="shared" si="0"/>
        <v>0</v>
      </c>
    </row>
    <row r="157" spans="1:18" ht="11.45" customHeight="1" x14ac:dyDescent="0.2">
      <c r="A157" s="1060"/>
      <c r="B157" s="316"/>
      <c r="C157" s="317"/>
      <c r="D157" s="318"/>
      <c r="E157" s="175"/>
      <c r="F157" s="176"/>
      <c r="G157" s="177"/>
      <c r="H157" s="178"/>
      <c r="I157" s="179"/>
      <c r="J157" s="525">
        <f>SUM(H157:I157)</f>
        <v>0</v>
      </c>
      <c r="K157" s="180"/>
      <c r="L157" s="180"/>
      <c r="M157" s="526">
        <f>IF(R157&gt;=G157,G157,IF(R157&lt;G157,R157))</f>
        <v>0</v>
      </c>
      <c r="N157" s="527">
        <f>IF(G157 &gt;0,IF(L157="Yes",M157/G157, I157/G157),0)</f>
        <v>0</v>
      </c>
      <c r="O157" s="521"/>
      <c r="P157" s="518"/>
      <c r="Q157" s="518"/>
      <c r="R157" s="467">
        <f t="shared" si="0"/>
        <v>0</v>
      </c>
    </row>
    <row r="158" spans="1:18" ht="11.45" customHeight="1" x14ac:dyDescent="0.2">
      <c r="A158" s="1060"/>
      <c r="B158" s="316"/>
      <c r="C158" s="317"/>
      <c r="D158" s="318"/>
      <c r="E158" s="175"/>
      <c r="F158" s="176"/>
      <c r="G158" s="177"/>
      <c r="H158" s="178"/>
      <c r="I158" s="179"/>
      <c r="J158" s="525">
        <f>SUM(H158:I158)</f>
        <v>0</v>
      </c>
      <c r="K158" s="180"/>
      <c r="L158" s="180"/>
      <c r="M158" s="526">
        <f>IF(R158&gt;=G158,G158,IF(R158&lt;G158,R158))</f>
        <v>0</v>
      </c>
      <c r="N158" s="527">
        <f>IF(G158 &gt;0,IF(L158="Yes",M158/G158, I158/G158),0)</f>
        <v>0</v>
      </c>
      <c r="O158" s="521"/>
      <c r="P158" s="518"/>
      <c r="Q158" s="518"/>
      <c r="R158" s="467">
        <f t="shared" si="0"/>
        <v>0</v>
      </c>
    </row>
    <row r="159" spans="1:18" ht="11.45" customHeight="1" x14ac:dyDescent="0.2">
      <c r="A159" s="1060"/>
      <c r="B159" s="316"/>
      <c r="C159" s="317"/>
      <c r="D159" s="318"/>
      <c r="E159" s="175"/>
      <c r="F159" s="176"/>
      <c r="G159" s="177"/>
      <c r="H159" s="178"/>
      <c r="I159" s="179"/>
      <c r="J159" s="525">
        <f>SUM(H159:I159)</f>
        <v>0</v>
      </c>
      <c r="K159" s="180"/>
      <c r="L159" s="180"/>
      <c r="M159" s="526">
        <f>IF(R159&gt;=G159,G159,IF(R159&lt;G159,R159))</f>
        <v>0</v>
      </c>
      <c r="N159" s="527">
        <f>IF(G159 &gt;0,IF(L159="Yes",M159/G159, I159/G159),0)</f>
        <v>0</v>
      </c>
      <c r="O159" s="521"/>
      <c r="P159" s="518"/>
      <c r="Q159" s="518"/>
      <c r="R159" s="467">
        <f t="shared" si="0"/>
        <v>0</v>
      </c>
    </row>
    <row r="160" spans="1:18" ht="11.45" customHeight="1" x14ac:dyDescent="0.2">
      <c r="A160" s="1060"/>
      <c r="B160" s="316"/>
      <c r="C160" s="317"/>
      <c r="D160" s="318"/>
      <c r="E160" s="175"/>
      <c r="F160" s="176"/>
      <c r="G160" s="177"/>
      <c r="H160" s="178"/>
      <c r="I160" s="179"/>
      <c r="J160" s="525">
        <f>SUM(H160:I160)</f>
        <v>0</v>
      </c>
      <c r="K160" s="180"/>
      <c r="L160" s="180"/>
      <c r="M160" s="526">
        <f>IF(R160&gt;=G160,G160,IF(R160&lt;G160,R160))</f>
        <v>0</v>
      </c>
      <c r="N160" s="527">
        <f>IF(G160 &gt;0,IF(L160="Yes",M160/G160, I160/G160),0)</f>
        <v>0</v>
      </c>
      <c r="O160" s="521"/>
      <c r="P160" s="518"/>
      <c r="Q160" s="518"/>
      <c r="R160" s="467">
        <f t="shared" si="0"/>
        <v>0</v>
      </c>
    </row>
    <row r="161" spans="1:18" ht="11.45" customHeight="1" x14ac:dyDescent="0.2">
      <c r="A161" s="1060"/>
      <c r="B161" s="316"/>
      <c r="C161" s="317"/>
      <c r="D161" s="318"/>
      <c r="E161" s="175"/>
      <c r="F161" s="176"/>
      <c r="G161" s="177"/>
      <c r="H161" s="178"/>
      <c r="I161" s="179"/>
      <c r="J161" s="525">
        <f>SUM(H161:I161)</f>
        <v>0</v>
      </c>
      <c r="K161" s="180"/>
      <c r="L161" s="180"/>
      <c r="M161" s="526">
        <f>IF(R161&gt;=G161,G161,IF(R161&lt;G161,R161))</f>
        <v>0</v>
      </c>
      <c r="N161" s="527">
        <f>IF(G161 &gt;0,IF(L161="Yes",M161/G161, I161/G161),0)</f>
        <v>0</v>
      </c>
      <c r="O161" s="521"/>
      <c r="P161" s="518"/>
      <c r="Q161" s="518"/>
      <c r="R161" s="467">
        <f t="shared" si="0"/>
        <v>0</v>
      </c>
    </row>
    <row r="162" spans="1:18" ht="11.45" customHeight="1" x14ac:dyDescent="0.2">
      <c r="A162" s="1060"/>
      <c r="B162" s="316"/>
      <c r="C162" s="317"/>
      <c r="D162" s="318"/>
      <c r="E162" s="175"/>
      <c r="F162" s="176"/>
      <c r="G162" s="177"/>
      <c r="H162" s="178"/>
      <c r="I162" s="179"/>
      <c r="J162" s="525">
        <f>SUM(H162:I162)</f>
        <v>0</v>
      </c>
      <c r="K162" s="180"/>
      <c r="L162" s="180"/>
      <c r="M162" s="526">
        <f>IF(R162&gt;=G162,G162,IF(R162&lt;G162,R162))</f>
        <v>0</v>
      </c>
      <c r="N162" s="527">
        <f>IF(G162 &gt;0,IF(L162="Yes",M162/G162, I162/G162),0)</f>
        <v>0</v>
      </c>
      <c r="O162" s="521"/>
      <c r="P162" s="518"/>
      <c r="Q162" s="518"/>
      <c r="R162" s="467">
        <f t="shared" si="0"/>
        <v>0</v>
      </c>
    </row>
    <row r="163" spans="1:18" ht="11.45" customHeight="1" x14ac:dyDescent="0.2">
      <c r="A163" s="1060"/>
      <c r="B163" s="316"/>
      <c r="C163" s="317"/>
      <c r="D163" s="318"/>
      <c r="E163" s="175"/>
      <c r="F163" s="176"/>
      <c r="G163" s="177"/>
      <c r="H163" s="178"/>
      <c r="I163" s="179"/>
      <c r="J163" s="525">
        <f>SUM(H163:I163)</f>
        <v>0</v>
      </c>
      <c r="K163" s="180"/>
      <c r="L163" s="180"/>
      <c r="M163" s="526">
        <f>IF(R163&gt;=G163,G163,IF(R163&lt;G163,R163))</f>
        <v>0</v>
      </c>
      <c r="N163" s="527">
        <f>IF(G163 &gt;0,IF(L163="Yes",M163/G163, I163/G163),0)</f>
        <v>0</v>
      </c>
      <c r="O163" s="521"/>
      <c r="P163" s="518"/>
      <c r="Q163" s="518"/>
      <c r="R163" s="467">
        <f t="shared" si="0"/>
        <v>0</v>
      </c>
    </row>
    <row r="164" spans="1:18" ht="11.45" customHeight="1" x14ac:dyDescent="0.2">
      <c r="A164" s="1060"/>
      <c r="B164" s="316"/>
      <c r="C164" s="317"/>
      <c r="D164" s="318"/>
      <c r="E164" s="175"/>
      <c r="F164" s="176"/>
      <c r="G164" s="177"/>
      <c r="H164" s="178"/>
      <c r="I164" s="179"/>
      <c r="J164" s="525">
        <f>SUM(H164:I164)</f>
        <v>0</v>
      </c>
      <c r="K164" s="180"/>
      <c r="L164" s="180"/>
      <c r="M164" s="526">
        <f>IF(R164&gt;=G164,G164,IF(R164&lt;G164,R164))</f>
        <v>0</v>
      </c>
      <c r="N164" s="527">
        <f>IF(G164 &gt;0,IF(L164="Yes",M164/G164, I164/G164),0)</f>
        <v>0</v>
      </c>
      <c r="O164" s="521"/>
      <c r="P164" s="518"/>
      <c r="Q164" s="518"/>
      <c r="R164" s="467">
        <f t="shared" si="0"/>
        <v>0</v>
      </c>
    </row>
    <row r="165" spans="1:18" ht="11.45" customHeight="1" x14ac:dyDescent="0.2">
      <c r="A165" s="1060"/>
      <c r="B165" s="316"/>
      <c r="C165" s="317"/>
      <c r="D165" s="318"/>
      <c r="E165" s="175"/>
      <c r="F165" s="176"/>
      <c r="G165" s="177"/>
      <c r="H165" s="178"/>
      <c r="I165" s="179"/>
      <c r="J165" s="525">
        <f>SUM(H165:I165)</f>
        <v>0</v>
      </c>
      <c r="K165" s="180"/>
      <c r="L165" s="180"/>
      <c r="M165" s="526">
        <f>IF(R165&gt;=G165,G165,IF(R165&lt;G165,R165))</f>
        <v>0</v>
      </c>
      <c r="N165" s="527">
        <f>IF(G165 &gt;0,IF(L165="Yes",M165/G165, I165/G165),0)</f>
        <v>0</v>
      </c>
      <c r="O165" s="521"/>
      <c r="P165" s="518"/>
      <c r="Q165" s="518"/>
      <c r="R165" s="467">
        <f t="shared" si="0"/>
        <v>0</v>
      </c>
    </row>
    <row r="166" spans="1:18" ht="11.45" customHeight="1" x14ac:dyDescent="0.2">
      <c r="A166" s="1060"/>
      <c r="B166" s="316"/>
      <c r="C166" s="317"/>
      <c r="D166" s="318"/>
      <c r="E166" s="175"/>
      <c r="F166" s="176"/>
      <c r="G166" s="177"/>
      <c r="H166" s="178"/>
      <c r="I166" s="179"/>
      <c r="J166" s="525">
        <f>SUM(H166:I166)</f>
        <v>0</v>
      </c>
      <c r="K166" s="180"/>
      <c r="L166" s="180"/>
      <c r="M166" s="526">
        <f>IF(R166&gt;=G166,G166,IF(R166&lt;G166,R166))</f>
        <v>0</v>
      </c>
      <c r="N166" s="527">
        <f>IF(G166 &gt;0,IF(L166="Yes",M166/G166, I166/G166),0)</f>
        <v>0</v>
      </c>
      <c r="O166" s="521"/>
      <c r="P166" s="518"/>
      <c r="Q166" s="518"/>
      <c r="R166" s="467">
        <f t="shared" si="0"/>
        <v>0</v>
      </c>
    </row>
    <row r="167" spans="1:18" ht="11.45" customHeight="1" x14ac:dyDescent="0.2">
      <c r="A167" s="1060"/>
      <c r="B167" s="316"/>
      <c r="C167" s="317"/>
      <c r="D167" s="318"/>
      <c r="E167" s="175"/>
      <c r="F167" s="176"/>
      <c r="G167" s="177"/>
      <c r="H167" s="178"/>
      <c r="I167" s="179"/>
      <c r="J167" s="525">
        <f>SUM(H167:I167)</f>
        <v>0</v>
      </c>
      <c r="K167" s="180"/>
      <c r="L167" s="180"/>
      <c r="M167" s="526">
        <f>IF(R167&gt;=G167,G167,IF(R167&lt;G167,R167))</f>
        <v>0</v>
      </c>
      <c r="N167" s="527">
        <f>IF(G167 &gt;0,IF(L167="Yes",M167/G167, I167/G167),0)</f>
        <v>0</v>
      </c>
      <c r="O167" s="521"/>
      <c r="P167" s="518"/>
      <c r="Q167" s="518"/>
      <c r="R167" s="467">
        <f t="shared" si="0"/>
        <v>0</v>
      </c>
    </row>
    <row r="168" spans="1:18" ht="11.45" customHeight="1" x14ac:dyDescent="0.2">
      <c r="A168" s="1060"/>
      <c r="B168" s="316"/>
      <c r="C168" s="317"/>
      <c r="D168" s="318"/>
      <c r="E168" s="175"/>
      <c r="F168" s="176"/>
      <c r="G168" s="177"/>
      <c r="H168" s="178"/>
      <c r="I168" s="179"/>
      <c r="J168" s="525">
        <f>SUM(H168:I168)</f>
        <v>0</v>
      </c>
      <c r="K168" s="180"/>
      <c r="L168" s="180"/>
      <c r="M168" s="526">
        <f>IF(R168&gt;=G168,G168,IF(R168&lt;G168,R168))</f>
        <v>0</v>
      </c>
      <c r="N168" s="527">
        <f>IF(G168 &gt;0,IF(L168="Yes",M168/G168, I168/G168),0)</f>
        <v>0</v>
      </c>
      <c r="O168" s="521"/>
      <c r="P168" s="518"/>
      <c r="Q168" s="518"/>
      <c r="R168" s="467">
        <f t="shared" ref="R168:R231" si="1">IF(L168="Yes",I168*1.6,I168)</f>
        <v>0</v>
      </c>
    </row>
    <row r="169" spans="1:18" ht="11.45" customHeight="1" x14ac:dyDescent="0.2">
      <c r="A169" s="1060"/>
      <c r="B169" s="316"/>
      <c r="C169" s="317"/>
      <c r="D169" s="318"/>
      <c r="E169" s="175"/>
      <c r="F169" s="176"/>
      <c r="G169" s="177"/>
      <c r="H169" s="178"/>
      <c r="I169" s="179"/>
      <c r="J169" s="525">
        <f>SUM(H169:I169)</f>
        <v>0</v>
      </c>
      <c r="K169" s="180"/>
      <c r="L169" s="180"/>
      <c r="M169" s="526">
        <f>IF(R169&gt;=G169,G169,IF(R169&lt;G169,R169))</f>
        <v>0</v>
      </c>
      <c r="N169" s="527">
        <f>IF(G169 &gt;0,IF(L169="Yes",M169/G169, I169/G169),0)</f>
        <v>0</v>
      </c>
      <c r="O169" s="521"/>
      <c r="P169" s="518"/>
      <c r="Q169" s="518"/>
      <c r="R169" s="467">
        <f t="shared" si="1"/>
        <v>0</v>
      </c>
    </row>
    <row r="170" spans="1:18" ht="11.45" customHeight="1" x14ac:dyDescent="0.2">
      <c r="A170" s="1060"/>
      <c r="B170" s="316"/>
      <c r="C170" s="317"/>
      <c r="D170" s="318"/>
      <c r="E170" s="175"/>
      <c r="F170" s="176"/>
      <c r="G170" s="177"/>
      <c r="H170" s="178"/>
      <c r="I170" s="179"/>
      <c r="J170" s="525">
        <f>SUM(H170:I170)</f>
        <v>0</v>
      </c>
      <c r="K170" s="180"/>
      <c r="L170" s="180"/>
      <c r="M170" s="526">
        <f>IF(R170&gt;=G170,G170,IF(R170&lt;G170,R170))</f>
        <v>0</v>
      </c>
      <c r="N170" s="527">
        <f>IF(G170 &gt;0,IF(L170="Yes",M170/G170, I170/G170),0)</f>
        <v>0</v>
      </c>
      <c r="O170" s="521"/>
      <c r="P170" s="518"/>
      <c r="Q170" s="518"/>
      <c r="R170" s="467">
        <f t="shared" si="1"/>
        <v>0</v>
      </c>
    </row>
    <row r="171" spans="1:18" ht="11.45" customHeight="1" x14ac:dyDescent="0.2">
      <c r="A171" s="1060"/>
      <c r="B171" s="316"/>
      <c r="C171" s="317"/>
      <c r="D171" s="318"/>
      <c r="E171" s="175"/>
      <c r="F171" s="176"/>
      <c r="G171" s="177"/>
      <c r="H171" s="178"/>
      <c r="I171" s="179"/>
      <c r="J171" s="525">
        <f>SUM(H171:I171)</f>
        <v>0</v>
      </c>
      <c r="K171" s="180"/>
      <c r="L171" s="180"/>
      <c r="M171" s="526">
        <f>IF(R171&gt;=G171,G171,IF(R171&lt;G171,R171))</f>
        <v>0</v>
      </c>
      <c r="N171" s="527">
        <f>IF(G171 &gt;0,IF(L171="Yes",M171/G171, I171/G171),0)</f>
        <v>0</v>
      </c>
      <c r="O171" s="521"/>
      <c r="P171" s="518"/>
      <c r="Q171" s="518"/>
      <c r="R171" s="467">
        <f t="shared" si="1"/>
        <v>0</v>
      </c>
    </row>
    <row r="172" spans="1:18" ht="11.45" customHeight="1" x14ac:dyDescent="0.2">
      <c r="A172" s="1060"/>
      <c r="B172" s="316"/>
      <c r="C172" s="317"/>
      <c r="D172" s="318"/>
      <c r="E172" s="175"/>
      <c r="F172" s="176"/>
      <c r="G172" s="177"/>
      <c r="H172" s="178"/>
      <c r="I172" s="179"/>
      <c r="J172" s="525">
        <f>SUM(H172:I172)</f>
        <v>0</v>
      </c>
      <c r="K172" s="180"/>
      <c r="L172" s="180"/>
      <c r="M172" s="526">
        <f>IF(R172&gt;=G172,G172,IF(R172&lt;G172,R172))</f>
        <v>0</v>
      </c>
      <c r="N172" s="527">
        <f>IF(G172 &gt;0,IF(L172="Yes",M172/G172, I172/G172),0)</f>
        <v>0</v>
      </c>
      <c r="O172" s="521"/>
      <c r="P172" s="518"/>
      <c r="Q172" s="518"/>
      <c r="R172" s="467">
        <f t="shared" si="1"/>
        <v>0</v>
      </c>
    </row>
    <row r="173" spans="1:18" ht="11.45" customHeight="1" x14ac:dyDescent="0.2">
      <c r="A173" s="1060"/>
      <c r="B173" s="316"/>
      <c r="C173" s="317"/>
      <c r="D173" s="318"/>
      <c r="E173" s="175"/>
      <c r="F173" s="176"/>
      <c r="G173" s="177"/>
      <c r="H173" s="178"/>
      <c r="I173" s="179"/>
      <c r="J173" s="525">
        <f>SUM(H173:I173)</f>
        <v>0</v>
      </c>
      <c r="K173" s="180"/>
      <c r="L173" s="180"/>
      <c r="M173" s="526">
        <f>IF(R173&gt;=G173,G173,IF(R173&lt;G173,R173))</f>
        <v>0</v>
      </c>
      <c r="N173" s="527">
        <f>IF(G173 &gt;0,IF(L173="Yes",M173/G173, I173/G173),0)</f>
        <v>0</v>
      </c>
      <c r="O173" s="521"/>
      <c r="P173" s="518"/>
      <c r="Q173" s="518"/>
      <c r="R173" s="467">
        <f t="shared" si="1"/>
        <v>0</v>
      </c>
    </row>
    <row r="174" spans="1:18" ht="11.45" customHeight="1" x14ac:dyDescent="0.2">
      <c r="A174" s="1060"/>
      <c r="B174" s="316"/>
      <c r="C174" s="317"/>
      <c r="D174" s="318"/>
      <c r="E174" s="175"/>
      <c r="F174" s="176"/>
      <c r="G174" s="177"/>
      <c r="H174" s="178"/>
      <c r="I174" s="179"/>
      <c r="J174" s="525">
        <f>SUM(H174:I174)</f>
        <v>0</v>
      </c>
      <c r="K174" s="180"/>
      <c r="L174" s="180"/>
      <c r="M174" s="526">
        <f>IF(R174&gt;=G174,G174,IF(R174&lt;G174,R174))</f>
        <v>0</v>
      </c>
      <c r="N174" s="527">
        <f>IF(G174 &gt;0,IF(L174="Yes",M174/G174, I174/G174),0)</f>
        <v>0</v>
      </c>
      <c r="O174" s="521"/>
      <c r="P174" s="518"/>
      <c r="Q174" s="518"/>
      <c r="R174" s="467">
        <f t="shared" si="1"/>
        <v>0</v>
      </c>
    </row>
    <row r="175" spans="1:18" ht="11.45" customHeight="1" x14ac:dyDescent="0.2">
      <c r="A175" s="1060"/>
      <c r="B175" s="316"/>
      <c r="C175" s="317"/>
      <c r="D175" s="318"/>
      <c r="E175" s="175"/>
      <c r="F175" s="176"/>
      <c r="G175" s="177"/>
      <c r="H175" s="178"/>
      <c r="I175" s="179"/>
      <c r="J175" s="525">
        <f>SUM(H175:I175)</f>
        <v>0</v>
      </c>
      <c r="K175" s="180"/>
      <c r="L175" s="180"/>
      <c r="M175" s="526">
        <f>IF(R175&gt;=G175,G175,IF(R175&lt;G175,R175))</f>
        <v>0</v>
      </c>
      <c r="N175" s="527">
        <f>IF(G175 &gt;0,IF(L175="Yes",M175/G175, I175/G175),0)</f>
        <v>0</v>
      </c>
      <c r="O175" s="521"/>
      <c r="P175" s="518"/>
      <c r="Q175" s="518"/>
      <c r="R175" s="467">
        <f t="shared" si="1"/>
        <v>0</v>
      </c>
    </row>
    <row r="176" spans="1:18" ht="11.45" customHeight="1" x14ac:dyDescent="0.2">
      <c r="A176" s="1060"/>
      <c r="B176" s="316"/>
      <c r="C176" s="317"/>
      <c r="D176" s="318"/>
      <c r="E176" s="175"/>
      <c r="F176" s="176"/>
      <c r="G176" s="177"/>
      <c r="H176" s="178"/>
      <c r="I176" s="179"/>
      <c r="J176" s="525">
        <f>SUM(H176:I176)</f>
        <v>0</v>
      </c>
      <c r="K176" s="180"/>
      <c r="L176" s="180"/>
      <c r="M176" s="526">
        <f>IF(R176&gt;=G176,G176,IF(R176&lt;G176,R176))</f>
        <v>0</v>
      </c>
      <c r="N176" s="527">
        <f>IF(G176 &gt;0,IF(L176="Yes",M176/G176, I176/G176),0)</f>
        <v>0</v>
      </c>
      <c r="O176" s="521"/>
      <c r="P176" s="518"/>
      <c r="Q176" s="518"/>
      <c r="R176" s="467">
        <f t="shared" si="1"/>
        <v>0</v>
      </c>
    </row>
    <row r="177" spans="1:18" ht="11.45" customHeight="1" x14ac:dyDescent="0.2">
      <c r="A177" s="1060"/>
      <c r="B177" s="316"/>
      <c r="C177" s="317"/>
      <c r="D177" s="318"/>
      <c r="E177" s="175"/>
      <c r="F177" s="176"/>
      <c r="G177" s="177"/>
      <c r="H177" s="178"/>
      <c r="I177" s="179"/>
      <c r="J177" s="525">
        <f>SUM(H177:I177)</f>
        <v>0</v>
      </c>
      <c r="K177" s="180"/>
      <c r="L177" s="180"/>
      <c r="M177" s="526">
        <f>IF(R177&gt;=G177,G177,IF(R177&lt;G177,R177))</f>
        <v>0</v>
      </c>
      <c r="N177" s="527">
        <f>IF(G177 &gt;0,IF(L177="Yes",M177/G177, I177/G177),0)</f>
        <v>0</v>
      </c>
      <c r="O177" s="521"/>
      <c r="P177" s="518"/>
      <c r="Q177" s="518"/>
      <c r="R177" s="467">
        <f t="shared" si="1"/>
        <v>0</v>
      </c>
    </row>
    <row r="178" spans="1:18" ht="11.45" customHeight="1" x14ac:dyDescent="0.2">
      <c r="A178" s="1060"/>
      <c r="B178" s="316"/>
      <c r="C178" s="317"/>
      <c r="D178" s="318"/>
      <c r="E178" s="175"/>
      <c r="F178" s="176"/>
      <c r="G178" s="177"/>
      <c r="H178" s="178"/>
      <c r="I178" s="179"/>
      <c r="J178" s="525">
        <f>SUM(H178:I178)</f>
        <v>0</v>
      </c>
      <c r="K178" s="180"/>
      <c r="L178" s="180"/>
      <c r="M178" s="526">
        <f>IF(R178&gt;=G178,G178,IF(R178&lt;G178,R178))</f>
        <v>0</v>
      </c>
      <c r="N178" s="527">
        <f>IF(G178 &gt;0,IF(L178="Yes",M178/G178, I178/G178),0)</f>
        <v>0</v>
      </c>
      <c r="O178" s="521"/>
      <c r="P178" s="518"/>
      <c r="Q178" s="518"/>
      <c r="R178" s="467">
        <f t="shared" si="1"/>
        <v>0</v>
      </c>
    </row>
    <row r="179" spans="1:18" ht="11.45" customHeight="1" x14ac:dyDescent="0.2">
      <c r="A179" s="1060"/>
      <c r="B179" s="316"/>
      <c r="C179" s="317"/>
      <c r="D179" s="318"/>
      <c r="E179" s="175"/>
      <c r="F179" s="176"/>
      <c r="G179" s="177"/>
      <c r="H179" s="178"/>
      <c r="I179" s="179"/>
      <c r="J179" s="525">
        <f>SUM(H179:I179)</f>
        <v>0</v>
      </c>
      <c r="K179" s="180"/>
      <c r="L179" s="180"/>
      <c r="M179" s="526">
        <f>IF(R179&gt;=G179,G179,IF(R179&lt;G179,R179))</f>
        <v>0</v>
      </c>
      <c r="N179" s="527">
        <f>IF(G179 &gt;0,IF(L179="Yes",M179/G179, I179/G179),0)</f>
        <v>0</v>
      </c>
      <c r="O179" s="521"/>
      <c r="P179" s="518"/>
      <c r="Q179" s="518"/>
      <c r="R179" s="467">
        <f t="shared" si="1"/>
        <v>0</v>
      </c>
    </row>
    <row r="180" spans="1:18" ht="11.45" customHeight="1" x14ac:dyDescent="0.2">
      <c r="A180" s="1060"/>
      <c r="B180" s="316"/>
      <c r="C180" s="317"/>
      <c r="D180" s="318"/>
      <c r="E180" s="175"/>
      <c r="F180" s="176"/>
      <c r="G180" s="177"/>
      <c r="H180" s="178"/>
      <c r="I180" s="179"/>
      <c r="J180" s="525">
        <f>SUM(H180:I180)</f>
        <v>0</v>
      </c>
      <c r="K180" s="180"/>
      <c r="L180" s="180"/>
      <c r="M180" s="526">
        <f>IF(R180&gt;=G180,G180,IF(R180&lt;G180,R180))</f>
        <v>0</v>
      </c>
      <c r="N180" s="527">
        <f>IF(G180 &gt;0,IF(L180="Yes",M180/G180, I180/G180),0)</f>
        <v>0</v>
      </c>
      <c r="O180" s="521"/>
      <c r="P180" s="518"/>
      <c r="Q180" s="518"/>
      <c r="R180" s="467">
        <f t="shared" si="1"/>
        <v>0</v>
      </c>
    </row>
    <row r="181" spans="1:18" ht="11.45" customHeight="1" x14ac:dyDescent="0.2">
      <c r="A181" s="1060"/>
      <c r="B181" s="316"/>
      <c r="C181" s="317"/>
      <c r="D181" s="318"/>
      <c r="E181" s="175"/>
      <c r="F181" s="176"/>
      <c r="G181" s="177"/>
      <c r="H181" s="178"/>
      <c r="I181" s="179"/>
      <c r="J181" s="525">
        <f>SUM(H181:I181)</f>
        <v>0</v>
      </c>
      <c r="K181" s="180"/>
      <c r="L181" s="180"/>
      <c r="M181" s="526">
        <f>IF(R181&gt;=G181,G181,IF(R181&lt;G181,R181))</f>
        <v>0</v>
      </c>
      <c r="N181" s="527">
        <f>IF(G181 &gt;0,IF(L181="Yes",M181/G181, I181/G181),0)</f>
        <v>0</v>
      </c>
      <c r="O181" s="521"/>
      <c r="P181" s="518"/>
      <c r="Q181" s="518"/>
      <c r="R181" s="467">
        <f t="shared" si="1"/>
        <v>0</v>
      </c>
    </row>
    <row r="182" spans="1:18" ht="11.45" customHeight="1" x14ac:dyDescent="0.2">
      <c r="A182" s="1060"/>
      <c r="B182" s="316"/>
      <c r="C182" s="317"/>
      <c r="D182" s="318"/>
      <c r="E182" s="175"/>
      <c r="F182" s="176"/>
      <c r="G182" s="177"/>
      <c r="H182" s="178"/>
      <c r="I182" s="179"/>
      <c r="J182" s="525">
        <f>SUM(H182:I182)</f>
        <v>0</v>
      </c>
      <c r="K182" s="180"/>
      <c r="L182" s="180"/>
      <c r="M182" s="526">
        <f>IF(R182&gt;=G182,G182,IF(R182&lt;G182,R182))</f>
        <v>0</v>
      </c>
      <c r="N182" s="527">
        <f>IF(G182 &gt;0,IF(L182="Yes",M182/G182, I182/G182),0)</f>
        <v>0</v>
      </c>
      <c r="O182" s="521"/>
      <c r="P182" s="518"/>
      <c r="Q182" s="518"/>
      <c r="R182" s="467">
        <f t="shared" si="1"/>
        <v>0</v>
      </c>
    </row>
    <row r="183" spans="1:18" ht="11.45" customHeight="1" x14ac:dyDescent="0.2">
      <c r="A183" s="1060"/>
      <c r="B183" s="316"/>
      <c r="C183" s="317"/>
      <c r="D183" s="318"/>
      <c r="E183" s="175"/>
      <c r="F183" s="176"/>
      <c r="G183" s="177"/>
      <c r="H183" s="178"/>
      <c r="I183" s="179"/>
      <c r="J183" s="525">
        <f>SUM(H183:I183)</f>
        <v>0</v>
      </c>
      <c r="K183" s="180"/>
      <c r="L183" s="180"/>
      <c r="M183" s="526">
        <f>IF(R183&gt;=G183,G183,IF(R183&lt;G183,R183))</f>
        <v>0</v>
      </c>
      <c r="N183" s="527">
        <f>IF(G183 &gt;0,IF(L183="Yes",M183/G183, I183/G183),0)</f>
        <v>0</v>
      </c>
      <c r="O183" s="521"/>
      <c r="P183" s="518"/>
      <c r="Q183" s="518"/>
      <c r="R183" s="467">
        <f t="shared" si="1"/>
        <v>0</v>
      </c>
    </row>
    <row r="184" spans="1:18" ht="11.45" customHeight="1" x14ac:dyDescent="0.2">
      <c r="A184" s="1060"/>
      <c r="B184" s="316"/>
      <c r="C184" s="317"/>
      <c r="D184" s="318"/>
      <c r="E184" s="175"/>
      <c r="F184" s="176"/>
      <c r="G184" s="177"/>
      <c r="H184" s="178"/>
      <c r="I184" s="179"/>
      <c r="J184" s="525">
        <f>SUM(H184:I184)</f>
        <v>0</v>
      </c>
      <c r="K184" s="180"/>
      <c r="L184" s="180"/>
      <c r="M184" s="526">
        <f>IF(R184&gt;=G184,G184,IF(R184&lt;G184,R184))</f>
        <v>0</v>
      </c>
      <c r="N184" s="527">
        <f>IF(G184 &gt;0,IF(L184="Yes",M184/G184, I184/G184),0)</f>
        <v>0</v>
      </c>
      <c r="O184" s="521"/>
      <c r="P184" s="518"/>
      <c r="Q184" s="518"/>
      <c r="R184" s="467">
        <f t="shared" si="1"/>
        <v>0</v>
      </c>
    </row>
    <row r="185" spans="1:18" ht="11.45" customHeight="1" x14ac:dyDescent="0.2">
      <c r="A185" s="1060"/>
      <c r="B185" s="316"/>
      <c r="C185" s="317"/>
      <c r="D185" s="318"/>
      <c r="E185" s="175"/>
      <c r="F185" s="176"/>
      <c r="G185" s="177"/>
      <c r="H185" s="178"/>
      <c r="I185" s="179"/>
      <c r="J185" s="525">
        <f>SUM(H185:I185)</f>
        <v>0</v>
      </c>
      <c r="K185" s="180"/>
      <c r="L185" s="180"/>
      <c r="M185" s="526">
        <f>IF(R185&gt;=G185,G185,IF(R185&lt;G185,R185))</f>
        <v>0</v>
      </c>
      <c r="N185" s="527">
        <f>IF(G185 &gt;0,IF(L185="Yes",M185/G185, I185/G185),0)</f>
        <v>0</v>
      </c>
      <c r="O185" s="521"/>
      <c r="P185" s="518"/>
      <c r="Q185" s="518"/>
      <c r="R185" s="467">
        <f t="shared" si="1"/>
        <v>0</v>
      </c>
    </row>
    <row r="186" spans="1:18" ht="11.45" customHeight="1" x14ac:dyDescent="0.2">
      <c r="A186" s="1060"/>
      <c r="B186" s="316"/>
      <c r="C186" s="317"/>
      <c r="D186" s="318"/>
      <c r="E186" s="175"/>
      <c r="F186" s="176"/>
      <c r="G186" s="177"/>
      <c r="H186" s="178"/>
      <c r="I186" s="179"/>
      <c r="J186" s="525">
        <f>SUM(H186:I186)</f>
        <v>0</v>
      </c>
      <c r="K186" s="180"/>
      <c r="L186" s="180"/>
      <c r="M186" s="526">
        <f>IF(R186&gt;=G186,G186,IF(R186&lt;G186,R186))</f>
        <v>0</v>
      </c>
      <c r="N186" s="527">
        <f>IF(G186 &gt;0,IF(L186="Yes",M186/G186, I186/G186),0)</f>
        <v>0</v>
      </c>
      <c r="O186" s="521"/>
      <c r="P186" s="518"/>
      <c r="Q186" s="518"/>
      <c r="R186" s="467">
        <f t="shared" si="1"/>
        <v>0</v>
      </c>
    </row>
    <row r="187" spans="1:18" ht="11.45" customHeight="1" x14ac:dyDescent="0.2">
      <c r="A187" s="1060"/>
      <c r="B187" s="316"/>
      <c r="C187" s="317"/>
      <c r="D187" s="318"/>
      <c r="E187" s="175"/>
      <c r="F187" s="176"/>
      <c r="G187" s="177"/>
      <c r="H187" s="178"/>
      <c r="I187" s="179"/>
      <c r="J187" s="525">
        <f>SUM(H187:I187)</f>
        <v>0</v>
      </c>
      <c r="K187" s="180"/>
      <c r="L187" s="180"/>
      <c r="M187" s="526">
        <f>IF(R187&gt;=G187,G187,IF(R187&lt;G187,R187))</f>
        <v>0</v>
      </c>
      <c r="N187" s="527">
        <f>IF(G187 &gt;0,IF(L187="Yes",M187/G187, I187/G187),0)</f>
        <v>0</v>
      </c>
      <c r="O187" s="521"/>
      <c r="P187" s="518"/>
      <c r="Q187" s="518"/>
      <c r="R187" s="467">
        <f t="shared" si="1"/>
        <v>0</v>
      </c>
    </row>
    <row r="188" spans="1:18" ht="11.45" customHeight="1" x14ac:dyDescent="0.2">
      <c r="A188" s="1060"/>
      <c r="B188" s="316"/>
      <c r="C188" s="317"/>
      <c r="D188" s="318"/>
      <c r="E188" s="175"/>
      <c r="F188" s="176"/>
      <c r="G188" s="177"/>
      <c r="H188" s="178"/>
      <c r="I188" s="179"/>
      <c r="J188" s="525">
        <f>SUM(H188:I188)</f>
        <v>0</v>
      </c>
      <c r="K188" s="180"/>
      <c r="L188" s="180"/>
      <c r="M188" s="526">
        <f>IF(R188&gt;=G188,G188,IF(R188&lt;G188,R188))</f>
        <v>0</v>
      </c>
      <c r="N188" s="527">
        <f>IF(G188 &gt;0,IF(L188="Yes",M188/G188, I188/G188),0)</f>
        <v>0</v>
      </c>
      <c r="O188" s="521"/>
      <c r="P188" s="518"/>
      <c r="Q188" s="518"/>
      <c r="R188" s="467">
        <f t="shared" si="1"/>
        <v>0</v>
      </c>
    </row>
    <row r="189" spans="1:18" ht="11.45" customHeight="1" x14ac:dyDescent="0.2">
      <c r="A189" s="1060"/>
      <c r="B189" s="316"/>
      <c r="C189" s="317"/>
      <c r="D189" s="318"/>
      <c r="E189" s="175"/>
      <c r="F189" s="176"/>
      <c r="G189" s="177"/>
      <c r="H189" s="178"/>
      <c r="I189" s="179"/>
      <c r="J189" s="525">
        <f>SUM(H189:I189)</f>
        <v>0</v>
      </c>
      <c r="K189" s="180"/>
      <c r="L189" s="180"/>
      <c r="M189" s="526">
        <f>IF(R189&gt;=G189,G189,IF(R189&lt;G189,R189))</f>
        <v>0</v>
      </c>
      <c r="N189" s="527">
        <f>IF(G189 &gt;0,IF(L189="Yes",M189/G189, I189/G189),0)</f>
        <v>0</v>
      </c>
      <c r="O189" s="521"/>
      <c r="P189" s="518"/>
      <c r="Q189" s="518"/>
      <c r="R189" s="467">
        <f t="shared" si="1"/>
        <v>0</v>
      </c>
    </row>
    <row r="190" spans="1:18" ht="11.45" customHeight="1" x14ac:dyDescent="0.2">
      <c r="A190" s="1060"/>
      <c r="B190" s="316"/>
      <c r="C190" s="317"/>
      <c r="D190" s="318"/>
      <c r="E190" s="175"/>
      <c r="F190" s="176"/>
      <c r="G190" s="177"/>
      <c r="H190" s="178"/>
      <c r="I190" s="179"/>
      <c r="J190" s="525">
        <f>SUM(H190:I190)</f>
        <v>0</v>
      </c>
      <c r="K190" s="180"/>
      <c r="L190" s="180"/>
      <c r="M190" s="526">
        <f>IF(R190&gt;=G190,G190,IF(R190&lt;G190,R190))</f>
        <v>0</v>
      </c>
      <c r="N190" s="527">
        <f>IF(G190 &gt;0,IF(L190="Yes",M190/G190, I190/G190),0)</f>
        <v>0</v>
      </c>
      <c r="O190" s="521"/>
      <c r="P190" s="518"/>
      <c r="Q190" s="518"/>
      <c r="R190" s="467">
        <f t="shared" si="1"/>
        <v>0</v>
      </c>
    </row>
    <row r="191" spans="1:18" ht="11.45" customHeight="1" x14ac:dyDescent="0.2">
      <c r="A191" s="1060"/>
      <c r="B191" s="316"/>
      <c r="C191" s="317"/>
      <c r="D191" s="318"/>
      <c r="E191" s="175"/>
      <c r="F191" s="176"/>
      <c r="G191" s="177"/>
      <c r="H191" s="178"/>
      <c r="I191" s="179"/>
      <c r="J191" s="525">
        <f>SUM(H191:I191)</f>
        <v>0</v>
      </c>
      <c r="K191" s="180"/>
      <c r="L191" s="180"/>
      <c r="M191" s="526">
        <f>IF(R191&gt;=G191,G191,IF(R191&lt;G191,R191))</f>
        <v>0</v>
      </c>
      <c r="N191" s="527">
        <f>IF(G191 &gt;0,IF(L191="Yes",M191/G191, I191/G191),0)</f>
        <v>0</v>
      </c>
      <c r="O191" s="521"/>
      <c r="P191" s="518"/>
      <c r="Q191" s="518"/>
      <c r="R191" s="467">
        <f t="shared" si="1"/>
        <v>0</v>
      </c>
    </row>
    <row r="192" spans="1:18" ht="11.45" customHeight="1" x14ac:dyDescent="0.2">
      <c r="A192" s="1060"/>
      <c r="B192" s="316"/>
      <c r="C192" s="317"/>
      <c r="D192" s="318"/>
      <c r="E192" s="175"/>
      <c r="F192" s="176"/>
      <c r="G192" s="177"/>
      <c r="H192" s="178"/>
      <c r="I192" s="179"/>
      <c r="J192" s="525">
        <f>SUM(H192:I192)</f>
        <v>0</v>
      </c>
      <c r="K192" s="180"/>
      <c r="L192" s="180"/>
      <c r="M192" s="526">
        <f>IF(R192&gt;=G192,G192,IF(R192&lt;G192,R192))</f>
        <v>0</v>
      </c>
      <c r="N192" s="527">
        <f>IF(G192 &gt;0,IF(L192="Yes",M192/G192, I192/G192),0)</f>
        <v>0</v>
      </c>
      <c r="O192" s="521"/>
      <c r="P192" s="518"/>
      <c r="Q192" s="518"/>
      <c r="R192" s="467">
        <f t="shared" si="1"/>
        <v>0</v>
      </c>
    </row>
    <row r="193" spans="1:18" ht="11.45" customHeight="1" x14ac:dyDescent="0.2">
      <c r="A193" s="1060"/>
      <c r="B193" s="316"/>
      <c r="C193" s="317"/>
      <c r="D193" s="318"/>
      <c r="E193" s="175"/>
      <c r="F193" s="176"/>
      <c r="G193" s="177"/>
      <c r="H193" s="178"/>
      <c r="I193" s="179"/>
      <c r="J193" s="525">
        <f>SUM(H193:I193)</f>
        <v>0</v>
      </c>
      <c r="K193" s="180"/>
      <c r="L193" s="180"/>
      <c r="M193" s="526">
        <f>IF(R193&gt;=G193,G193,IF(R193&lt;G193,R193))</f>
        <v>0</v>
      </c>
      <c r="N193" s="527">
        <f>IF(G193 &gt;0,IF(L193="Yes",M193/G193, I193/G193),0)</f>
        <v>0</v>
      </c>
      <c r="O193" s="521"/>
      <c r="P193" s="518"/>
      <c r="Q193" s="518"/>
      <c r="R193" s="467">
        <f t="shared" si="1"/>
        <v>0</v>
      </c>
    </row>
    <row r="194" spans="1:18" ht="11.45" customHeight="1" x14ac:dyDescent="0.2">
      <c r="A194" s="1060"/>
      <c r="B194" s="316"/>
      <c r="C194" s="317"/>
      <c r="D194" s="318"/>
      <c r="E194" s="175"/>
      <c r="F194" s="176"/>
      <c r="G194" s="177"/>
      <c r="H194" s="178"/>
      <c r="I194" s="179"/>
      <c r="J194" s="525">
        <f>SUM(H194:I194)</f>
        <v>0</v>
      </c>
      <c r="K194" s="180"/>
      <c r="L194" s="180"/>
      <c r="M194" s="526">
        <f>IF(R194&gt;=G194,G194,IF(R194&lt;G194,R194))</f>
        <v>0</v>
      </c>
      <c r="N194" s="527">
        <f>IF(G194 &gt;0,IF(L194="Yes",M194/G194, I194/G194),0)</f>
        <v>0</v>
      </c>
      <c r="O194" s="521"/>
      <c r="P194" s="518"/>
      <c r="Q194" s="518"/>
      <c r="R194" s="467">
        <f t="shared" si="1"/>
        <v>0</v>
      </c>
    </row>
    <row r="195" spans="1:18" ht="11.45" customHeight="1" x14ac:dyDescent="0.2">
      <c r="A195" s="1060"/>
      <c r="B195" s="316"/>
      <c r="C195" s="317"/>
      <c r="D195" s="318"/>
      <c r="E195" s="175"/>
      <c r="F195" s="176"/>
      <c r="G195" s="177"/>
      <c r="H195" s="178"/>
      <c r="I195" s="179"/>
      <c r="J195" s="525">
        <f>SUM(H195:I195)</f>
        <v>0</v>
      </c>
      <c r="K195" s="180"/>
      <c r="L195" s="180"/>
      <c r="M195" s="526">
        <f>IF(R195&gt;=G195,G195,IF(R195&lt;G195,R195))</f>
        <v>0</v>
      </c>
      <c r="N195" s="527">
        <f>IF(G195 &gt;0,IF(L195="Yes",M195/G195, I195/G195),0)</f>
        <v>0</v>
      </c>
      <c r="O195" s="521"/>
      <c r="P195" s="518"/>
      <c r="Q195" s="518"/>
      <c r="R195" s="467">
        <f t="shared" si="1"/>
        <v>0</v>
      </c>
    </row>
    <row r="196" spans="1:18" ht="11.45" customHeight="1" x14ac:dyDescent="0.2">
      <c r="A196" s="1060"/>
      <c r="B196" s="316"/>
      <c r="C196" s="317"/>
      <c r="D196" s="318"/>
      <c r="E196" s="175"/>
      <c r="F196" s="176"/>
      <c r="G196" s="177"/>
      <c r="H196" s="178"/>
      <c r="I196" s="179"/>
      <c r="J196" s="525">
        <f>SUM(H196:I196)</f>
        <v>0</v>
      </c>
      <c r="K196" s="180"/>
      <c r="L196" s="180"/>
      <c r="M196" s="526">
        <f>IF(R196&gt;=G196,G196,IF(R196&lt;G196,R196))</f>
        <v>0</v>
      </c>
      <c r="N196" s="527">
        <f>IF(G196 &gt;0,IF(L196="Yes",M196/G196, I196/G196),0)</f>
        <v>0</v>
      </c>
      <c r="O196" s="521"/>
      <c r="P196" s="518"/>
      <c r="Q196" s="518"/>
      <c r="R196" s="467">
        <f t="shared" si="1"/>
        <v>0</v>
      </c>
    </row>
    <row r="197" spans="1:18" ht="11.45" customHeight="1" x14ac:dyDescent="0.2">
      <c r="A197" s="1060"/>
      <c r="B197" s="316"/>
      <c r="C197" s="317"/>
      <c r="D197" s="318"/>
      <c r="E197" s="175"/>
      <c r="F197" s="176"/>
      <c r="G197" s="177"/>
      <c r="H197" s="178"/>
      <c r="I197" s="179"/>
      <c r="J197" s="525">
        <f>SUM(H197:I197)</f>
        <v>0</v>
      </c>
      <c r="K197" s="180"/>
      <c r="L197" s="180"/>
      <c r="M197" s="526">
        <f>IF(R197&gt;=G197,G197,IF(R197&lt;G197,R197))</f>
        <v>0</v>
      </c>
      <c r="N197" s="527">
        <f>IF(G197 &gt;0,IF(L197="Yes",M197/G197, I197/G197),0)</f>
        <v>0</v>
      </c>
      <c r="O197" s="521"/>
      <c r="P197" s="518"/>
      <c r="Q197" s="518"/>
      <c r="R197" s="467">
        <f t="shared" si="1"/>
        <v>0</v>
      </c>
    </row>
    <row r="198" spans="1:18" ht="11.45" customHeight="1" x14ac:dyDescent="0.2">
      <c r="A198" s="1060"/>
      <c r="B198" s="316"/>
      <c r="C198" s="317"/>
      <c r="D198" s="318"/>
      <c r="E198" s="175"/>
      <c r="F198" s="176"/>
      <c r="G198" s="177"/>
      <c r="H198" s="178"/>
      <c r="I198" s="179"/>
      <c r="J198" s="525">
        <f>SUM(H198:I198)</f>
        <v>0</v>
      </c>
      <c r="K198" s="180"/>
      <c r="L198" s="180"/>
      <c r="M198" s="526">
        <f>IF(R198&gt;=G198,G198,IF(R198&lt;G198,R198))</f>
        <v>0</v>
      </c>
      <c r="N198" s="527">
        <f>IF(G198 &gt;0,IF(L198="Yes",M198/G198, I198/G198),0)</f>
        <v>0</v>
      </c>
      <c r="O198" s="521"/>
      <c r="P198" s="518"/>
      <c r="Q198" s="518"/>
      <c r="R198" s="467">
        <f t="shared" si="1"/>
        <v>0</v>
      </c>
    </row>
    <row r="199" spans="1:18" ht="11.45" customHeight="1" x14ac:dyDescent="0.2">
      <c r="A199" s="1060"/>
      <c r="B199" s="316"/>
      <c r="C199" s="317"/>
      <c r="D199" s="318"/>
      <c r="E199" s="175"/>
      <c r="F199" s="176"/>
      <c r="G199" s="177"/>
      <c r="H199" s="178"/>
      <c r="I199" s="179"/>
      <c r="J199" s="525">
        <f>SUM(H199:I199)</f>
        <v>0</v>
      </c>
      <c r="K199" s="180"/>
      <c r="L199" s="180"/>
      <c r="M199" s="526">
        <f>IF(R199&gt;=G199,G199,IF(R199&lt;G199,R199))</f>
        <v>0</v>
      </c>
      <c r="N199" s="527">
        <f>IF(G199 &gt;0,IF(L199="Yes",M199/G199, I199/G199),0)</f>
        <v>0</v>
      </c>
      <c r="O199" s="521"/>
      <c r="P199" s="518"/>
      <c r="Q199" s="518"/>
      <c r="R199" s="467">
        <f t="shared" si="1"/>
        <v>0</v>
      </c>
    </row>
    <row r="200" spans="1:18" ht="11.45" customHeight="1" x14ac:dyDescent="0.2">
      <c r="A200" s="1060"/>
      <c r="B200" s="316"/>
      <c r="C200" s="317"/>
      <c r="D200" s="318"/>
      <c r="E200" s="175"/>
      <c r="F200" s="176"/>
      <c r="G200" s="177"/>
      <c r="H200" s="178"/>
      <c r="I200" s="179"/>
      <c r="J200" s="525">
        <f>SUM(H200:I200)</f>
        <v>0</v>
      </c>
      <c r="K200" s="180"/>
      <c r="L200" s="180"/>
      <c r="M200" s="526">
        <f>IF(R200&gt;=G200,G200,IF(R200&lt;G200,R200))</f>
        <v>0</v>
      </c>
      <c r="N200" s="527">
        <f>IF(G200 &gt;0,IF(L200="Yes",M200/G200, I200/G200),0)</f>
        <v>0</v>
      </c>
      <c r="O200" s="521"/>
      <c r="P200" s="518"/>
      <c r="Q200" s="518"/>
      <c r="R200" s="467">
        <f t="shared" si="1"/>
        <v>0</v>
      </c>
    </row>
    <row r="201" spans="1:18" ht="11.45" customHeight="1" x14ac:dyDescent="0.2">
      <c r="A201" s="1060"/>
      <c r="B201" s="316"/>
      <c r="C201" s="317"/>
      <c r="D201" s="318"/>
      <c r="E201" s="175"/>
      <c r="F201" s="176"/>
      <c r="G201" s="177"/>
      <c r="H201" s="178"/>
      <c r="I201" s="179"/>
      <c r="J201" s="525">
        <f>SUM(H201:I201)</f>
        <v>0</v>
      </c>
      <c r="K201" s="180"/>
      <c r="L201" s="180"/>
      <c r="M201" s="526">
        <f>IF(R201&gt;=G201,G201,IF(R201&lt;G201,R201))</f>
        <v>0</v>
      </c>
      <c r="N201" s="527">
        <f>IF(G201 &gt;0,IF(L201="Yes",M201/G201, I201/G201),0)</f>
        <v>0</v>
      </c>
      <c r="O201" s="521"/>
      <c r="P201" s="518"/>
      <c r="Q201" s="518"/>
      <c r="R201" s="467">
        <f t="shared" si="1"/>
        <v>0</v>
      </c>
    </row>
    <row r="202" spans="1:18" ht="11.45" customHeight="1" x14ac:dyDescent="0.2">
      <c r="A202" s="1060"/>
      <c r="B202" s="316"/>
      <c r="C202" s="317"/>
      <c r="D202" s="318"/>
      <c r="E202" s="175"/>
      <c r="F202" s="176"/>
      <c r="G202" s="177"/>
      <c r="H202" s="178"/>
      <c r="I202" s="179"/>
      <c r="J202" s="525">
        <f>SUM(H202:I202)</f>
        <v>0</v>
      </c>
      <c r="K202" s="180"/>
      <c r="L202" s="180"/>
      <c r="M202" s="526">
        <f>IF(R202&gt;=G202,G202,IF(R202&lt;G202,R202))</f>
        <v>0</v>
      </c>
      <c r="N202" s="527">
        <f>IF(G202 &gt;0,IF(L202="Yes",M202/G202, I202/G202),0)</f>
        <v>0</v>
      </c>
      <c r="O202" s="521"/>
      <c r="P202" s="518"/>
      <c r="Q202" s="518"/>
      <c r="R202" s="467">
        <f t="shared" si="1"/>
        <v>0</v>
      </c>
    </row>
    <row r="203" spans="1:18" ht="11.45" customHeight="1" x14ac:dyDescent="0.2">
      <c r="A203" s="1060"/>
      <c r="B203" s="316"/>
      <c r="C203" s="317"/>
      <c r="D203" s="318"/>
      <c r="E203" s="175"/>
      <c r="F203" s="176"/>
      <c r="G203" s="177"/>
      <c r="H203" s="178"/>
      <c r="I203" s="179"/>
      <c r="J203" s="525">
        <f>SUM(H203:I203)</f>
        <v>0</v>
      </c>
      <c r="K203" s="180"/>
      <c r="L203" s="180"/>
      <c r="M203" s="526">
        <f>IF(R203&gt;=G203,G203,IF(R203&lt;G203,R203))</f>
        <v>0</v>
      </c>
      <c r="N203" s="527">
        <f>IF(G203 &gt;0,IF(L203="Yes",M203/G203, I203/G203),0)</f>
        <v>0</v>
      </c>
      <c r="O203" s="521"/>
      <c r="P203" s="518"/>
      <c r="Q203" s="518"/>
      <c r="R203" s="467">
        <f t="shared" si="1"/>
        <v>0</v>
      </c>
    </row>
    <row r="204" spans="1:18" ht="11.45" customHeight="1" x14ac:dyDescent="0.2">
      <c r="A204" s="1060"/>
      <c r="B204" s="316"/>
      <c r="C204" s="317"/>
      <c r="D204" s="318"/>
      <c r="E204" s="175"/>
      <c r="F204" s="176"/>
      <c r="G204" s="177"/>
      <c r="H204" s="178"/>
      <c r="I204" s="179"/>
      <c r="J204" s="525">
        <f>SUM(H204:I204)</f>
        <v>0</v>
      </c>
      <c r="K204" s="180"/>
      <c r="L204" s="180"/>
      <c r="M204" s="526">
        <f>IF(R204&gt;=G204,G204,IF(R204&lt;G204,R204))</f>
        <v>0</v>
      </c>
      <c r="N204" s="527">
        <f>IF(G204 &gt;0,IF(L204="Yes",M204/G204, I204/G204),0)</f>
        <v>0</v>
      </c>
      <c r="O204" s="521"/>
      <c r="P204" s="518"/>
      <c r="Q204" s="518"/>
      <c r="R204" s="467">
        <f t="shared" si="1"/>
        <v>0</v>
      </c>
    </row>
    <row r="205" spans="1:18" ht="11.45" customHeight="1" x14ac:dyDescent="0.2">
      <c r="A205" s="1060"/>
      <c r="B205" s="316"/>
      <c r="C205" s="317"/>
      <c r="D205" s="318"/>
      <c r="E205" s="175"/>
      <c r="F205" s="176"/>
      <c r="G205" s="177"/>
      <c r="H205" s="178"/>
      <c r="I205" s="179"/>
      <c r="J205" s="525">
        <f>SUM(H205:I205)</f>
        <v>0</v>
      </c>
      <c r="K205" s="180"/>
      <c r="L205" s="180"/>
      <c r="M205" s="526">
        <f>IF(R205&gt;=G205,G205,IF(R205&lt;G205,R205))</f>
        <v>0</v>
      </c>
      <c r="N205" s="527">
        <f>IF(G205 &gt;0,IF(L205="Yes",M205/G205, I205/G205),0)</f>
        <v>0</v>
      </c>
      <c r="O205" s="521"/>
      <c r="P205" s="518"/>
      <c r="Q205" s="518"/>
      <c r="R205" s="467">
        <f t="shared" si="1"/>
        <v>0</v>
      </c>
    </row>
    <row r="206" spans="1:18" ht="11.45" customHeight="1" x14ac:dyDescent="0.2">
      <c r="A206" s="1060"/>
      <c r="B206" s="316"/>
      <c r="C206" s="317"/>
      <c r="D206" s="318"/>
      <c r="E206" s="175"/>
      <c r="F206" s="176"/>
      <c r="G206" s="177"/>
      <c r="H206" s="178"/>
      <c r="I206" s="179"/>
      <c r="J206" s="525">
        <f>SUM(H206:I206)</f>
        <v>0</v>
      </c>
      <c r="K206" s="180"/>
      <c r="L206" s="180"/>
      <c r="M206" s="526">
        <f>IF(R206&gt;=G206,G206,IF(R206&lt;G206,R206))</f>
        <v>0</v>
      </c>
      <c r="N206" s="527">
        <f>IF(G206 &gt;0,IF(L206="Yes",M206/G206, I206/G206),0)</f>
        <v>0</v>
      </c>
      <c r="O206" s="521"/>
      <c r="P206" s="518"/>
      <c r="Q206" s="518"/>
      <c r="R206" s="467">
        <f t="shared" si="1"/>
        <v>0</v>
      </c>
    </row>
    <row r="207" spans="1:18" ht="11.45" customHeight="1" x14ac:dyDescent="0.2">
      <c r="A207" s="1060"/>
      <c r="B207" s="316"/>
      <c r="C207" s="317"/>
      <c r="D207" s="318"/>
      <c r="E207" s="175"/>
      <c r="F207" s="176"/>
      <c r="G207" s="177"/>
      <c r="H207" s="178"/>
      <c r="I207" s="179"/>
      <c r="J207" s="525">
        <f>SUM(H207:I207)</f>
        <v>0</v>
      </c>
      <c r="K207" s="180"/>
      <c r="L207" s="180"/>
      <c r="M207" s="526">
        <f>IF(R207&gt;=G207,G207,IF(R207&lt;G207,R207))</f>
        <v>0</v>
      </c>
      <c r="N207" s="527">
        <f>IF(G207 &gt;0,IF(L207="Yes",M207/G207, I207/G207),0)</f>
        <v>0</v>
      </c>
      <c r="O207" s="521"/>
      <c r="P207" s="518"/>
      <c r="Q207" s="518"/>
      <c r="R207" s="467">
        <f t="shared" si="1"/>
        <v>0</v>
      </c>
    </row>
    <row r="208" spans="1:18" ht="11.45" customHeight="1" x14ac:dyDescent="0.2">
      <c r="A208" s="1060"/>
      <c r="B208" s="316"/>
      <c r="C208" s="317"/>
      <c r="D208" s="318"/>
      <c r="E208" s="175"/>
      <c r="F208" s="176"/>
      <c r="G208" s="177"/>
      <c r="H208" s="178"/>
      <c r="I208" s="179"/>
      <c r="J208" s="525">
        <f>SUM(H208:I208)</f>
        <v>0</v>
      </c>
      <c r="K208" s="180"/>
      <c r="L208" s="180"/>
      <c r="M208" s="526">
        <f>IF(R208&gt;=G208,G208,IF(R208&lt;G208,R208))</f>
        <v>0</v>
      </c>
      <c r="N208" s="527">
        <f>IF(G208 &gt;0,IF(L208="Yes",M208/G208, I208/G208),0)</f>
        <v>0</v>
      </c>
      <c r="O208" s="521"/>
      <c r="P208" s="518"/>
      <c r="Q208" s="518"/>
      <c r="R208" s="467">
        <f t="shared" si="1"/>
        <v>0</v>
      </c>
    </row>
    <row r="209" spans="1:18" ht="11.45" customHeight="1" x14ac:dyDescent="0.2">
      <c r="A209" s="1060"/>
      <c r="B209" s="316"/>
      <c r="C209" s="317"/>
      <c r="D209" s="318"/>
      <c r="E209" s="175"/>
      <c r="F209" s="176"/>
      <c r="G209" s="177"/>
      <c r="H209" s="178"/>
      <c r="I209" s="179"/>
      <c r="J209" s="525">
        <f>SUM(H209:I209)</f>
        <v>0</v>
      </c>
      <c r="K209" s="180"/>
      <c r="L209" s="180"/>
      <c r="M209" s="526">
        <f>IF(R209&gt;=G209,G209,IF(R209&lt;G209,R209))</f>
        <v>0</v>
      </c>
      <c r="N209" s="527">
        <f>IF(G209 &gt;0,IF(L209="Yes",M209/G209, I209/G209),0)</f>
        <v>0</v>
      </c>
      <c r="O209" s="521"/>
      <c r="P209" s="518"/>
      <c r="Q209" s="518"/>
      <c r="R209" s="467">
        <f t="shared" si="1"/>
        <v>0</v>
      </c>
    </row>
    <row r="210" spans="1:18" ht="11.45" customHeight="1" x14ac:dyDescent="0.2">
      <c r="A210" s="1060"/>
      <c r="B210" s="316"/>
      <c r="C210" s="317"/>
      <c r="D210" s="318"/>
      <c r="E210" s="175"/>
      <c r="F210" s="176"/>
      <c r="G210" s="177"/>
      <c r="H210" s="178"/>
      <c r="I210" s="179"/>
      <c r="J210" s="525">
        <f>SUM(H210:I210)</f>
        <v>0</v>
      </c>
      <c r="K210" s="180"/>
      <c r="L210" s="180"/>
      <c r="M210" s="526">
        <f>IF(R210&gt;=G210,G210,IF(R210&lt;G210,R210))</f>
        <v>0</v>
      </c>
      <c r="N210" s="527">
        <f>IF(G210 &gt;0,IF(L210="Yes",M210/G210, I210/G210),0)</f>
        <v>0</v>
      </c>
      <c r="O210" s="521"/>
      <c r="P210" s="518"/>
      <c r="Q210" s="518"/>
      <c r="R210" s="467">
        <f t="shared" si="1"/>
        <v>0</v>
      </c>
    </row>
    <row r="211" spans="1:18" ht="11.45" customHeight="1" x14ac:dyDescent="0.2">
      <c r="A211" s="1060"/>
      <c r="B211" s="316"/>
      <c r="C211" s="317"/>
      <c r="D211" s="318"/>
      <c r="E211" s="175"/>
      <c r="F211" s="176"/>
      <c r="G211" s="177"/>
      <c r="H211" s="178"/>
      <c r="I211" s="179"/>
      <c r="J211" s="525">
        <f>SUM(H211:I211)</f>
        <v>0</v>
      </c>
      <c r="K211" s="180"/>
      <c r="L211" s="180"/>
      <c r="M211" s="526">
        <f>IF(R211&gt;=G211,G211,IF(R211&lt;G211,R211))</f>
        <v>0</v>
      </c>
      <c r="N211" s="527">
        <f>IF(G211 &gt;0,IF(L211="Yes",M211/G211, I211/G211),0)</f>
        <v>0</v>
      </c>
      <c r="O211" s="521"/>
      <c r="P211" s="518"/>
      <c r="Q211" s="518"/>
      <c r="R211" s="467">
        <f t="shared" si="1"/>
        <v>0</v>
      </c>
    </row>
    <row r="212" spans="1:18" ht="11.45" customHeight="1" x14ac:dyDescent="0.2">
      <c r="A212" s="1060"/>
      <c r="B212" s="316"/>
      <c r="C212" s="317"/>
      <c r="D212" s="318"/>
      <c r="E212" s="175"/>
      <c r="F212" s="176"/>
      <c r="G212" s="177"/>
      <c r="H212" s="178"/>
      <c r="I212" s="179"/>
      <c r="J212" s="525">
        <f>SUM(H212:I212)</f>
        <v>0</v>
      </c>
      <c r="K212" s="180"/>
      <c r="L212" s="180"/>
      <c r="M212" s="526">
        <f>IF(R212&gt;=G212,G212,IF(R212&lt;G212,R212))</f>
        <v>0</v>
      </c>
      <c r="N212" s="527">
        <f>IF(G212 &gt;0,IF(L212="Yes",M212/G212, I212/G212),0)</f>
        <v>0</v>
      </c>
      <c r="O212" s="521"/>
      <c r="P212" s="518"/>
      <c r="Q212" s="518"/>
      <c r="R212" s="467">
        <f t="shared" si="1"/>
        <v>0</v>
      </c>
    </row>
    <row r="213" spans="1:18" ht="11.45" customHeight="1" x14ac:dyDescent="0.2">
      <c r="A213" s="1060"/>
      <c r="B213" s="316"/>
      <c r="C213" s="317"/>
      <c r="D213" s="318"/>
      <c r="E213" s="175"/>
      <c r="F213" s="176"/>
      <c r="G213" s="177"/>
      <c r="H213" s="178"/>
      <c r="I213" s="179"/>
      <c r="J213" s="525">
        <f>SUM(H213:I213)</f>
        <v>0</v>
      </c>
      <c r="K213" s="180"/>
      <c r="L213" s="180"/>
      <c r="M213" s="526">
        <f>IF(R213&gt;=G213,G213,IF(R213&lt;G213,R213))</f>
        <v>0</v>
      </c>
      <c r="N213" s="527">
        <f>IF(G213 &gt;0,IF(L213="Yes",M213/G213, I213/G213),0)</f>
        <v>0</v>
      </c>
      <c r="O213" s="521"/>
      <c r="P213" s="518"/>
      <c r="Q213" s="518"/>
      <c r="R213" s="467">
        <f t="shared" si="1"/>
        <v>0</v>
      </c>
    </row>
    <row r="214" spans="1:18" ht="11.45" customHeight="1" x14ac:dyDescent="0.2">
      <c r="A214" s="1060"/>
      <c r="B214" s="316"/>
      <c r="C214" s="317"/>
      <c r="D214" s="318"/>
      <c r="E214" s="175"/>
      <c r="F214" s="176"/>
      <c r="G214" s="177"/>
      <c r="H214" s="178"/>
      <c r="I214" s="179"/>
      <c r="J214" s="525">
        <f>SUM(H214:I214)</f>
        <v>0</v>
      </c>
      <c r="K214" s="180"/>
      <c r="L214" s="180"/>
      <c r="M214" s="526">
        <f>IF(R214&gt;=G214,G214,IF(R214&lt;G214,R214))</f>
        <v>0</v>
      </c>
      <c r="N214" s="527">
        <f>IF(G214 &gt;0,IF(L214="Yes",M214/G214, I214/G214),0)</f>
        <v>0</v>
      </c>
      <c r="O214" s="521"/>
      <c r="P214" s="518"/>
      <c r="Q214" s="518"/>
      <c r="R214" s="467">
        <f t="shared" si="1"/>
        <v>0</v>
      </c>
    </row>
    <row r="215" spans="1:18" ht="11.45" customHeight="1" x14ac:dyDescent="0.2">
      <c r="A215" s="1060"/>
      <c r="B215" s="316"/>
      <c r="C215" s="317"/>
      <c r="D215" s="318"/>
      <c r="E215" s="175"/>
      <c r="F215" s="176"/>
      <c r="G215" s="177"/>
      <c r="H215" s="178"/>
      <c r="I215" s="179"/>
      <c r="J215" s="525">
        <f>SUM(H215:I215)</f>
        <v>0</v>
      </c>
      <c r="K215" s="180"/>
      <c r="L215" s="180"/>
      <c r="M215" s="526">
        <f>IF(R215&gt;=G215,G215,IF(R215&lt;G215,R215))</f>
        <v>0</v>
      </c>
      <c r="N215" s="527">
        <f>IF(G215 &gt;0,IF(L215="Yes",M215/G215, I215/G215),0)</f>
        <v>0</v>
      </c>
      <c r="O215" s="521"/>
      <c r="P215" s="518"/>
      <c r="Q215" s="518"/>
      <c r="R215" s="467">
        <f t="shared" si="1"/>
        <v>0</v>
      </c>
    </row>
    <row r="216" spans="1:18" ht="11.45" customHeight="1" x14ac:dyDescent="0.2">
      <c r="A216" s="1060"/>
      <c r="B216" s="316"/>
      <c r="C216" s="317"/>
      <c r="D216" s="318"/>
      <c r="E216" s="175"/>
      <c r="F216" s="176"/>
      <c r="G216" s="177"/>
      <c r="H216" s="178"/>
      <c r="I216" s="179"/>
      <c r="J216" s="525">
        <f>SUM(H216:I216)</f>
        <v>0</v>
      </c>
      <c r="K216" s="180"/>
      <c r="L216" s="180"/>
      <c r="M216" s="526">
        <f>IF(R216&gt;=G216,G216,IF(R216&lt;G216,R216))</f>
        <v>0</v>
      </c>
      <c r="N216" s="527">
        <f>IF(G216 &gt;0,IF(L216="Yes",M216/G216, I216/G216),0)</f>
        <v>0</v>
      </c>
      <c r="O216" s="521"/>
      <c r="P216" s="518"/>
      <c r="Q216" s="518"/>
      <c r="R216" s="467">
        <f t="shared" si="1"/>
        <v>0</v>
      </c>
    </row>
    <row r="217" spans="1:18" ht="11.45" customHeight="1" x14ac:dyDescent="0.2">
      <c r="A217" s="1060"/>
      <c r="B217" s="316"/>
      <c r="C217" s="317"/>
      <c r="D217" s="318"/>
      <c r="E217" s="175"/>
      <c r="F217" s="176"/>
      <c r="G217" s="177"/>
      <c r="H217" s="178"/>
      <c r="I217" s="179"/>
      <c r="J217" s="525">
        <f>SUM(H217:I217)</f>
        <v>0</v>
      </c>
      <c r="K217" s="180"/>
      <c r="L217" s="180"/>
      <c r="M217" s="526">
        <f>IF(R217&gt;=G217,G217,IF(R217&lt;G217,R217))</f>
        <v>0</v>
      </c>
      <c r="N217" s="527">
        <f>IF(G217 &gt;0,IF(L217="Yes",M217/G217, I217/G217),0)</f>
        <v>0</v>
      </c>
      <c r="O217" s="521"/>
      <c r="P217" s="518"/>
      <c r="Q217" s="518"/>
      <c r="R217" s="467">
        <f t="shared" si="1"/>
        <v>0</v>
      </c>
    </row>
    <row r="218" spans="1:18" ht="11.45" customHeight="1" x14ac:dyDescent="0.2">
      <c r="A218" s="1060"/>
      <c r="B218" s="316"/>
      <c r="C218" s="317"/>
      <c r="D218" s="318"/>
      <c r="E218" s="175"/>
      <c r="F218" s="176"/>
      <c r="G218" s="177"/>
      <c r="H218" s="178"/>
      <c r="I218" s="179"/>
      <c r="J218" s="525">
        <f>SUM(H218:I218)</f>
        <v>0</v>
      </c>
      <c r="K218" s="180"/>
      <c r="L218" s="180"/>
      <c r="M218" s="526">
        <f>IF(R218&gt;=G218,G218,IF(R218&lt;G218,R218))</f>
        <v>0</v>
      </c>
      <c r="N218" s="527">
        <f>IF(G218 &gt;0,IF(L218="Yes",M218/G218, I218/G218),0)</f>
        <v>0</v>
      </c>
      <c r="O218" s="521"/>
      <c r="P218" s="518"/>
      <c r="Q218" s="518"/>
      <c r="R218" s="467">
        <f t="shared" si="1"/>
        <v>0</v>
      </c>
    </row>
    <row r="219" spans="1:18" ht="11.45" customHeight="1" x14ac:dyDescent="0.2">
      <c r="A219" s="1060"/>
      <c r="B219" s="316"/>
      <c r="C219" s="317"/>
      <c r="D219" s="318"/>
      <c r="E219" s="175"/>
      <c r="F219" s="176"/>
      <c r="G219" s="177"/>
      <c r="H219" s="178"/>
      <c r="I219" s="179"/>
      <c r="J219" s="525">
        <f>SUM(H219:I219)</f>
        <v>0</v>
      </c>
      <c r="K219" s="180"/>
      <c r="L219" s="180"/>
      <c r="M219" s="526">
        <f>IF(R219&gt;=G219,G219,IF(R219&lt;G219,R219))</f>
        <v>0</v>
      </c>
      <c r="N219" s="527">
        <f>IF(G219 &gt;0,IF(L219="Yes",M219/G219, I219/G219),0)</f>
        <v>0</v>
      </c>
      <c r="O219" s="521"/>
      <c r="P219" s="518"/>
      <c r="Q219" s="518"/>
      <c r="R219" s="467">
        <f t="shared" si="1"/>
        <v>0</v>
      </c>
    </row>
    <row r="220" spans="1:18" ht="11.45" customHeight="1" x14ac:dyDescent="0.2">
      <c r="A220" s="1060"/>
      <c r="B220" s="316"/>
      <c r="C220" s="317"/>
      <c r="D220" s="318"/>
      <c r="E220" s="175"/>
      <c r="F220" s="176"/>
      <c r="G220" s="177"/>
      <c r="H220" s="178"/>
      <c r="I220" s="179"/>
      <c r="J220" s="525">
        <f>SUM(H220:I220)</f>
        <v>0</v>
      </c>
      <c r="K220" s="180"/>
      <c r="L220" s="180"/>
      <c r="M220" s="526">
        <f>IF(R220&gt;=G220,G220,IF(R220&lt;G220,R220))</f>
        <v>0</v>
      </c>
      <c r="N220" s="527">
        <f>IF(G220 &gt;0,IF(L220="Yes",M220/G220, I220/G220),0)</f>
        <v>0</v>
      </c>
      <c r="O220" s="521"/>
      <c r="P220" s="518"/>
      <c r="Q220" s="518"/>
      <c r="R220" s="467">
        <f t="shared" si="1"/>
        <v>0</v>
      </c>
    </row>
    <row r="221" spans="1:18" ht="11.45" customHeight="1" x14ac:dyDescent="0.2">
      <c r="A221" s="1060"/>
      <c r="B221" s="316"/>
      <c r="C221" s="317"/>
      <c r="D221" s="318"/>
      <c r="E221" s="175"/>
      <c r="F221" s="176"/>
      <c r="G221" s="177"/>
      <c r="H221" s="178"/>
      <c r="I221" s="179"/>
      <c r="J221" s="525">
        <f>SUM(H221:I221)</f>
        <v>0</v>
      </c>
      <c r="K221" s="180"/>
      <c r="L221" s="180"/>
      <c r="M221" s="526">
        <f>IF(R221&gt;=G221,G221,IF(R221&lt;G221,R221))</f>
        <v>0</v>
      </c>
      <c r="N221" s="527">
        <f>IF(G221 &gt;0,IF(L221="Yes",M221/G221, I221/G221),0)</f>
        <v>0</v>
      </c>
      <c r="O221" s="521"/>
      <c r="P221" s="518"/>
      <c r="Q221" s="518"/>
      <c r="R221" s="467">
        <f t="shared" si="1"/>
        <v>0</v>
      </c>
    </row>
    <row r="222" spans="1:18" ht="11.45" customHeight="1" x14ac:dyDescent="0.2">
      <c r="A222" s="1060"/>
      <c r="B222" s="316"/>
      <c r="C222" s="317"/>
      <c r="D222" s="318"/>
      <c r="E222" s="175"/>
      <c r="F222" s="176"/>
      <c r="G222" s="177"/>
      <c r="H222" s="178"/>
      <c r="I222" s="179"/>
      <c r="J222" s="525">
        <f>SUM(H222:I222)</f>
        <v>0</v>
      </c>
      <c r="K222" s="180"/>
      <c r="L222" s="180"/>
      <c r="M222" s="526">
        <f>IF(R222&gt;=G222,G222,IF(R222&lt;G222,R222))</f>
        <v>0</v>
      </c>
      <c r="N222" s="527">
        <f>IF(G222 &gt;0,IF(L222="Yes",M222/G222, I222/G222),0)</f>
        <v>0</v>
      </c>
      <c r="O222" s="521"/>
      <c r="P222" s="518"/>
      <c r="Q222" s="518"/>
      <c r="R222" s="467">
        <f t="shared" si="1"/>
        <v>0</v>
      </c>
    </row>
    <row r="223" spans="1:18" ht="11.45" customHeight="1" x14ac:dyDescent="0.2">
      <c r="A223" s="1060"/>
      <c r="B223" s="316"/>
      <c r="C223" s="317"/>
      <c r="D223" s="318"/>
      <c r="E223" s="175"/>
      <c r="F223" s="176"/>
      <c r="G223" s="177"/>
      <c r="H223" s="178"/>
      <c r="I223" s="179"/>
      <c r="J223" s="525">
        <f>SUM(H223:I223)</f>
        <v>0</v>
      </c>
      <c r="K223" s="180"/>
      <c r="L223" s="180"/>
      <c r="M223" s="526">
        <f>IF(R223&gt;=G223,G223,IF(R223&lt;G223,R223))</f>
        <v>0</v>
      </c>
      <c r="N223" s="527">
        <f>IF(G223 &gt;0,IF(L223="Yes",M223/G223, I223/G223),0)</f>
        <v>0</v>
      </c>
      <c r="O223" s="521"/>
      <c r="P223" s="518"/>
      <c r="Q223" s="518"/>
      <c r="R223" s="467">
        <f t="shared" si="1"/>
        <v>0</v>
      </c>
    </row>
    <row r="224" spans="1:18" ht="11.45" customHeight="1" x14ac:dyDescent="0.2">
      <c r="A224" s="1060"/>
      <c r="B224" s="316"/>
      <c r="C224" s="317"/>
      <c r="D224" s="318"/>
      <c r="E224" s="175"/>
      <c r="F224" s="176"/>
      <c r="G224" s="177"/>
      <c r="H224" s="178"/>
      <c r="I224" s="179"/>
      <c r="J224" s="525">
        <f>SUM(H224:I224)</f>
        <v>0</v>
      </c>
      <c r="K224" s="180"/>
      <c r="L224" s="180"/>
      <c r="M224" s="526">
        <f>IF(R224&gt;=G224,G224,IF(R224&lt;G224,R224))</f>
        <v>0</v>
      </c>
      <c r="N224" s="527">
        <f>IF(G224 &gt;0,IF(L224="Yes",M224/G224, I224/G224),0)</f>
        <v>0</v>
      </c>
      <c r="O224" s="521"/>
      <c r="P224" s="518"/>
      <c r="Q224" s="518"/>
      <c r="R224" s="467">
        <f t="shared" si="1"/>
        <v>0</v>
      </c>
    </row>
    <row r="225" spans="1:18" ht="11.45" customHeight="1" x14ac:dyDescent="0.2">
      <c r="A225" s="1060"/>
      <c r="B225" s="316"/>
      <c r="C225" s="317"/>
      <c r="D225" s="318"/>
      <c r="E225" s="175"/>
      <c r="F225" s="176"/>
      <c r="G225" s="177"/>
      <c r="H225" s="178"/>
      <c r="I225" s="179"/>
      <c r="J225" s="525">
        <f>SUM(H225:I225)</f>
        <v>0</v>
      </c>
      <c r="K225" s="180"/>
      <c r="L225" s="180"/>
      <c r="M225" s="526">
        <f>IF(R225&gt;=G225,G225,IF(R225&lt;G225,R225))</f>
        <v>0</v>
      </c>
      <c r="N225" s="527">
        <f>IF(G225 &gt;0,IF(L225="Yes",M225/G225, I225/G225),0)</f>
        <v>0</v>
      </c>
      <c r="O225" s="521"/>
      <c r="P225" s="518"/>
      <c r="Q225" s="518"/>
      <c r="R225" s="467">
        <f t="shared" si="1"/>
        <v>0</v>
      </c>
    </row>
    <row r="226" spans="1:18" ht="11.45" customHeight="1" x14ac:dyDescent="0.2">
      <c r="A226" s="1060"/>
      <c r="B226" s="316"/>
      <c r="C226" s="317"/>
      <c r="D226" s="318"/>
      <c r="E226" s="175"/>
      <c r="F226" s="176"/>
      <c r="G226" s="177"/>
      <c r="H226" s="178"/>
      <c r="I226" s="179"/>
      <c r="J226" s="525">
        <f>SUM(H226:I226)</f>
        <v>0</v>
      </c>
      <c r="K226" s="180"/>
      <c r="L226" s="180"/>
      <c r="M226" s="526">
        <f>IF(R226&gt;=G226,G226,IF(R226&lt;G226,R226))</f>
        <v>0</v>
      </c>
      <c r="N226" s="527">
        <f>IF(G226 &gt;0,IF(L226="Yes",M226/G226, I226/G226),0)</f>
        <v>0</v>
      </c>
      <c r="O226" s="521"/>
      <c r="P226" s="518"/>
      <c r="Q226" s="518"/>
      <c r="R226" s="467">
        <f t="shared" si="1"/>
        <v>0</v>
      </c>
    </row>
    <row r="227" spans="1:18" ht="11.45" customHeight="1" x14ac:dyDescent="0.2">
      <c r="A227" s="1060"/>
      <c r="B227" s="316"/>
      <c r="C227" s="317"/>
      <c r="D227" s="318"/>
      <c r="E227" s="175"/>
      <c r="F227" s="176"/>
      <c r="G227" s="177"/>
      <c r="H227" s="178"/>
      <c r="I227" s="179"/>
      <c r="J227" s="525">
        <f>SUM(H227:I227)</f>
        <v>0</v>
      </c>
      <c r="K227" s="180"/>
      <c r="L227" s="180"/>
      <c r="M227" s="526">
        <f>IF(R227&gt;=G227,G227,IF(R227&lt;G227,R227))</f>
        <v>0</v>
      </c>
      <c r="N227" s="527">
        <f>IF(G227 &gt;0,IF(L227="Yes",M227/G227, I227/G227),0)</f>
        <v>0</v>
      </c>
      <c r="O227" s="521"/>
      <c r="P227" s="518"/>
      <c r="Q227" s="518"/>
      <c r="R227" s="467">
        <f t="shared" si="1"/>
        <v>0</v>
      </c>
    </row>
    <row r="228" spans="1:18" ht="11.45" customHeight="1" x14ac:dyDescent="0.2">
      <c r="A228" s="1060"/>
      <c r="B228" s="316"/>
      <c r="C228" s="317"/>
      <c r="D228" s="318"/>
      <c r="E228" s="175"/>
      <c r="F228" s="176"/>
      <c r="G228" s="177"/>
      <c r="H228" s="178"/>
      <c r="I228" s="179"/>
      <c r="J228" s="525">
        <f>SUM(H228:I228)</f>
        <v>0</v>
      </c>
      <c r="K228" s="180"/>
      <c r="L228" s="180"/>
      <c r="M228" s="526">
        <f>IF(R228&gt;=G228,G228,IF(R228&lt;G228,R228))</f>
        <v>0</v>
      </c>
      <c r="N228" s="527">
        <f>IF(G228 &gt;0,IF(L228="Yes",M228/G228, I228/G228),0)</f>
        <v>0</v>
      </c>
      <c r="O228" s="521"/>
      <c r="P228" s="518"/>
      <c r="Q228" s="518"/>
      <c r="R228" s="467">
        <f t="shared" si="1"/>
        <v>0</v>
      </c>
    </row>
    <row r="229" spans="1:18" ht="11.45" customHeight="1" x14ac:dyDescent="0.2">
      <c r="A229" s="1060"/>
      <c r="B229" s="316"/>
      <c r="C229" s="317"/>
      <c r="D229" s="318"/>
      <c r="E229" s="175"/>
      <c r="F229" s="176"/>
      <c r="G229" s="177"/>
      <c r="H229" s="178"/>
      <c r="I229" s="179"/>
      <c r="J229" s="525">
        <f>SUM(H229:I229)</f>
        <v>0</v>
      </c>
      <c r="K229" s="180"/>
      <c r="L229" s="180"/>
      <c r="M229" s="526">
        <f>IF(R229&gt;=G229,G229,IF(R229&lt;G229,R229))</f>
        <v>0</v>
      </c>
      <c r="N229" s="527">
        <f>IF(G229 &gt;0,IF(L229="Yes",M229/G229, I229/G229),0)</f>
        <v>0</v>
      </c>
      <c r="O229" s="521"/>
      <c r="P229" s="518"/>
      <c r="Q229" s="518"/>
      <c r="R229" s="467">
        <f t="shared" si="1"/>
        <v>0</v>
      </c>
    </row>
    <row r="230" spans="1:18" ht="11.45" customHeight="1" x14ac:dyDescent="0.2">
      <c r="A230" s="1060"/>
      <c r="B230" s="316"/>
      <c r="C230" s="317"/>
      <c r="D230" s="318"/>
      <c r="E230" s="175"/>
      <c r="F230" s="176"/>
      <c r="G230" s="177"/>
      <c r="H230" s="178"/>
      <c r="I230" s="179"/>
      <c r="J230" s="525">
        <f>SUM(H230:I230)</f>
        <v>0</v>
      </c>
      <c r="K230" s="180"/>
      <c r="L230" s="180"/>
      <c r="M230" s="526">
        <f>IF(R230&gt;=G230,G230,IF(R230&lt;G230,R230))</f>
        <v>0</v>
      </c>
      <c r="N230" s="527">
        <f>IF(G230 &gt;0,IF(L230="Yes",M230/G230, I230/G230),0)</f>
        <v>0</v>
      </c>
      <c r="O230" s="521"/>
      <c r="P230" s="518"/>
      <c r="Q230" s="518"/>
      <c r="R230" s="467">
        <f t="shared" si="1"/>
        <v>0</v>
      </c>
    </row>
    <row r="231" spans="1:18" ht="11.45" customHeight="1" x14ac:dyDescent="0.2">
      <c r="A231" s="1060"/>
      <c r="B231" s="316"/>
      <c r="C231" s="317"/>
      <c r="D231" s="318"/>
      <c r="E231" s="175"/>
      <c r="F231" s="176"/>
      <c r="G231" s="177"/>
      <c r="H231" s="178"/>
      <c r="I231" s="179"/>
      <c r="J231" s="525">
        <f>SUM(H231:I231)</f>
        <v>0</v>
      </c>
      <c r="K231" s="180"/>
      <c r="L231" s="180"/>
      <c r="M231" s="526">
        <f>IF(R231&gt;=G231,G231,IF(R231&lt;G231,R231))</f>
        <v>0</v>
      </c>
      <c r="N231" s="527">
        <f>IF(G231 &gt;0,IF(L231="Yes",M231/G231, I231/G231),0)</f>
        <v>0</v>
      </c>
      <c r="O231" s="521"/>
      <c r="P231" s="518"/>
      <c r="Q231" s="518"/>
      <c r="R231" s="467">
        <f t="shared" si="1"/>
        <v>0</v>
      </c>
    </row>
    <row r="232" spans="1:18" ht="11.45" customHeight="1" x14ac:dyDescent="0.2">
      <c r="A232" s="1060"/>
      <c r="B232" s="316"/>
      <c r="C232" s="317"/>
      <c r="D232" s="318"/>
      <c r="E232" s="175"/>
      <c r="F232" s="176"/>
      <c r="G232" s="177"/>
      <c r="H232" s="178"/>
      <c r="I232" s="179"/>
      <c r="J232" s="525">
        <f>SUM(H232:I232)</f>
        <v>0</v>
      </c>
      <c r="K232" s="180"/>
      <c r="L232" s="180"/>
      <c r="M232" s="526">
        <f>IF(R232&gt;=G232,G232,IF(R232&lt;G232,R232))</f>
        <v>0</v>
      </c>
      <c r="N232" s="527">
        <f>IF(G232 &gt;0,IF(L232="Yes",M232/G232, I232/G232),0)</f>
        <v>0</v>
      </c>
      <c r="O232" s="521"/>
      <c r="P232" s="518"/>
      <c r="Q232" s="518"/>
      <c r="R232" s="467">
        <f t="shared" ref="R232:R295" si="2">IF(L232="Yes",I232*1.6,I232)</f>
        <v>0</v>
      </c>
    </row>
    <row r="233" spans="1:18" ht="11.45" customHeight="1" x14ac:dyDescent="0.2">
      <c r="A233" s="1060"/>
      <c r="B233" s="316"/>
      <c r="C233" s="317"/>
      <c r="D233" s="318"/>
      <c r="E233" s="175"/>
      <c r="F233" s="176"/>
      <c r="G233" s="177"/>
      <c r="H233" s="178"/>
      <c r="I233" s="179"/>
      <c r="J233" s="525">
        <f>SUM(H233:I233)</f>
        <v>0</v>
      </c>
      <c r="K233" s="180"/>
      <c r="L233" s="180"/>
      <c r="M233" s="526">
        <f>IF(R233&gt;=G233,G233,IF(R233&lt;G233,R233))</f>
        <v>0</v>
      </c>
      <c r="N233" s="527">
        <f>IF(G233 &gt;0,IF(L233="Yes",M233/G233, I233/G233),0)</f>
        <v>0</v>
      </c>
      <c r="O233" s="521"/>
      <c r="P233" s="518"/>
      <c r="Q233" s="518"/>
      <c r="R233" s="467">
        <f t="shared" si="2"/>
        <v>0</v>
      </c>
    </row>
    <row r="234" spans="1:18" ht="11.45" customHeight="1" x14ac:dyDescent="0.2">
      <c r="A234" s="1060"/>
      <c r="B234" s="316"/>
      <c r="C234" s="317"/>
      <c r="D234" s="318"/>
      <c r="E234" s="175"/>
      <c r="F234" s="176"/>
      <c r="G234" s="177"/>
      <c r="H234" s="178"/>
      <c r="I234" s="179"/>
      <c r="J234" s="525">
        <f>SUM(H234:I234)</f>
        <v>0</v>
      </c>
      <c r="K234" s="180"/>
      <c r="L234" s="180"/>
      <c r="M234" s="526">
        <f>IF(R234&gt;=G234,G234,IF(R234&lt;G234,R234))</f>
        <v>0</v>
      </c>
      <c r="N234" s="527">
        <f>IF(G234 &gt;0,IF(L234="Yes",M234/G234, I234/G234),0)</f>
        <v>0</v>
      </c>
      <c r="O234" s="521"/>
      <c r="P234" s="518"/>
      <c r="Q234" s="518"/>
      <c r="R234" s="467">
        <f t="shared" si="2"/>
        <v>0</v>
      </c>
    </row>
    <row r="235" spans="1:18" ht="11.45" customHeight="1" x14ac:dyDescent="0.2">
      <c r="A235" s="1060"/>
      <c r="B235" s="316"/>
      <c r="C235" s="317"/>
      <c r="D235" s="318"/>
      <c r="E235" s="175"/>
      <c r="F235" s="176"/>
      <c r="G235" s="177"/>
      <c r="H235" s="178"/>
      <c r="I235" s="179"/>
      <c r="J235" s="525">
        <f>SUM(H235:I235)</f>
        <v>0</v>
      </c>
      <c r="K235" s="180"/>
      <c r="L235" s="180"/>
      <c r="M235" s="526">
        <f>IF(R235&gt;=G235,G235,IF(R235&lt;G235,R235))</f>
        <v>0</v>
      </c>
      <c r="N235" s="527">
        <f>IF(G235 &gt;0,IF(L235="Yes",M235/G235, I235/G235),0)</f>
        <v>0</v>
      </c>
      <c r="O235" s="521"/>
      <c r="P235" s="518"/>
      <c r="Q235" s="518"/>
      <c r="R235" s="467">
        <f t="shared" si="2"/>
        <v>0</v>
      </c>
    </row>
    <row r="236" spans="1:18" ht="11.45" customHeight="1" x14ac:dyDescent="0.2">
      <c r="A236" s="1060"/>
      <c r="B236" s="316"/>
      <c r="C236" s="317"/>
      <c r="D236" s="318"/>
      <c r="E236" s="175"/>
      <c r="F236" s="176"/>
      <c r="G236" s="177"/>
      <c r="H236" s="178"/>
      <c r="I236" s="179"/>
      <c r="J236" s="525">
        <f>SUM(H236:I236)</f>
        <v>0</v>
      </c>
      <c r="K236" s="180"/>
      <c r="L236" s="180"/>
      <c r="M236" s="526">
        <f>IF(R236&gt;=G236,G236,IF(R236&lt;G236,R236))</f>
        <v>0</v>
      </c>
      <c r="N236" s="527">
        <f>IF(G236 &gt;0,IF(L236="Yes",M236/G236, I236/G236),0)</f>
        <v>0</v>
      </c>
      <c r="O236" s="521"/>
      <c r="P236" s="518"/>
      <c r="Q236" s="518"/>
      <c r="R236" s="467">
        <f t="shared" si="2"/>
        <v>0</v>
      </c>
    </row>
    <row r="237" spans="1:18" ht="11.45" customHeight="1" x14ac:dyDescent="0.2">
      <c r="A237" s="1060"/>
      <c r="B237" s="316"/>
      <c r="C237" s="317"/>
      <c r="D237" s="318"/>
      <c r="E237" s="175"/>
      <c r="F237" s="176"/>
      <c r="G237" s="177"/>
      <c r="H237" s="178"/>
      <c r="I237" s="179"/>
      <c r="J237" s="525">
        <f>SUM(H237:I237)</f>
        <v>0</v>
      </c>
      <c r="K237" s="180"/>
      <c r="L237" s="180"/>
      <c r="M237" s="526">
        <f>IF(R237&gt;=G237,G237,IF(R237&lt;G237,R237))</f>
        <v>0</v>
      </c>
      <c r="N237" s="527">
        <f>IF(G237 &gt;0,IF(L237="Yes",M237/G237, I237/G237),0)</f>
        <v>0</v>
      </c>
      <c r="O237" s="521"/>
      <c r="P237" s="518"/>
      <c r="Q237" s="518"/>
      <c r="R237" s="467">
        <f t="shared" si="2"/>
        <v>0</v>
      </c>
    </row>
    <row r="238" spans="1:18" ht="11.45" customHeight="1" x14ac:dyDescent="0.2">
      <c r="A238" s="1060"/>
      <c r="B238" s="316"/>
      <c r="C238" s="317"/>
      <c r="D238" s="318"/>
      <c r="E238" s="175"/>
      <c r="F238" s="176"/>
      <c r="G238" s="177"/>
      <c r="H238" s="178"/>
      <c r="I238" s="179"/>
      <c r="J238" s="525">
        <f>SUM(H238:I238)</f>
        <v>0</v>
      </c>
      <c r="K238" s="180"/>
      <c r="L238" s="180"/>
      <c r="M238" s="526">
        <f>IF(R238&gt;=G238,G238,IF(R238&lt;G238,R238))</f>
        <v>0</v>
      </c>
      <c r="N238" s="527">
        <f>IF(G238 &gt;0,IF(L238="Yes",M238/G238, I238/G238),0)</f>
        <v>0</v>
      </c>
      <c r="O238" s="521"/>
      <c r="P238" s="518"/>
      <c r="Q238" s="518"/>
      <c r="R238" s="467">
        <f t="shared" si="2"/>
        <v>0</v>
      </c>
    </row>
    <row r="239" spans="1:18" ht="11.45" customHeight="1" x14ac:dyDescent="0.2">
      <c r="A239" s="1060"/>
      <c r="B239" s="316"/>
      <c r="C239" s="317"/>
      <c r="D239" s="318"/>
      <c r="E239" s="175"/>
      <c r="F239" s="176"/>
      <c r="G239" s="177"/>
      <c r="H239" s="178"/>
      <c r="I239" s="179"/>
      <c r="J239" s="525">
        <f>SUM(H239:I239)</f>
        <v>0</v>
      </c>
      <c r="K239" s="180"/>
      <c r="L239" s="180"/>
      <c r="M239" s="526">
        <f>IF(R239&gt;=G239,G239,IF(R239&lt;G239,R239))</f>
        <v>0</v>
      </c>
      <c r="N239" s="527">
        <f>IF(G239 &gt;0,IF(L239="Yes",M239/G239, I239/G239),0)</f>
        <v>0</v>
      </c>
      <c r="O239" s="521"/>
      <c r="P239" s="518"/>
      <c r="Q239" s="518"/>
      <c r="R239" s="467">
        <f t="shared" si="2"/>
        <v>0</v>
      </c>
    </row>
    <row r="240" spans="1:18" ht="11.45" customHeight="1" x14ac:dyDescent="0.2">
      <c r="A240" s="1060"/>
      <c r="B240" s="316"/>
      <c r="C240" s="317"/>
      <c r="D240" s="318"/>
      <c r="E240" s="175"/>
      <c r="F240" s="176"/>
      <c r="G240" s="177"/>
      <c r="H240" s="178"/>
      <c r="I240" s="179"/>
      <c r="J240" s="525">
        <f>SUM(H240:I240)</f>
        <v>0</v>
      </c>
      <c r="K240" s="180"/>
      <c r="L240" s="180"/>
      <c r="M240" s="526">
        <f>IF(R240&gt;=G240,G240,IF(R240&lt;G240,R240))</f>
        <v>0</v>
      </c>
      <c r="N240" s="527">
        <f>IF(G240 &gt;0,IF(L240="Yes",M240/G240, I240/G240),0)</f>
        <v>0</v>
      </c>
      <c r="O240" s="521"/>
      <c r="P240" s="518"/>
      <c r="Q240" s="518"/>
      <c r="R240" s="467">
        <f t="shared" si="2"/>
        <v>0</v>
      </c>
    </row>
    <row r="241" spans="1:18" ht="11.45" customHeight="1" x14ac:dyDescent="0.2">
      <c r="A241" s="1060"/>
      <c r="B241" s="316"/>
      <c r="C241" s="317"/>
      <c r="D241" s="318"/>
      <c r="E241" s="175"/>
      <c r="F241" s="176"/>
      <c r="G241" s="177"/>
      <c r="H241" s="178"/>
      <c r="I241" s="179"/>
      <c r="J241" s="525">
        <f>SUM(H241:I241)</f>
        <v>0</v>
      </c>
      <c r="K241" s="180"/>
      <c r="L241" s="180"/>
      <c r="M241" s="526">
        <f>IF(R241&gt;=G241,G241,IF(R241&lt;G241,R241))</f>
        <v>0</v>
      </c>
      <c r="N241" s="527">
        <f>IF(G241 &gt;0,IF(L241="Yes",M241/G241, I241/G241),0)</f>
        <v>0</v>
      </c>
      <c r="O241" s="521"/>
      <c r="P241" s="518"/>
      <c r="Q241" s="518"/>
      <c r="R241" s="467">
        <f t="shared" si="2"/>
        <v>0</v>
      </c>
    </row>
    <row r="242" spans="1:18" ht="11.45" customHeight="1" x14ac:dyDescent="0.2">
      <c r="A242" s="1060"/>
      <c r="B242" s="316"/>
      <c r="C242" s="317"/>
      <c r="D242" s="318"/>
      <c r="E242" s="175"/>
      <c r="F242" s="176"/>
      <c r="G242" s="177"/>
      <c r="H242" s="178"/>
      <c r="I242" s="179"/>
      <c r="J242" s="525">
        <f>SUM(H242:I242)</f>
        <v>0</v>
      </c>
      <c r="K242" s="180"/>
      <c r="L242" s="180"/>
      <c r="M242" s="526">
        <f>IF(R242&gt;=G242,G242,IF(R242&lt;G242,R242))</f>
        <v>0</v>
      </c>
      <c r="N242" s="527">
        <f>IF(G242 &gt;0,IF(L242="Yes",M242/G242, I242/G242),0)</f>
        <v>0</v>
      </c>
      <c r="O242" s="521"/>
      <c r="P242" s="518"/>
      <c r="Q242" s="518"/>
      <c r="R242" s="467">
        <f t="shared" si="2"/>
        <v>0</v>
      </c>
    </row>
    <row r="243" spans="1:18" ht="11.45" customHeight="1" x14ac:dyDescent="0.2">
      <c r="A243" s="1060"/>
      <c r="B243" s="316"/>
      <c r="C243" s="317"/>
      <c r="D243" s="318"/>
      <c r="E243" s="175"/>
      <c r="F243" s="176"/>
      <c r="G243" s="177"/>
      <c r="H243" s="178"/>
      <c r="I243" s="179"/>
      <c r="J243" s="525">
        <f>SUM(H243:I243)</f>
        <v>0</v>
      </c>
      <c r="K243" s="180"/>
      <c r="L243" s="180"/>
      <c r="M243" s="526">
        <f>IF(R243&gt;=G243,G243,IF(R243&lt;G243,R243))</f>
        <v>0</v>
      </c>
      <c r="N243" s="527">
        <f>IF(G243 &gt;0,IF(L243="Yes",M243/G243, I243/G243),0)</f>
        <v>0</v>
      </c>
      <c r="O243" s="521"/>
      <c r="P243" s="518"/>
      <c r="Q243" s="518"/>
      <c r="R243" s="467">
        <f t="shared" si="2"/>
        <v>0</v>
      </c>
    </row>
    <row r="244" spans="1:18" ht="11.45" customHeight="1" x14ac:dyDescent="0.2">
      <c r="A244" s="1060"/>
      <c r="B244" s="316"/>
      <c r="C244" s="317"/>
      <c r="D244" s="318"/>
      <c r="E244" s="175"/>
      <c r="F244" s="176"/>
      <c r="G244" s="177"/>
      <c r="H244" s="178"/>
      <c r="I244" s="179"/>
      <c r="J244" s="525">
        <f>SUM(H244:I244)</f>
        <v>0</v>
      </c>
      <c r="K244" s="180"/>
      <c r="L244" s="180"/>
      <c r="M244" s="526">
        <f>IF(R244&gt;=G244,G244,IF(R244&lt;G244,R244))</f>
        <v>0</v>
      </c>
      <c r="N244" s="527">
        <f>IF(G244 &gt;0,IF(L244="Yes",M244/G244, I244/G244),0)</f>
        <v>0</v>
      </c>
      <c r="O244" s="521"/>
      <c r="P244" s="518"/>
      <c r="Q244" s="518"/>
      <c r="R244" s="467">
        <f t="shared" si="2"/>
        <v>0</v>
      </c>
    </row>
    <row r="245" spans="1:18" ht="11.45" customHeight="1" x14ac:dyDescent="0.2">
      <c r="A245" s="1060"/>
      <c r="B245" s="316"/>
      <c r="C245" s="317"/>
      <c r="D245" s="318"/>
      <c r="E245" s="175"/>
      <c r="F245" s="176"/>
      <c r="G245" s="177"/>
      <c r="H245" s="178"/>
      <c r="I245" s="179"/>
      <c r="J245" s="525">
        <f>SUM(H245:I245)</f>
        <v>0</v>
      </c>
      <c r="K245" s="180"/>
      <c r="L245" s="180"/>
      <c r="M245" s="526">
        <f>IF(R245&gt;=G245,G245,IF(R245&lt;G245,R245))</f>
        <v>0</v>
      </c>
      <c r="N245" s="527">
        <f>IF(G245 &gt;0,IF(L245="Yes",M245/G245, I245/G245),0)</f>
        <v>0</v>
      </c>
      <c r="O245" s="521"/>
      <c r="P245" s="518"/>
      <c r="Q245" s="518"/>
      <c r="R245" s="467">
        <f t="shared" si="2"/>
        <v>0</v>
      </c>
    </row>
    <row r="246" spans="1:18" ht="11.45" customHeight="1" x14ac:dyDescent="0.2">
      <c r="A246" s="1060"/>
      <c r="B246" s="316"/>
      <c r="C246" s="317"/>
      <c r="D246" s="318"/>
      <c r="E246" s="175"/>
      <c r="F246" s="176"/>
      <c r="G246" s="177"/>
      <c r="H246" s="178"/>
      <c r="I246" s="179"/>
      <c r="J246" s="525">
        <f>SUM(H246:I246)</f>
        <v>0</v>
      </c>
      <c r="K246" s="180"/>
      <c r="L246" s="180"/>
      <c r="M246" s="526">
        <f>IF(R246&gt;=G246,G246,IF(R246&lt;G246,R246))</f>
        <v>0</v>
      </c>
      <c r="N246" s="527">
        <f>IF(G246 &gt;0,IF(L246="Yes",M246/G246, I246/G246),0)</f>
        <v>0</v>
      </c>
      <c r="O246" s="521"/>
      <c r="P246" s="518"/>
      <c r="Q246" s="518"/>
      <c r="R246" s="467">
        <f t="shared" si="2"/>
        <v>0</v>
      </c>
    </row>
    <row r="247" spans="1:18" ht="11.45" customHeight="1" x14ac:dyDescent="0.2">
      <c r="A247" s="1060"/>
      <c r="B247" s="316"/>
      <c r="C247" s="317"/>
      <c r="D247" s="318"/>
      <c r="E247" s="175"/>
      <c r="F247" s="176"/>
      <c r="G247" s="177"/>
      <c r="H247" s="178"/>
      <c r="I247" s="179"/>
      <c r="J247" s="525">
        <f>SUM(H247:I247)</f>
        <v>0</v>
      </c>
      <c r="K247" s="180"/>
      <c r="L247" s="180"/>
      <c r="M247" s="526">
        <f>IF(R247&gt;=G247,G247,IF(R247&lt;G247,R247))</f>
        <v>0</v>
      </c>
      <c r="N247" s="527">
        <f>IF(G247 &gt;0,IF(L247="Yes",M247/G247, I247/G247),0)</f>
        <v>0</v>
      </c>
      <c r="O247" s="521"/>
      <c r="P247" s="518"/>
      <c r="Q247" s="518"/>
      <c r="R247" s="467">
        <f t="shared" si="2"/>
        <v>0</v>
      </c>
    </row>
    <row r="248" spans="1:18" ht="11.45" customHeight="1" x14ac:dyDescent="0.2">
      <c r="A248" s="1060"/>
      <c r="B248" s="316"/>
      <c r="C248" s="317"/>
      <c r="D248" s="318"/>
      <c r="E248" s="175"/>
      <c r="F248" s="176"/>
      <c r="G248" s="177"/>
      <c r="H248" s="178"/>
      <c r="I248" s="179"/>
      <c r="J248" s="525">
        <f>SUM(H248:I248)</f>
        <v>0</v>
      </c>
      <c r="K248" s="180"/>
      <c r="L248" s="180"/>
      <c r="M248" s="526">
        <f>IF(R248&gt;=G248,G248,IF(R248&lt;G248,R248))</f>
        <v>0</v>
      </c>
      <c r="N248" s="527">
        <f>IF(G248 &gt;0,IF(L248="Yes",M248/G248, I248/G248),0)</f>
        <v>0</v>
      </c>
      <c r="O248" s="521"/>
      <c r="P248" s="518"/>
      <c r="Q248" s="518"/>
      <c r="R248" s="467">
        <f t="shared" si="2"/>
        <v>0</v>
      </c>
    </row>
    <row r="249" spans="1:18" ht="11.45" customHeight="1" x14ac:dyDescent="0.2">
      <c r="A249" s="1060"/>
      <c r="B249" s="316"/>
      <c r="C249" s="317"/>
      <c r="D249" s="318"/>
      <c r="E249" s="175"/>
      <c r="F249" s="176"/>
      <c r="G249" s="177"/>
      <c r="H249" s="178"/>
      <c r="I249" s="179"/>
      <c r="J249" s="525">
        <f>SUM(H249:I249)</f>
        <v>0</v>
      </c>
      <c r="K249" s="180"/>
      <c r="L249" s="180"/>
      <c r="M249" s="526">
        <f>IF(R249&gt;=G249,G249,IF(R249&lt;G249,R249))</f>
        <v>0</v>
      </c>
      <c r="N249" s="527">
        <f>IF(G249 &gt;0,IF(L249="Yes",M249/G249, I249/G249),0)</f>
        <v>0</v>
      </c>
      <c r="O249" s="521"/>
      <c r="P249" s="518"/>
      <c r="Q249" s="518"/>
      <c r="R249" s="467">
        <f t="shared" si="2"/>
        <v>0</v>
      </c>
    </row>
    <row r="250" spans="1:18" ht="11.45" customHeight="1" x14ac:dyDescent="0.2">
      <c r="A250" s="1060"/>
      <c r="B250" s="316"/>
      <c r="C250" s="317"/>
      <c r="D250" s="318"/>
      <c r="E250" s="175"/>
      <c r="F250" s="176"/>
      <c r="G250" s="177"/>
      <c r="H250" s="178"/>
      <c r="I250" s="179"/>
      <c r="J250" s="525">
        <f>SUM(H250:I250)</f>
        <v>0</v>
      </c>
      <c r="K250" s="180"/>
      <c r="L250" s="180"/>
      <c r="M250" s="526">
        <f>IF(R250&gt;=G250,G250,IF(R250&lt;G250,R250))</f>
        <v>0</v>
      </c>
      <c r="N250" s="527">
        <f>IF(G250 &gt;0,IF(L250="Yes",M250/G250, I250/G250),0)</f>
        <v>0</v>
      </c>
      <c r="O250" s="521"/>
      <c r="P250" s="518"/>
      <c r="Q250" s="518"/>
      <c r="R250" s="467">
        <f t="shared" si="2"/>
        <v>0</v>
      </c>
    </row>
    <row r="251" spans="1:18" ht="11.45" customHeight="1" x14ac:dyDescent="0.2">
      <c r="A251" s="1060"/>
      <c r="B251" s="316"/>
      <c r="C251" s="317"/>
      <c r="D251" s="318"/>
      <c r="E251" s="175"/>
      <c r="F251" s="176"/>
      <c r="G251" s="177"/>
      <c r="H251" s="178"/>
      <c r="I251" s="179"/>
      <c r="J251" s="525">
        <f>SUM(H251:I251)</f>
        <v>0</v>
      </c>
      <c r="K251" s="180"/>
      <c r="L251" s="180"/>
      <c r="M251" s="526">
        <f>IF(R251&gt;=G251,G251,IF(R251&lt;G251,R251))</f>
        <v>0</v>
      </c>
      <c r="N251" s="527">
        <f>IF(G251 &gt;0,IF(L251="Yes",M251/G251, I251/G251),0)</f>
        <v>0</v>
      </c>
      <c r="O251" s="521"/>
      <c r="P251" s="518"/>
      <c r="Q251" s="518"/>
      <c r="R251" s="467">
        <f t="shared" si="2"/>
        <v>0</v>
      </c>
    </row>
    <row r="252" spans="1:18" ht="11.45" customHeight="1" x14ac:dyDescent="0.2">
      <c r="A252" s="1060"/>
      <c r="B252" s="316"/>
      <c r="C252" s="317"/>
      <c r="D252" s="318"/>
      <c r="E252" s="175"/>
      <c r="F252" s="176"/>
      <c r="G252" s="177"/>
      <c r="H252" s="178"/>
      <c r="I252" s="179"/>
      <c r="J252" s="525">
        <f>SUM(H252:I252)</f>
        <v>0</v>
      </c>
      <c r="K252" s="180"/>
      <c r="L252" s="180"/>
      <c r="M252" s="526">
        <f>IF(R252&gt;=G252,G252,IF(R252&lt;G252,R252))</f>
        <v>0</v>
      </c>
      <c r="N252" s="527">
        <f>IF(G252 &gt;0,IF(L252="Yes",M252/G252, I252/G252),0)</f>
        <v>0</v>
      </c>
      <c r="O252" s="521"/>
      <c r="P252" s="518"/>
      <c r="Q252" s="518"/>
      <c r="R252" s="467">
        <f t="shared" si="2"/>
        <v>0</v>
      </c>
    </row>
    <row r="253" spans="1:18" ht="11.45" customHeight="1" x14ac:dyDescent="0.2">
      <c r="A253" s="1060"/>
      <c r="B253" s="316"/>
      <c r="C253" s="317"/>
      <c r="D253" s="318"/>
      <c r="E253" s="175"/>
      <c r="F253" s="176"/>
      <c r="G253" s="177"/>
      <c r="H253" s="178"/>
      <c r="I253" s="179"/>
      <c r="J253" s="525">
        <f>SUM(H253:I253)</f>
        <v>0</v>
      </c>
      <c r="K253" s="180"/>
      <c r="L253" s="180"/>
      <c r="M253" s="526">
        <f>IF(R253&gt;=G253,G253,IF(R253&lt;G253,R253))</f>
        <v>0</v>
      </c>
      <c r="N253" s="527">
        <f>IF(G253 &gt;0,IF(L253="Yes",M253/G253, I253/G253),0)</f>
        <v>0</v>
      </c>
      <c r="O253" s="521"/>
      <c r="P253" s="518"/>
      <c r="Q253" s="518"/>
      <c r="R253" s="467">
        <f t="shared" si="2"/>
        <v>0</v>
      </c>
    </row>
    <row r="254" spans="1:18" ht="11.45" customHeight="1" x14ac:dyDescent="0.2">
      <c r="A254" s="1060"/>
      <c r="B254" s="316"/>
      <c r="C254" s="317"/>
      <c r="D254" s="318"/>
      <c r="E254" s="175"/>
      <c r="F254" s="176"/>
      <c r="G254" s="177"/>
      <c r="H254" s="178"/>
      <c r="I254" s="179"/>
      <c r="J254" s="525">
        <f>SUM(H254:I254)</f>
        <v>0</v>
      </c>
      <c r="K254" s="180"/>
      <c r="L254" s="180"/>
      <c r="M254" s="526">
        <f>IF(R254&gt;=G254,G254,IF(R254&lt;G254,R254))</f>
        <v>0</v>
      </c>
      <c r="N254" s="527">
        <f>IF(G254 &gt;0,IF(L254="Yes",M254/G254, I254/G254),0)</f>
        <v>0</v>
      </c>
      <c r="O254" s="521"/>
      <c r="P254" s="518"/>
      <c r="Q254" s="518"/>
      <c r="R254" s="467">
        <f t="shared" si="2"/>
        <v>0</v>
      </c>
    </row>
    <row r="255" spans="1:18" ht="11.45" customHeight="1" x14ac:dyDescent="0.2">
      <c r="A255" s="1060"/>
      <c r="B255" s="316"/>
      <c r="C255" s="317"/>
      <c r="D255" s="318"/>
      <c r="E255" s="175"/>
      <c r="F255" s="176"/>
      <c r="G255" s="177"/>
      <c r="H255" s="178"/>
      <c r="I255" s="179"/>
      <c r="J255" s="525">
        <f>SUM(H255:I255)</f>
        <v>0</v>
      </c>
      <c r="K255" s="180"/>
      <c r="L255" s="180"/>
      <c r="M255" s="526">
        <f>IF(R255&gt;=G255,G255,IF(R255&lt;G255,R255))</f>
        <v>0</v>
      </c>
      <c r="N255" s="527">
        <f>IF(G255 &gt;0,IF(L255="Yes",M255/G255, I255/G255),0)</f>
        <v>0</v>
      </c>
      <c r="O255" s="521"/>
      <c r="P255" s="518"/>
      <c r="Q255" s="518"/>
      <c r="R255" s="467">
        <f t="shared" si="2"/>
        <v>0</v>
      </c>
    </row>
    <row r="256" spans="1:18" ht="11.45" customHeight="1" x14ac:dyDescent="0.2">
      <c r="A256" s="1060"/>
      <c r="B256" s="316"/>
      <c r="C256" s="317"/>
      <c r="D256" s="318"/>
      <c r="E256" s="175"/>
      <c r="F256" s="176"/>
      <c r="G256" s="177"/>
      <c r="H256" s="178"/>
      <c r="I256" s="179"/>
      <c r="J256" s="525">
        <f>SUM(H256:I256)</f>
        <v>0</v>
      </c>
      <c r="K256" s="180"/>
      <c r="L256" s="180"/>
      <c r="M256" s="526">
        <f>IF(R256&gt;=G256,G256,IF(R256&lt;G256,R256))</f>
        <v>0</v>
      </c>
      <c r="N256" s="527">
        <f>IF(G256 &gt;0,IF(L256="Yes",M256/G256, I256/G256),0)</f>
        <v>0</v>
      </c>
      <c r="O256" s="521"/>
      <c r="P256" s="518"/>
      <c r="Q256" s="518"/>
      <c r="R256" s="467">
        <f t="shared" si="2"/>
        <v>0</v>
      </c>
    </row>
    <row r="257" spans="1:18" ht="11.45" customHeight="1" x14ac:dyDescent="0.2">
      <c r="A257" s="1060"/>
      <c r="B257" s="316"/>
      <c r="C257" s="317"/>
      <c r="D257" s="318"/>
      <c r="E257" s="175"/>
      <c r="F257" s="176"/>
      <c r="G257" s="177"/>
      <c r="H257" s="178"/>
      <c r="I257" s="179"/>
      <c r="J257" s="525">
        <f>SUM(H257:I257)</f>
        <v>0</v>
      </c>
      <c r="K257" s="180"/>
      <c r="L257" s="180"/>
      <c r="M257" s="526">
        <f>IF(R257&gt;=G257,G257,IF(R257&lt;G257,R257))</f>
        <v>0</v>
      </c>
      <c r="N257" s="527">
        <f>IF(G257 &gt;0,IF(L257="Yes",M257/G257, I257/G257),0)</f>
        <v>0</v>
      </c>
      <c r="O257" s="521"/>
      <c r="P257" s="518"/>
      <c r="Q257" s="518"/>
      <c r="R257" s="467">
        <f t="shared" si="2"/>
        <v>0</v>
      </c>
    </row>
    <row r="258" spans="1:18" ht="11.45" customHeight="1" x14ac:dyDescent="0.2">
      <c r="A258" s="1060"/>
      <c r="B258" s="316"/>
      <c r="C258" s="317"/>
      <c r="D258" s="318"/>
      <c r="E258" s="175"/>
      <c r="F258" s="176"/>
      <c r="G258" s="177"/>
      <c r="H258" s="178"/>
      <c r="I258" s="179"/>
      <c r="J258" s="525">
        <f>SUM(H258:I258)</f>
        <v>0</v>
      </c>
      <c r="K258" s="180"/>
      <c r="L258" s="180"/>
      <c r="M258" s="526">
        <f>IF(R258&gt;=G258,G258,IF(R258&lt;G258,R258))</f>
        <v>0</v>
      </c>
      <c r="N258" s="527">
        <f>IF(G258 &gt;0,IF(L258="Yes",M258/G258, I258/G258),0)</f>
        <v>0</v>
      </c>
      <c r="O258" s="521"/>
      <c r="P258" s="518"/>
      <c r="Q258" s="518"/>
      <c r="R258" s="467">
        <f t="shared" si="2"/>
        <v>0</v>
      </c>
    </row>
    <row r="259" spans="1:18" ht="11.45" customHeight="1" x14ac:dyDescent="0.2">
      <c r="A259" s="1060"/>
      <c r="B259" s="316"/>
      <c r="C259" s="317"/>
      <c r="D259" s="318"/>
      <c r="E259" s="175"/>
      <c r="F259" s="176"/>
      <c r="G259" s="177"/>
      <c r="H259" s="178"/>
      <c r="I259" s="179"/>
      <c r="J259" s="525">
        <f>SUM(H259:I259)</f>
        <v>0</v>
      </c>
      <c r="K259" s="180"/>
      <c r="L259" s="180"/>
      <c r="M259" s="526">
        <f>IF(R259&gt;=G259,G259,IF(R259&lt;G259,R259))</f>
        <v>0</v>
      </c>
      <c r="N259" s="527">
        <f>IF(G259 &gt;0,IF(L259="Yes",M259/G259, I259/G259),0)</f>
        <v>0</v>
      </c>
      <c r="O259" s="521"/>
      <c r="P259" s="518"/>
      <c r="Q259" s="518"/>
      <c r="R259" s="467">
        <f t="shared" si="2"/>
        <v>0</v>
      </c>
    </row>
    <row r="260" spans="1:18" ht="11.45" customHeight="1" x14ac:dyDescent="0.2">
      <c r="A260" s="1060"/>
      <c r="B260" s="316"/>
      <c r="C260" s="317"/>
      <c r="D260" s="318"/>
      <c r="E260" s="175"/>
      <c r="F260" s="176"/>
      <c r="G260" s="177"/>
      <c r="H260" s="178"/>
      <c r="I260" s="179"/>
      <c r="J260" s="525">
        <f>SUM(H260:I260)</f>
        <v>0</v>
      </c>
      <c r="K260" s="180"/>
      <c r="L260" s="180"/>
      <c r="M260" s="526">
        <f>IF(R260&gt;=G260,G260,IF(R260&lt;G260,R260))</f>
        <v>0</v>
      </c>
      <c r="N260" s="527">
        <f>IF(G260 &gt;0,IF(L260="Yes",M260/G260, I260/G260),0)</f>
        <v>0</v>
      </c>
      <c r="O260" s="521"/>
      <c r="P260" s="518"/>
      <c r="Q260" s="518"/>
      <c r="R260" s="467">
        <f t="shared" si="2"/>
        <v>0</v>
      </c>
    </row>
    <row r="261" spans="1:18" ht="11.45" customHeight="1" x14ac:dyDescent="0.2">
      <c r="A261" s="1060"/>
      <c r="B261" s="316"/>
      <c r="C261" s="317"/>
      <c r="D261" s="318"/>
      <c r="E261" s="175"/>
      <c r="F261" s="176"/>
      <c r="G261" s="177"/>
      <c r="H261" s="178"/>
      <c r="I261" s="179"/>
      <c r="J261" s="525">
        <f>SUM(H261:I261)</f>
        <v>0</v>
      </c>
      <c r="K261" s="180"/>
      <c r="L261" s="180"/>
      <c r="M261" s="526">
        <f>IF(R261&gt;=G261,G261,IF(R261&lt;G261,R261))</f>
        <v>0</v>
      </c>
      <c r="N261" s="527">
        <f>IF(G261 &gt;0,IF(L261="Yes",M261/G261, I261/G261),0)</f>
        <v>0</v>
      </c>
      <c r="O261" s="521"/>
      <c r="P261" s="518"/>
      <c r="Q261" s="518"/>
      <c r="R261" s="467">
        <f t="shared" si="2"/>
        <v>0</v>
      </c>
    </row>
    <row r="262" spans="1:18" ht="11.45" customHeight="1" x14ac:dyDescent="0.2">
      <c r="A262" s="1060"/>
      <c r="B262" s="316"/>
      <c r="C262" s="317"/>
      <c r="D262" s="318"/>
      <c r="E262" s="175"/>
      <c r="F262" s="176"/>
      <c r="G262" s="177"/>
      <c r="H262" s="178"/>
      <c r="I262" s="179"/>
      <c r="J262" s="525">
        <f>SUM(H262:I262)</f>
        <v>0</v>
      </c>
      <c r="K262" s="180"/>
      <c r="L262" s="180"/>
      <c r="M262" s="526">
        <f>IF(R262&gt;=G262,G262,IF(R262&lt;G262,R262))</f>
        <v>0</v>
      </c>
      <c r="N262" s="527">
        <f>IF(G262 &gt;0,IF(L262="Yes",M262/G262, I262/G262),0)</f>
        <v>0</v>
      </c>
      <c r="O262" s="521"/>
      <c r="P262" s="518"/>
      <c r="Q262" s="518"/>
      <c r="R262" s="467">
        <f t="shared" si="2"/>
        <v>0</v>
      </c>
    </row>
    <row r="263" spans="1:18" ht="11.45" customHeight="1" x14ac:dyDescent="0.2">
      <c r="A263" s="1060"/>
      <c r="B263" s="316"/>
      <c r="C263" s="317"/>
      <c r="D263" s="318"/>
      <c r="E263" s="175"/>
      <c r="F263" s="176"/>
      <c r="G263" s="177"/>
      <c r="H263" s="178"/>
      <c r="I263" s="179"/>
      <c r="J263" s="525">
        <f>SUM(H263:I263)</f>
        <v>0</v>
      </c>
      <c r="K263" s="180"/>
      <c r="L263" s="180"/>
      <c r="M263" s="526">
        <f>IF(R263&gt;=G263,G263,IF(R263&lt;G263,R263))</f>
        <v>0</v>
      </c>
      <c r="N263" s="527">
        <f>IF(G263 &gt;0,IF(L263="Yes",M263/G263, I263/G263),0)</f>
        <v>0</v>
      </c>
      <c r="O263" s="521"/>
      <c r="P263" s="518"/>
      <c r="Q263" s="518"/>
      <c r="R263" s="467">
        <f t="shared" si="2"/>
        <v>0</v>
      </c>
    </row>
    <row r="264" spans="1:18" ht="11.45" customHeight="1" x14ac:dyDescent="0.2">
      <c r="A264" s="1060"/>
      <c r="B264" s="316"/>
      <c r="C264" s="317"/>
      <c r="D264" s="318"/>
      <c r="E264" s="175"/>
      <c r="F264" s="176"/>
      <c r="G264" s="177"/>
      <c r="H264" s="178"/>
      <c r="I264" s="179"/>
      <c r="J264" s="525">
        <f>SUM(H264:I264)</f>
        <v>0</v>
      </c>
      <c r="K264" s="180"/>
      <c r="L264" s="180"/>
      <c r="M264" s="526">
        <f>IF(R264&gt;=G264,G264,IF(R264&lt;G264,R264))</f>
        <v>0</v>
      </c>
      <c r="N264" s="527">
        <f>IF(G264 &gt;0,IF(L264="Yes",M264/G264, I264/G264),0)</f>
        <v>0</v>
      </c>
      <c r="O264" s="521"/>
      <c r="P264" s="518"/>
      <c r="Q264" s="518"/>
      <c r="R264" s="467">
        <f t="shared" si="2"/>
        <v>0</v>
      </c>
    </row>
    <row r="265" spans="1:18" ht="11.45" customHeight="1" x14ac:dyDescent="0.2">
      <c r="A265" s="1060"/>
      <c r="B265" s="316"/>
      <c r="C265" s="317"/>
      <c r="D265" s="318"/>
      <c r="E265" s="175"/>
      <c r="F265" s="176"/>
      <c r="G265" s="177"/>
      <c r="H265" s="178"/>
      <c r="I265" s="179"/>
      <c r="J265" s="525">
        <f>SUM(H265:I265)</f>
        <v>0</v>
      </c>
      <c r="K265" s="180"/>
      <c r="L265" s="180"/>
      <c r="M265" s="526">
        <f>IF(R265&gt;=G265,G265,IF(R265&lt;G265,R265))</f>
        <v>0</v>
      </c>
      <c r="N265" s="527">
        <f>IF(G265 &gt;0,IF(L265="Yes",M265/G265, I265/G265),0)</f>
        <v>0</v>
      </c>
      <c r="O265" s="521"/>
      <c r="P265" s="518"/>
      <c r="Q265" s="518"/>
      <c r="R265" s="467">
        <f t="shared" si="2"/>
        <v>0</v>
      </c>
    </row>
    <row r="266" spans="1:18" ht="11.45" customHeight="1" x14ac:dyDescent="0.2">
      <c r="A266" s="1060"/>
      <c r="B266" s="316"/>
      <c r="C266" s="317"/>
      <c r="D266" s="318"/>
      <c r="E266" s="175"/>
      <c r="F266" s="176"/>
      <c r="G266" s="177"/>
      <c r="H266" s="178"/>
      <c r="I266" s="179"/>
      <c r="J266" s="525">
        <f>SUM(H266:I266)</f>
        <v>0</v>
      </c>
      <c r="K266" s="180"/>
      <c r="L266" s="180"/>
      <c r="M266" s="526">
        <f>IF(R266&gt;=G266,G266,IF(R266&lt;G266,R266))</f>
        <v>0</v>
      </c>
      <c r="N266" s="527">
        <f>IF(G266 &gt;0,IF(L266="Yes",M266/G266, I266/G266),0)</f>
        <v>0</v>
      </c>
      <c r="O266" s="521"/>
      <c r="P266" s="518"/>
      <c r="Q266" s="518"/>
      <c r="R266" s="467">
        <f t="shared" si="2"/>
        <v>0</v>
      </c>
    </row>
    <row r="267" spans="1:18" ht="11.45" customHeight="1" x14ac:dyDescent="0.2">
      <c r="A267" s="1060"/>
      <c r="B267" s="316"/>
      <c r="C267" s="317"/>
      <c r="D267" s="318"/>
      <c r="E267" s="175"/>
      <c r="F267" s="176"/>
      <c r="G267" s="177"/>
      <c r="H267" s="178"/>
      <c r="I267" s="179"/>
      <c r="J267" s="525">
        <f>SUM(H267:I267)</f>
        <v>0</v>
      </c>
      <c r="K267" s="180"/>
      <c r="L267" s="180"/>
      <c r="M267" s="526">
        <f>IF(R267&gt;=G267,G267,IF(R267&lt;G267,R267))</f>
        <v>0</v>
      </c>
      <c r="N267" s="527">
        <f>IF(G267 &gt;0,IF(L267="Yes",M267/G267, I267/G267),0)</f>
        <v>0</v>
      </c>
      <c r="O267" s="521"/>
      <c r="P267" s="518"/>
      <c r="Q267" s="518"/>
      <c r="R267" s="467">
        <f t="shared" si="2"/>
        <v>0</v>
      </c>
    </row>
    <row r="268" spans="1:18" ht="11.45" customHeight="1" x14ac:dyDescent="0.2">
      <c r="A268" s="1060"/>
      <c r="B268" s="316"/>
      <c r="C268" s="317"/>
      <c r="D268" s="318"/>
      <c r="E268" s="175"/>
      <c r="F268" s="176"/>
      <c r="G268" s="177"/>
      <c r="H268" s="178"/>
      <c r="I268" s="179"/>
      <c r="J268" s="525">
        <f>SUM(H268:I268)</f>
        <v>0</v>
      </c>
      <c r="K268" s="180"/>
      <c r="L268" s="180"/>
      <c r="M268" s="526">
        <f>IF(R268&gt;=G268,G268,IF(R268&lt;G268,R268))</f>
        <v>0</v>
      </c>
      <c r="N268" s="527">
        <f>IF(G268 &gt;0,IF(L268="Yes",M268/G268, I268/G268),0)</f>
        <v>0</v>
      </c>
      <c r="O268" s="521"/>
      <c r="P268" s="518"/>
      <c r="Q268" s="518"/>
      <c r="R268" s="467">
        <f t="shared" si="2"/>
        <v>0</v>
      </c>
    </row>
    <row r="269" spans="1:18" ht="11.45" customHeight="1" x14ac:dyDescent="0.2">
      <c r="A269" s="1060"/>
      <c r="B269" s="316"/>
      <c r="C269" s="317"/>
      <c r="D269" s="318"/>
      <c r="E269" s="175"/>
      <c r="F269" s="176"/>
      <c r="G269" s="177"/>
      <c r="H269" s="178"/>
      <c r="I269" s="179"/>
      <c r="J269" s="525">
        <f>SUM(H269:I269)</f>
        <v>0</v>
      </c>
      <c r="K269" s="180"/>
      <c r="L269" s="180"/>
      <c r="M269" s="526">
        <f>IF(R269&gt;=G269,G269,IF(R269&lt;G269,R269))</f>
        <v>0</v>
      </c>
      <c r="N269" s="527">
        <f>IF(G269 &gt;0,IF(L269="Yes",M269/G269, I269/G269),0)</f>
        <v>0</v>
      </c>
      <c r="O269" s="521"/>
      <c r="P269" s="518"/>
      <c r="Q269" s="518"/>
      <c r="R269" s="467">
        <f t="shared" si="2"/>
        <v>0</v>
      </c>
    </row>
    <row r="270" spans="1:18" ht="11.45" customHeight="1" x14ac:dyDescent="0.2">
      <c r="A270" s="1060"/>
      <c r="B270" s="316"/>
      <c r="C270" s="317"/>
      <c r="D270" s="318"/>
      <c r="E270" s="175"/>
      <c r="F270" s="176"/>
      <c r="G270" s="177"/>
      <c r="H270" s="178"/>
      <c r="I270" s="179"/>
      <c r="J270" s="525">
        <f>SUM(H270:I270)</f>
        <v>0</v>
      </c>
      <c r="K270" s="180"/>
      <c r="L270" s="180"/>
      <c r="M270" s="526">
        <f>IF(R270&gt;=G270,G270,IF(R270&lt;G270,R270))</f>
        <v>0</v>
      </c>
      <c r="N270" s="527">
        <f>IF(G270 &gt;0,IF(L270="Yes",M270/G270, I270/G270),0)</f>
        <v>0</v>
      </c>
      <c r="O270" s="521"/>
      <c r="P270" s="518"/>
      <c r="Q270" s="518"/>
      <c r="R270" s="467">
        <f t="shared" si="2"/>
        <v>0</v>
      </c>
    </row>
    <row r="271" spans="1:18" ht="11.45" customHeight="1" x14ac:dyDescent="0.2">
      <c r="A271" s="1060"/>
      <c r="B271" s="316"/>
      <c r="C271" s="317"/>
      <c r="D271" s="318"/>
      <c r="E271" s="175"/>
      <c r="F271" s="176"/>
      <c r="G271" s="177"/>
      <c r="H271" s="178"/>
      <c r="I271" s="179"/>
      <c r="J271" s="525">
        <f>SUM(H271:I271)</f>
        <v>0</v>
      </c>
      <c r="K271" s="180"/>
      <c r="L271" s="180"/>
      <c r="M271" s="526">
        <f>IF(R271&gt;=G271,G271,IF(R271&lt;G271,R271))</f>
        <v>0</v>
      </c>
      <c r="N271" s="527">
        <f>IF(G271 &gt;0,IF(L271="Yes",M271/G271, I271/G271),0)</f>
        <v>0</v>
      </c>
      <c r="O271" s="521"/>
      <c r="P271" s="518"/>
      <c r="Q271" s="518"/>
      <c r="R271" s="467">
        <f t="shared" si="2"/>
        <v>0</v>
      </c>
    </row>
    <row r="272" spans="1:18" ht="11.45" customHeight="1" x14ac:dyDescent="0.2">
      <c r="A272" s="1060"/>
      <c r="B272" s="316"/>
      <c r="C272" s="317"/>
      <c r="D272" s="318"/>
      <c r="E272" s="175"/>
      <c r="F272" s="176"/>
      <c r="G272" s="177"/>
      <c r="H272" s="178"/>
      <c r="I272" s="179"/>
      <c r="J272" s="525">
        <f>SUM(H272:I272)</f>
        <v>0</v>
      </c>
      <c r="K272" s="180"/>
      <c r="L272" s="180"/>
      <c r="M272" s="526">
        <f>IF(R272&gt;=G272,G272,IF(R272&lt;G272,R272))</f>
        <v>0</v>
      </c>
      <c r="N272" s="527">
        <f>IF(G272 &gt;0,IF(L272="Yes",M272/G272, I272/G272),0)</f>
        <v>0</v>
      </c>
      <c r="O272" s="521"/>
      <c r="P272" s="518"/>
      <c r="Q272" s="518"/>
      <c r="R272" s="467">
        <f t="shared" si="2"/>
        <v>0</v>
      </c>
    </row>
    <row r="273" spans="1:18" ht="11.45" customHeight="1" x14ac:dyDescent="0.2">
      <c r="A273" s="1060"/>
      <c r="B273" s="316"/>
      <c r="C273" s="317"/>
      <c r="D273" s="318"/>
      <c r="E273" s="175"/>
      <c r="F273" s="176"/>
      <c r="G273" s="177"/>
      <c r="H273" s="178"/>
      <c r="I273" s="179"/>
      <c r="J273" s="525">
        <f>SUM(H273:I273)</f>
        <v>0</v>
      </c>
      <c r="K273" s="180"/>
      <c r="L273" s="180"/>
      <c r="M273" s="526">
        <f>IF(R273&gt;=G273,G273,IF(R273&lt;G273,R273))</f>
        <v>0</v>
      </c>
      <c r="N273" s="527">
        <f>IF(G273 &gt;0,IF(L273="Yes",M273/G273, I273/G273),0)</f>
        <v>0</v>
      </c>
      <c r="O273" s="521"/>
      <c r="P273" s="518"/>
      <c r="Q273" s="518"/>
      <c r="R273" s="467">
        <f t="shared" si="2"/>
        <v>0</v>
      </c>
    </row>
    <row r="274" spans="1:18" ht="11.45" customHeight="1" x14ac:dyDescent="0.2">
      <c r="A274" s="1060"/>
      <c r="B274" s="316"/>
      <c r="C274" s="317"/>
      <c r="D274" s="318"/>
      <c r="E274" s="175"/>
      <c r="F274" s="176"/>
      <c r="G274" s="177"/>
      <c r="H274" s="178"/>
      <c r="I274" s="179"/>
      <c r="J274" s="525">
        <f>SUM(H274:I274)</f>
        <v>0</v>
      </c>
      <c r="K274" s="180"/>
      <c r="L274" s="180"/>
      <c r="M274" s="526">
        <f>IF(R274&gt;=G274,G274,IF(R274&lt;G274,R274))</f>
        <v>0</v>
      </c>
      <c r="N274" s="527">
        <f>IF(G274 &gt;0,IF(L274="Yes",M274/G274, I274/G274),0)</f>
        <v>0</v>
      </c>
      <c r="O274" s="521"/>
      <c r="P274" s="518"/>
      <c r="Q274" s="518"/>
      <c r="R274" s="467">
        <f t="shared" si="2"/>
        <v>0</v>
      </c>
    </row>
    <row r="275" spans="1:18" ht="11.45" customHeight="1" x14ac:dyDescent="0.2">
      <c r="A275" s="1060"/>
      <c r="B275" s="316"/>
      <c r="C275" s="317"/>
      <c r="D275" s="318"/>
      <c r="E275" s="175"/>
      <c r="F275" s="176"/>
      <c r="G275" s="177"/>
      <c r="H275" s="178"/>
      <c r="I275" s="179"/>
      <c r="J275" s="525">
        <f>SUM(H275:I275)</f>
        <v>0</v>
      </c>
      <c r="K275" s="180"/>
      <c r="L275" s="180"/>
      <c r="M275" s="526">
        <f>IF(R275&gt;=G275,G275,IF(R275&lt;G275,R275))</f>
        <v>0</v>
      </c>
      <c r="N275" s="527">
        <f>IF(G275 &gt;0,IF(L275="Yes",M275/G275, I275/G275),0)</f>
        <v>0</v>
      </c>
      <c r="O275" s="521"/>
      <c r="P275" s="518"/>
      <c r="Q275" s="518"/>
      <c r="R275" s="467">
        <f t="shared" si="2"/>
        <v>0</v>
      </c>
    </row>
    <row r="276" spans="1:18" ht="11.45" customHeight="1" x14ac:dyDescent="0.2">
      <c r="A276" s="1060"/>
      <c r="B276" s="316"/>
      <c r="C276" s="317"/>
      <c r="D276" s="318"/>
      <c r="E276" s="175"/>
      <c r="F276" s="176"/>
      <c r="G276" s="177"/>
      <c r="H276" s="178"/>
      <c r="I276" s="179"/>
      <c r="J276" s="525">
        <f>SUM(H276:I276)</f>
        <v>0</v>
      </c>
      <c r="K276" s="180"/>
      <c r="L276" s="180"/>
      <c r="M276" s="526">
        <f>IF(R276&gt;=G276,G276,IF(R276&lt;G276,R276))</f>
        <v>0</v>
      </c>
      <c r="N276" s="527">
        <f>IF(G276 &gt;0,IF(L276="Yes",M276/G276, I276/G276),0)</f>
        <v>0</v>
      </c>
      <c r="O276" s="521"/>
      <c r="P276" s="518"/>
      <c r="Q276" s="518"/>
      <c r="R276" s="467">
        <f t="shared" si="2"/>
        <v>0</v>
      </c>
    </row>
    <row r="277" spans="1:18" ht="11.45" customHeight="1" x14ac:dyDescent="0.2">
      <c r="A277" s="1060"/>
      <c r="B277" s="316"/>
      <c r="C277" s="317"/>
      <c r="D277" s="318"/>
      <c r="E277" s="175"/>
      <c r="F277" s="176"/>
      <c r="G277" s="177"/>
      <c r="H277" s="178"/>
      <c r="I277" s="179"/>
      <c r="J277" s="525">
        <f>SUM(H277:I277)</f>
        <v>0</v>
      </c>
      <c r="K277" s="180"/>
      <c r="L277" s="180"/>
      <c r="M277" s="526">
        <f>IF(R277&gt;=G277,G277,IF(R277&lt;G277,R277))</f>
        <v>0</v>
      </c>
      <c r="N277" s="527">
        <f>IF(G277 &gt;0,IF(L277="Yes",M277/G277, I277/G277),0)</f>
        <v>0</v>
      </c>
      <c r="O277" s="521"/>
      <c r="P277" s="518"/>
      <c r="Q277" s="518"/>
      <c r="R277" s="467">
        <f t="shared" si="2"/>
        <v>0</v>
      </c>
    </row>
    <row r="278" spans="1:18" ht="11.45" customHeight="1" x14ac:dyDescent="0.2">
      <c r="A278" s="1060"/>
      <c r="B278" s="316"/>
      <c r="C278" s="317"/>
      <c r="D278" s="318"/>
      <c r="E278" s="175"/>
      <c r="F278" s="176"/>
      <c r="G278" s="177"/>
      <c r="H278" s="178"/>
      <c r="I278" s="179"/>
      <c r="J278" s="525">
        <f>SUM(H278:I278)</f>
        <v>0</v>
      </c>
      <c r="K278" s="180"/>
      <c r="L278" s="180"/>
      <c r="M278" s="526">
        <f>IF(R278&gt;=G278,G278,IF(R278&lt;G278,R278))</f>
        <v>0</v>
      </c>
      <c r="N278" s="527">
        <f>IF(G278 &gt;0,IF(L278="Yes",M278/G278, I278/G278),0)</f>
        <v>0</v>
      </c>
      <c r="O278" s="521"/>
      <c r="P278" s="518"/>
      <c r="Q278" s="518"/>
      <c r="R278" s="467">
        <f t="shared" si="2"/>
        <v>0</v>
      </c>
    </row>
    <row r="279" spans="1:18" ht="11.45" customHeight="1" x14ac:dyDescent="0.2">
      <c r="A279" s="1060"/>
      <c r="B279" s="316"/>
      <c r="C279" s="317"/>
      <c r="D279" s="318"/>
      <c r="E279" s="175"/>
      <c r="F279" s="176"/>
      <c r="G279" s="177"/>
      <c r="H279" s="178"/>
      <c r="I279" s="179"/>
      <c r="J279" s="525">
        <f>SUM(H279:I279)</f>
        <v>0</v>
      </c>
      <c r="K279" s="180"/>
      <c r="L279" s="180"/>
      <c r="M279" s="526">
        <f>IF(R279&gt;=G279,G279,IF(R279&lt;G279,R279))</f>
        <v>0</v>
      </c>
      <c r="N279" s="527">
        <f>IF(G279 &gt;0,IF(L279="Yes",M279/G279, I279/G279),0)</f>
        <v>0</v>
      </c>
      <c r="O279" s="521"/>
      <c r="P279" s="518"/>
      <c r="Q279" s="518"/>
      <c r="R279" s="467">
        <f t="shared" si="2"/>
        <v>0</v>
      </c>
    </row>
    <row r="280" spans="1:18" ht="11.45" customHeight="1" x14ac:dyDescent="0.2">
      <c r="A280" s="1060"/>
      <c r="B280" s="316"/>
      <c r="C280" s="317"/>
      <c r="D280" s="318"/>
      <c r="E280" s="175"/>
      <c r="F280" s="176"/>
      <c r="G280" s="177"/>
      <c r="H280" s="178"/>
      <c r="I280" s="179"/>
      <c r="J280" s="525">
        <f>SUM(H280:I280)</f>
        <v>0</v>
      </c>
      <c r="K280" s="180"/>
      <c r="L280" s="180"/>
      <c r="M280" s="526">
        <f>IF(R280&gt;=G280,G280,IF(R280&lt;G280,R280))</f>
        <v>0</v>
      </c>
      <c r="N280" s="527">
        <f>IF(G280 &gt;0,IF(L280="Yes",M280/G280, I280/G280),0)</f>
        <v>0</v>
      </c>
      <c r="O280" s="521"/>
      <c r="P280" s="518"/>
      <c r="Q280" s="518"/>
      <c r="R280" s="467">
        <f t="shared" si="2"/>
        <v>0</v>
      </c>
    </row>
    <row r="281" spans="1:18" ht="11.45" customHeight="1" x14ac:dyDescent="0.2">
      <c r="A281" s="1060"/>
      <c r="B281" s="316"/>
      <c r="C281" s="317"/>
      <c r="D281" s="318"/>
      <c r="E281" s="175"/>
      <c r="F281" s="176"/>
      <c r="G281" s="177"/>
      <c r="H281" s="178"/>
      <c r="I281" s="179"/>
      <c r="J281" s="525">
        <f>SUM(H281:I281)</f>
        <v>0</v>
      </c>
      <c r="K281" s="180"/>
      <c r="L281" s="180"/>
      <c r="M281" s="526">
        <f>IF(R281&gt;=G281,G281,IF(R281&lt;G281,R281))</f>
        <v>0</v>
      </c>
      <c r="N281" s="527">
        <f>IF(G281 &gt;0,IF(L281="Yes",M281/G281, I281/G281),0)</f>
        <v>0</v>
      </c>
      <c r="O281" s="521"/>
      <c r="P281" s="518"/>
      <c r="Q281" s="518"/>
      <c r="R281" s="467">
        <f t="shared" si="2"/>
        <v>0</v>
      </c>
    </row>
    <row r="282" spans="1:18" ht="11.45" customHeight="1" x14ac:dyDescent="0.2">
      <c r="A282" s="1060"/>
      <c r="B282" s="316"/>
      <c r="C282" s="317"/>
      <c r="D282" s="318"/>
      <c r="E282" s="175"/>
      <c r="F282" s="176"/>
      <c r="G282" s="177"/>
      <c r="H282" s="178"/>
      <c r="I282" s="179"/>
      <c r="J282" s="525">
        <f>SUM(H282:I282)</f>
        <v>0</v>
      </c>
      <c r="K282" s="180"/>
      <c r="L282" s="180"/>
      <c r="M282" s="526">
        <f>IF(R282&gt;=G282,G282,IF(R282&lt;G282,R282))</f>
        <v>0</v>
      </c>
      <c r="N282" s="527">
        <f>IF(G282 &gt;0,IF(L282="Yes",M282/G282, I282/G282),0)</f>
        <v>0</v>
      </c>
      <c r="O282" s="521"/>
      <c r="P282" s="518"/>
      <c r="Q282" s="518"/>
      <c r="R282" s="467">
        <f t="shared" si="2"/>
        <v>0</v>
      </c>
    </row>
    <row r="283" spans="1:18" ht="11.45" customHeight="1" x14ac:dyDescent="0.2">
      <c r="A283" s="1060"/>
      <c r="B283" s="316"/>
      <c r="C283" s="317"/>
      <c r="D283" s="318"/>
      <c r="E283" s="175"/>
      <c r="F283" s="176"/>
      <c r="G283" s="177"/>
      <c r="H283" s="178"/>
      <c r="I283" s="179"/>
      <c r="J283" s="525">
        <f>SUM(H283:I283)</f>
        <v>0</v>
      </c>
      <c r="K283" s="180"/>
      <c r="L283" s="180"/>
      <c r="M283" s="526">
        <f>IF(R283&gt;=G283,G283,IF(R283&lt;G283,R283))</f>
        <v>0</v>
      </c>
      <c r="N283" s="527">
        <f>IF(G283 &gt;0,IF(L283="Yes",M283/G283, I283/G283),0)</f>
        <v>0</v>
      </c>
      <c r="O283" s="521"/>
      <c r="P283" s="518"/>
      <c r="Q283" s="518"/>
      <c r="R283" s="467">
        <f t="shared" si="2"/>
        <v>0</v>
      </c>
    </row>
    <row r="284" spans="1:18" ht="11.45" customHeight="1" x14ac:dyDescent="0.2">
      <c r="A284" s="1060"/>
      <c r="B284" s="316"/>
      <c r="C284" s="317"/>
      <c r="D284" s="318"/>
      <c r="E284" s="175"/>
      <c r="F284" s="176"/>
      <c r="G284" s="177"/>
      <c r="H284" s="178"/>
      <c r="I284" s="179"/>
      <c r="J284" s="525">
        <f>SUM(H284:I284)</f>
        <v>0</v>
      </c>
      <c r="K284" s="180"/>
      <c r="L284" s="180"/>
      <c r="M284" s="526">
        <f>IF(R284&gt;=G284,G284,IF(R284&lt;G284,R284))</f>
        <v>0</v>
      </c>
      <c r="N284" s="527">
        <f>IF(G284 &gt;0,IF(L284="Yes",M284/G284, I284/G284),0)</f>
        <v>0</v>
      </c>
      <c r="O284" s="521"/>
      <c r="P284" s="518"/>
      <c r="Q284" s="518"/>
      <c r="R284" s="467">
        <f t="shared" si="2"/>
        <v>0</v>
      </c>
    </row>
    <row r="285" spans="1:18" ht="11.45" customHeight="1" x14ac:dyDescent="0.2">
      <c r="A285" s="1060"/>
      <c r="B285" s="316"/>
      <c r="C285" s="317"/>
      <c r="D285" s="318"/>
      <c r="E285" s="175"/>
      <c r="F285" s="176"/>
      <c r="G285" s="177"/>
      <c r="H285" s="178"/>
      <c r="I285" s="179"/>
      <c r="J285" s="525">
        <f>SUM(H285:I285)</f>
        <v>0</v>
      </c>
      <c r="K285" s="180"/>
      <c r="L285" s="180"/>
      <c r="M285" s="526">
        <f>IF(R285&gt;=G285,G285,IF(R285&lt;G285,R285))</f>
        <v>0</v>
      </c>
      <c r="N285" s="527">
        <f>IF(G285 &gt;0,IF(L285="Yes",M285/G285, I285/G285),0)</f>
        <v>0</v>
      </c>
      <c r="O285" s="521"/>
      <c r="P285" s="518"/>
      <c r="Q285" s="518"/>
      <c r="R285" s="467">
        <f t="shared" si="2"/>
        <v>0</v>
      </c>
    </row>
    <row r="286" spans="1:18" ht="11.45" customHeight="1" x14ac:dyDescent="0.2">
      <c r="A286" s="1060"/>
      <c r="B286" s="316"/>
      <c r="C286" s="317"/>
      <c r="D286" s="318"/>
      <c r="E286" s="175"/>
      <c r="F286" s="176"/>
      <c r="G286" s="177"/>
      <c r="H286" s="178"/>
      <c r="I286" s="179"/>
      <c r="J286" s="525">
        <f>SUM(H286:I286)</f>
        <v>0</v>
      </c>
      <c r="K286" s="180"/>
      <c r="L286" s="180"/>
      <c r="M286" s="526">
        <f>IF(R286&gt;=G286,G286,IF(R286&lt;G286,R286))</f>
        <v>0</v>
      </c>
      <c r="N286" s="527">
        <f>IF(G286 &gt;0,IF(L286="Yes",M286/G286, I286/G286),0)</f>
        <v>0</v>
      </c>
      <c r="O286" s="521"/>
      <c r="P286" s="518"/>
      <c r="Q286" s="518"/>
      <c r="R286" s="467">
        <f t="shared" si="2"/>
        <v>0</v>
      </c>
    </row>
    <row r="287" spans="1:18" ht="11.45" customHeight="1" x14ac:dyDescent="0.2">
      <c r="A287" s="1060"/>
      <c r="B287" s="316"/>
      <c r="C287" s="317"/>
      <c r="D287" s="318"/>
      <c r="E287" s="175"/>
      <c r="F287" s="176"/>
      <c r="G287" s="177"/>
      <c r="H287" s="178"/>
      <c r="I287" s="179"/>
      <c r="J287" s="525">
        <f>SUM(H287:I287)</f>
        <v>0</v>
      </c>
      <c r="K287" s="180"/>
      <c r="L287" s="180"/>
      <c r="M287" s="526">
        <f>IF(R287&gt;=G287,G287,IF(R287&lt;G287,R287))</f>
        <v>0</v>
      </c>
      <c r="N287" s="527">
        <f>IF(G287 &gt;0,IF(L287="Yes",M287/G287, I287/G287),0)</f>
        <v>0</v>
      </c>
      <c r="O287" s="521"/>
      <c r="P287" s="518"/>
      <c r="Q287" s="518"/>
      <c r="R287" s="467">
        <f t="shared" si="2"/>
        <v>0</v>
      </c>
    </row>
    <row r="288" spans="1:18" ht="11.45" customHeight="1" x14ac:dyDescent="0.2">
      <c r="A288" s="1060"/>
      <c r="B288" s="316"/>
      <c r="C288" s="317"/>
      <c r="D288" s="318"/>
      <c r="E288" s="175"/>
      <c r="F288" s="176"/>
      <c r="G288" s="177"/>
      <c r="H288" s="178"/>
      <c r="I288" s="179"/>
      <c r="J288" s="525">
        <f>SUM(H288:I288)</f>
        <v>0</v>
      </c>
      <c r="K288" s="180"/>
      <c r="L288" s="180"/>
      <c r="M288" s="526">
        <f>IF(R288&gt;=G288,G288,IF(R288&lt;G288,R288))</f>
        <v>0</v>
      </c>
      <c r="N288" s="527">
        <f>IF(G288 &gt;0,IF(L288="Yes",M288/G288, I288/G288),0)</f>
        <v>0</v>
      </c>
      <c r="O288" s="521"/>
      <c r="P288" s="518"/>
      <c r="Q288" s="518"/>
      <c r="R288" s="467">
        <f t="shared" si="2"/>
        <v>0</v>
      </c>
    </row>
    <row r="289" spans="1:18" ht="11.45" customHeight="1" x14ac:dyDescent="0.2">
      <c r="A289" s="1060"/>
      <c r="B289" s="316"/>
      <c r="C289" s="317"/>
      <c r="D289" s="318"/>
      <c r="E289" s="175"/>
      <c r="F289" s="176"/>
      <c r="G289" s="177"/>
      <c r="H289" s="178"/>
      <c r="I289" s="179"/>
      <c r="J289" s="525">
        <f>SUM(H289:I289)</f>
        <v>0</v>
      </c>
      <c r="K289" s="180"/>
      <c r="L289" s="180"/>
      <c r="M289" s="526">
        <f>IF(R289&gt;=G289,G289,IF(R289&lt;G289,R289))</f>
        <v>0</v>
      </c>
      <c r="N289" s="527">
        <f>IF(G289 &gt;0,IF(L289="Yes",M289/G289, I289/G289),0)</f>
        <v>0</v>
      </c>
      <c r="O289" s="521"/>
      <c r="P289" s="518"/>
      <c r="Q289" s="518"/>
      <c r="R289" s="467">
        <f t="shared" si="2"/>
        <v>0</v>
      </c>
    </row>
    <row r="290" spans="1:18" ht="11.45" customHeight="1" x14ac:dyDescent="0.2">
      <c r="A290" s="1060"/>
      <c r="B290" s="316"/>
      <c r="C290" s="317"/>
      <c r="D290" s="318"/>
      <c r="E290" s="175"/>
      <c r="F290" s="176"/>
      <c r="G290" s="177"/>
      <c r="H290" s="178"/>
      <c r="I290" s="179"/>
      <c r="J290" s="525">
        <f>SUM(H290:I290)</f>
        <v>0</v>
      </c>
      <c r="K290" s="180"/>
      <c r="L290" s="180"/>
      <c r="M290" s="526">
        <f>IF(R290&gt;=G290,G290,IF(R290&lt;G290,R290))</f>
        <v>0</v>
      </c>
      <c r="N290" s="527">
        <f>IF(G290 &gt;0,IF(L290="Yes",M290/G290, I290/G290),0)</f>
        <v>0</v>
      </c>
      <c r="O290" s="521"/>
      <c r="P290" s="518"/>
      <c r="Q290" s="518"/>
      <c r="R290" s="467">
        <f t="shared" si="2"/>
        <v>0</v>
      </c>
    </row>
    <row r="291" spans="1:18" ht="11.45" customHeight="1" x14ac:dyDescent="0.2">
      <c r="A291" s="1060"/>
      <c r="B291" s="316"/>
      <c r="C291" s="317"/>
      <c r="D291" s="318"/>
      <c r="E291" s="175"/>
      <c r="F291" s="176"/>
      <c r="G291" s="177"/>
      <c r="H291" s="178"/>
      <c r="I291" s="179"/>
      <c r="J291" s="525">
        <f>SUM(H291:I291)</f>
        <v>0</v>
      </c>
      <c r="K291" s="180"/>
      <c r="L291" s="180"/>
      <c r="M291" s="526">
        <f>IF(R291&gt;=G291,G291,IF(R291&lt;G291,R291))</f>
        <v>0</v>
      </c>
      <c r="N291" s="527">
        <f>IF(G291 &gt;0,IF(L291="Yes",M291/G291, I291/G291),0)</f>
        <v>0</v>
      </c>
      <c r="O291" s="521"/>
      <c r="P291" s="518"/>
      <c r="Q291" s="518"/>
      <c r="R291" s="467">
        <f t="shared" si="2"/>
        <v>0</v>
      </c>
    </row>
    <row r="292" spans="1:18" ht="11.45" customHeight="1" x14ac:dyDescent="0.2">
      <c r="A292" s="1060"/>
      <c r="B292" s="316"/>
      <c r="C292" s="317"/>
      <c r="D292" s="318"/>
      <c r="E292" s="175"/>
      <c r="F292" s="176"/>
      <c r="G292" s="177"/>
      <c r="H292" s="178"/>
      <c r="I292" s="179"/>
      <c r="J292" s="525">
        <f>SUM(H292:I292)</f>
        <v>0</v>
      </c>
      <c r="K292" s="180"/>
      <c r="L292" s="180"/>
      <c r="M292" s="526">
        <f>IF(R292&gt;=G292,G292,IF(R292&lt;G292,R292))</f>
        <v>0</v>
      </c>
      <c r="N292" s="527">
        <f>IF(G292 &gt;0,IF(L292="Yes",M292/G292, I292/G292),0)</f>
        <v>0</v>
      </c>
      <c r="O292" s="521"/>
      <c r="P292" s="518"/>
      <c r="Q292" s="518"/>
      <c r="R292" s="467">
        <f t="shared" si="2"/>
        <v>0</v>
      </c>
    </row>
    <row r="293" spans="1:18" ht="11.45" customHeight="1" x14ac:dyDescent="0.2">
      <c r="A293" s="1060"/>
      <c r="B293" s="316"/>
      <c r="C293" s="317"/>
      <c r="D293" s="318"/>
      <c r="E293" s="175"/>
      <c r="F293" s="176"/>
      <c r="G293" s="177"/>
      <c r="H293" s="178"/>
      <c r="I293" s="179"/>
      <c r="J293" s="525">
        <f>SUM(H293:I293)</f>
        <v>0</v>
      </c>
      <c r="K293" s="180"/>
      <c r="L293" s="180"/>
      <c r="M293" s="526">
        <f>IF(R293&gt;=G293,G293,IF(R293&lt;G293,R293))</f>
        <v>0</v>
      </c>
      <c r="N293" s="527">
        <f>IF(G293 &gt;0,IF(L293="Yes",M293/G293, I293/G293),0)</f>
        <v>0</v>
      </c>
      <c r="O293" s="521"/>
      <c r="P293" s="518"/>
      <c r="Q293" s="518"/>
      <c r="R293" s="467">
        <f t="shared" si="2"/>
        <v>0</v>
      </c>
    </row>
    <row r="294" spans="1:18" ht="11.45" customHeight="1" x14ac:dyDescent="0.2">
      <c r="A294" s="1060"/>
      <c r="B294" s="316"/>
      <c r="C294" s="317"/>
      <c r="D294" s="318"/>
      <c r="E294" s="175"/>
      <c r="F294" s="176"/>
      <c r="G294" s="177"/>
      <c r="H294" s="178"/>
      <c r="I294" s="179"/>
      <c r="J294" s="525">
        <f>SUM(H294:I294)</f>
        <v>0</v>
      </c>
      <c r="K294" s="180"/>
      <c r="L294" s="180"/>
      <c r="M294" s="526">
        <f>IF(R294&gt;=G294,G294,IF(R294&lt;G294,R294))</f>
        <v>0</v>
      </c>
      <c r="N294" s="527">
        <f>IF(G294 &gt;0,IF(L294="Yes",M294/G294, I294/G294),0)</f>
        <v>0</v>
      </c>
      <c r="O294" s="521"/>
      <c r="P294" s="518"/>
      <c r="Q294" s="518"/>
      <c r="R294" s="467">
        <f t="shared" si="2"/>
        <v>0</v>
      </c>
    </row>
    <row r="295" spans="1:18" ht="11.45" customHeight="1" x14ac:dyDescent="0.2">
      <c r="A295" s="1060"/>
      <c r="B295" s="316"/>
      <c r="C295" s="317"/>
      <c r="D295" s="318"/>
      <c r="E295" s="175"/>
      <c r="F295" s="176"/>
      <c r="G295" s="177"/>
      <c r="H295" s="178"/>
      <c r="I295" s="179"/>
      <c r="J295" s="525">
        <f>SUM(H295:I295)</f>
        <v>0</v>
      </c>
      <c r="K295" s="180"/>
      <c r="L295" s="180"/>
      <c r="M295" s="526">
        <f>IF(R295&gt;=G295,G295,IF(R295&lt;G295,R295))</f>
        <v>0</v>
      </c>
      <c r="N295" s="527">
        <f>IF(G295 &gt;0,IF(L295="Yes",M295/G295, I295/G295),0)</f>
        <v>0</v>
      </c>
      <c r="O295" s="521"/>
      <c r="P295" s="518"/>
      <c r="Q295" s="518"/>
      <c r="R295" s="467">
        <f t="shared" si="2"/>
        <v>0</v>
      </c>
    </row>
    <row r="296" spans="1:18" ht="11.45" customHeight="1" x14ac:dyDescent="0.2">
      <c r="A296" s="1060"/>
      <c r="B296" s="316"/>
      <c r="C296" s="317"/>
      <c r="D296" s="318"/>
      <c r="E296" s="175"/>
      <c r="F296" s="176"/>
      <c r="G296" s="177"/>
      <c r="H296" s="178"/>
      <c r="I296" s="179"/>
      <c r="J296" s="525">
        <f>SUM(H296:I296)</f>
        <v>0</v>
      </c>
      <c r="K296" s="180"/>
      <c r="L296" s="180"/>
      <c r="M296" s="526">
        <f>IF(R296&gt;=G296,G296,IF(R296&lt;G296,R296))</f>
        <v>0</v>
      </c>
      <c r="N296" s="527">
        <f>IF(G296 &gt;0,IF(L296="Yes",M296/G296, I296/G296),0)</f>
        <v>0</v>
      </c>
      <c r="O296" s="521"/>
      <c r="P296" s="518"/>
      <c r="Q296" s="518"/>
      <c r="R296" s="467">
        <f t="shared" ref="R296:R312" si="3">IF(L296="Yes",I296*1.6,I296)</f>
        <v>0</v>
      </c>
    </row>
    <row r="297" spans="1:18" ht="11.45" customHeight="1" x14ac:dyDescent="0.2">
      <c r="A297" s="1060"/>
      <c r="B297" s="316"/>
      <c r="C297" s="317"/>
      <c r="D297" s="318"/>
      <c r="E297" s="175"/>
      <c r="F297" s="176"/>
      <c r="G297" s="177"/>
      <c r="H297" s="178"/>
      <c r="I297" s="179"/>
      <c r="J297" s="525">
        <f>SUM(H297:I297)</f>
        <v>0</v>
      </c>
      <c r="K297" s="180"/>
      <c r="L297" s="180"/>
      <c r="M297" s="526">
        <f>IF(R297&gt;=G297,G297,IF(R297&lt;G297,R297))</f>
        <v>0</v>
      </c>
      <c r="N297" s="527">
        <f>IF(G297 &gt;0,IF(L297="Yes",M297/G297, I297/G297),0)</f>
        <v>0</v>
      </c>
      <c r="O297" s="521"/>
      <c r="P297" s="518"/>
      <c r="Q297" s="518"/>
      <c r="R297" s="467">
        <f t="shared" si="3"/>
        <v>0</v>
      </c>
    </row>
    <row r="298" spans="1:18" ht="11.45" customHeight="1" x14ac:dyDescent="0.2">
      <c r="A298" s="1060"/>
      <c r="B298" s="316"/>
      <c r="C298" s="317"/>
      <c r="D298" s="318"/>
      <c r="E298" s="175"/>
      <c r="F298" s="176"/>
      <c r="G298" s="177"/>
      <c r="H298" s="178"/>
      <c r="I298" s="179"/>
      <c r="J298" s="525">
        <f>SUM(H298:I298)</f>
        <v>0</v>
      </c>
      <c r="K298" s="180"/>
      <c r="L298" s="180"/>
      <c r="M298" s="526">
        <f>IF(R298&gt;=G298,G298,IF(R298&lt;G298,R298))</f>
        <v>0</v>
      </c>
      <c r="N298" s="527">
        <f>IF(G298 &gt;0,IF(L298="Yes",M298/G298, I298/G298),0)</f>
        <v>0</v>
      </c>
      <c r="O298" s="521"/>
      <c r="P298" s="518"/>
      <c r="Q298" s="518"/>
      <c r="R298" s="467">
        <f t="shared" si="3"/>
        <v>0</v>
      </c>
    </row>
    <row r="299" spans="1:18" ht="11.45" customHeight="1" x14ac:dyDescent="0.2">
      <c r="A299" s="1060"/>
      <c r="B299" s="316"/>
      <c r="C299" s="317"/>
      <c r="D299" s="318"/>
      <c r="E299" s="175"/>
      <c r="F299" s="176"/>
      <c r="G299" s="177"/>
      <c r="H299" s="178"/>
      <c r="I299" s="179"/>
      <c r="J299" s="525">
        <f>SUM(H299:I299)</f>
        <v>0</v>
      </c>
      <c r="K299" s="180"/>
      <c r="L299" s="180"/>
      <c r="M299" s="526">
        <f>IF(R299&gt;=G299,G299,IF(R299&lt;G299,R299))</f>
        <v>0</v>
      </c>
      <c r="N299" s="527">
        <f>IF(G299 &gt;0,IF(L299="Yes",M299/G299, I299/G299),0)</f>
        <v>0</v>
      </c>
      <c r="O299" s="521"/>
      <c r="P299" s="518"/>
      <c r="Q299" s="518"/>
      <c r="R299" s="467">
        <f t="shared" si="3"/>
        <v>0</v>
      </c>
    </row>
    <row r="300" spans="1:18" ht="11.45" customHeight="1" x14ac:dyDescent="0.2">
      <c r="A300" s="1060"/>
      <c r="B300" s="316"/>
      <c r="C300" s="317"/>
      <c r="D300" s="318"/>
      <c r="E300" s="175"/>
      <c r="F300" s="176"/>
      <c r="G300" s="177"/>
      <c r="H300" s="178"/>
      <c r="I300" s="179"/>
      <c r="J300" s="525">
        <f>SUM(H300:I300)</f>
        <v>0</v>
      </c>
      <c r="K300" s="180"/>
      <c r="L300" s="180"/>
      <c r="M300" s="526">
        <f>IF(R300&gt;=G300,G300,IF(R300&lt;G300,R300))</f>
        <v>0</v>
      </c>
      <c r="N300" s="527">
        <f>IF(G300 &gt;0,IF(L300="Yes",M300/G300, I300/G300),0)</f>
        <v>0</v>
      </c>
      <c r="O300" s="521"/>
      <c r="P300" s="518"/>
      <c r="Q300" s="518"/>
      <c r="R300" s="467">
        <f t="shared" si="3"/>
        <v>0</v>
      </c>
    </row>
    <row r="301" spans="1:18" ht="11.45" customHeight="1" x14ac:dyDescent="0.2">
      <c r="A301" s="1060"/>
      <c r="B301" s="316"/>
      <c r="C301" s="317"/>
      <c r="D301" s="318"/>
      <c r="E301" s="175"/>
      <c r="F301" s="176"/>
      <c r="G301" s="177"/>
      <c r="H301" s="178"/>
      <c r="I301" s="179"/>
      <c r="J301" s="525">
        <f>SUM(H301:I301)</f>
        <v>0</v>
      </c>
      <c r="K301" s="180"/>
      <c r="L301" s="180"/>
      <c r="M301" s="526">
        <f>IF(R301&gt;=G301,G301,IF(R301&lt;G301,R301))</f>
        <v>0</v>
      </c>
      <c r="N301" s="527">
        <f>IF(G301 &gt;0,IF(L301="Yes",M301/G301, I301/G301),0)</f>
        <v>0</v>
      </c>
      <c r="O301" s="521"/>
      <c r="P301" s="518"/>
      <c r="Q301" s="518"/>
      <c r="R301" s="467">
        <f t="shared" si="3"/>
        <v>0</v>
      </c>
    </row>
    <row r="302" spans="1:18" ht="11.45" customHeight="1" x14ac:dyDescent="0.2">
      <c r="A302" s="1060"/>
      <c r="B302" s="316"/>
      <c r="C302" s="317"/>
      <c r="D302" s="318"/>
      <c r="E302" s="175"/>
      <c r="F302" s="176"/>
      <c r="G302" s="177"/>
      <c r="H302" s="178"/>
      <c r="I302" s="179"/>
      <c r="J302" s="525">
        <f>SUM(H302:I302)</f>
        <v>0</v>
      </c>
      <c r="K302" s="180"/>
      <c r="L302" s="180"/>
      <c r="M302" s="526">
        <f>IF(R302&gt;=G302,G302,IF(R302&lt;G302,R302))</f>
        <v>0</v>
      </c>
      <c r="N302" s="527">
        <f>IF(G302 &gt;0,IF(L302="Yes",M302/G302, I302/G302),0)</f>
        <v>0</v>
      </c>
      <c r="O302" s="521"/>
      <c r="P302" s="518"/>
      <c r="Q302" s="518"/>
      <c r="R302" s="467">
        <f t="shared" si="3"/>
        <v>0</v>
      </c>
    </row>
    <row r="303" spans="1:18" ht="11.45" customHeight="1" x14ac:dyDescent="0.2">
      <c r="A303" s="1060"/>
      <c r="B303" s="316"/>
      <c r="C303" s="317"/>
      <c r="D303" s="318"/>
      <c r="E303" s="175"/>
      <c r="F303" s="176"/>
      <c r="G303" s="177"/>
      <c r="H303" s="178"/>
      <c r="I303" s="179"/>
      <c r="J303" s="525">
        <f>SUM(H303:I303)</f>
        <v>0</v>
      </c>
      <c r="K303" s="180"/>
      <c r="L303" s="180"/>
      <c r="M303" s="526">
        <f>IF(R303&gt;=G303,G303,IF(R303&lt;G303,R303))</f>
        <v>0</v>
      </c>
      <c r="N303" s="527">
        <f>IF(G303 &gt;0,IF(L303="Yes",M303/G303, I303/G303),0)</f>
        <v>0</v>
      </c>
      <c r="O303" s="521"/>
      <c r="P303" s="518"/>
      <c r="Q303" s="518"/>
      <c r="R303" s="467">
        <f t="shared" si="3"/>
        <v>0</v>
      </c>
    </row>
    <row r="304" spans="1:18" ht="11.45" customHeight="1" x14ac:dyDescent="0.2">
      <c r="A304" s="1060"/>
      <c r="B304" s="316"/>
      <c r="C304" s="317"/>
      <c r="D304" s="318"/>
      <c r="E304" s="175"/>
      <c r="F304" s="176"/>
      <c r="G304" s="177"/>
      <c r="H304" s="178"/>
      <c r="I304" s="179"/>
      <c r="J304" s="525">
        <f>SUM(H304:I304)</f>
        <v>0</v>
      </c>
      <c r="K304" s="180"/>
      <c r="L304" s="180"/>
      <c r="M304" s="526">
        <f>IF(R304&gt;=G304,G304,IF(R304&lt;G304,R304))</f>
        <v>0</v>
      </c>
      <c r="N304" s="527">
        <f>IF(G304 &gt;0,IF(L304="Yes",M304/G304, I304/G304),0)</f>
        <v>0</v>
      </c>
      <c r="O304" s="521"/>
      <c r="P304" s="518"/>
      <c r="Q304" s="518"/>
      <c r="R304" s="467">
        <f t="shared" si="3"/>
        <v>0</v>
      </c>
    </row>
    <row r="305" spans="1:19" ht="11.45" customHeight="1" x14ac:dyDescent="0.2">
      <c r="A305" s="1060"/>
      <c r="B305" s="316"/>
      <c r="C305" s="317"/>
      <c r="D305" s="318"/>
      <c r="E305" s="175"/>
      <c r="F305" s="176"/>
      <c r="G305" s="177"/>
      <c r="H305" s="178"/>
      <c r="I305" s="179"/>
      <c r="J305" s="525">
        <f>SUM(H305:I305)</f>
        <v>0</v>
      </c>
      <c r="K305" s="180"/>
      <c r="L305" s="180"/>
      <c r="M305" s="526">
        <f>IF(R305&gt;=G305,G305,IF(R305&lt;G305,R305))</f>
        <v>0</v>
      </c>
      <c r="N305" s="527">
        <f>IF(G305 &gt;0,IF(L305="Yes",M305/G305, I305/G305),0)</f>
        <v>0</v>
      </c>
      <c r="O305" s="521"/>
      <c r="P305" s="518"/>
      <c r="Q305" s="518"/>
      <c r="R305" s="467">
        <f t="shared" si="3"/>
        <v>0</v>
      </c>
    </row>
    <row r="306" spans="1:19" ht="11.45" customHeight="1" x14ac:dyDescent="0.2">
      <c r="A306" s="1060"/>
      <c r="B306" s="316"/>
      <c r="C306" s="317"/>
      <c r="D306" s="318"/>
      <c r="E306" s="175"/>
      <c r="F306" s="176"/>
      <c r="G306" s="177"/>
      <c r="H306" s="178"/>
      <c r="I306" s="179"/>
      <c r="J306" s="525">
        <f>SUM(H306:I306)</f>
        <v>0</v>
      </c>
      <c r="K306" s="180"/>
      <c r="L306" s="180"/>
      <c r="M306" s="526">
        <f>IF(R306&gt;=G306,G306,IF(R306&lt;G306,R306))</f>
        <v>0</v>
      </c>
      <c r="N306" s="527">
        <f>IF(G306 &gt;0,IF(L306="Yes",M306/G306, I306/G306),0)</f>
        <v>0</v>
      </c>
      <c r="O306" s="521"/>
      <c r="P306" s="518"/>
      <c r="Q306" s="518"/>
      <c r="R306" s="467">
        <f t="shared" si="3"/>
        <v>0</v>
      </c>
    </row>
    <row r="307" spans="1:19" ht="11.45" customHeight="1" x14ac:dyDescent="0.2">
      <c r="A307" s="1060"/>
      <c r="B307" s="316"/>
      <c r="C307" s="317"/>
      <c r="D307" s="318"/>
      <c r="E307" s="175"/>
      <c r="F307" s="176"/>
      <c r="G307" s="177"/>
      <c r="H307" s="178"/>
      <c r="I307" s="179"/>
      <c r="J307" s="525">
        <f>SUM(H307:I307)</f>
        <v>0</v>
      </c>
      <c r="K307" s="180"/>
      <c r="L307" s="180"/>
      <c r="M307" s="526">
        <f>IF(R307&gt;=G307,G307,IF(R307&lt;G307,R307))</f>
        <v>0</v>
      </c>
      <c r="N307" s="527">
        <f>IF(G307 &gt;0,IF(L307="Yes",M307/G307, I307/G307),0)</f>
        <v>0</v>
      </c>
      <c r="O307" s="521"/>
      <c r="P307" s="518"/>
      <c r="Q307" s="518"/>
      <c r="R307" s="467">
        <f t="shared" si="3"/>
        <v>0</v>
      </c>
    </row>
    <row r="308" spans="1:19" ht="11.45" customHeight="1" x14ac:dyDescent="0.2">
      <c r="A308" s="1060"/>
      <c r="B308" s="316"/>
      <c r="C308" s="317"/>
      <c r="D308" s="318"/>
      <c r="E308" s="175"/>
      <c r="F308" s="176"/>
      <c r="G308" s="177"/>
      <c r="H308" s="178"/>
      <c r="I308" s="179"/>
      <c r="J308" s="525">
        <f>SUM(H308:I308)</f>
        <v>0</v>
      </c>
      <c r="K308" s="180"/>
      <c r="L308" s="180"/>
      <c r="M308" s="526">
        <f>IF(R308&gt;=G308,G308,IF(R308&lt;G308,R308))</f>
        <v>0</v>
      </c>
      <c r="N308" s="527">
        <f>IF(G308 &gt;0,IF(L308="Yes",M308/G308, I308/G308),0)</f>
        <v>0</v>
      </c>
      <c r="O308" s="521"/>
      <c r="P308" s="518"/>
      <c r="Q308" s="518"/>
      <c r="R308" s="467">
        <f t="shared" si="3"/>
        <v>0</v>
      </c>
    </row>
    <row r="309" spans="1:19" ht="11.45" customHeight="1" x14ac:dyDescent="0.2">
      <c r="A309" s="1060"/>
      <c r="B309" s="316"/>
      <c r="C309" s="317"/>
      <c r="D309" s="318"/>
      <c r="E309" s="175"/>
      <c r="F309" s="176"/>
      <c r="G309" s="177"/>
      <c r="H309" s="178"/>
      <c r="I309" s="179"/>
      <c r="J309" s="525">
        <f>SUM(H309:I309)</f>
        <v>0</v>
      </c>
      <c r="K309" s="180"/>
      <c r="L309" s="180"/>
      <c r="M309" s="526">
        <f>IF(R309&gt;=G309,G309,IF(R309&lt;G309,R309))</f>
        <v>0</v>
      </c>
      <c r="N309" s="527">
        <f>IF(G309 &gt;0,IF(L309="Yes",M309/G309, I309/G309),0)</f>
        <v>0</v>
      </c>
      <c r="O309" s="521"/>
      <c r="P309" s="518"/>
      <c r="Q309" s="518"/>
      <c r="R309" s="467">
        <f t="shared" si="3"/>
        <v>0</v>
      </c>
    </row>
    <row r="310" spans="1:19" ht="11.45" customHeight="1" x14ac:dyDescent="0.2">
      <c r="A310" s="1060"/>
      <c r="B310" s="316"/>
      <c r="C310" s="317"/>
      <c r="D310" s="318"/>
      <c r="E310" s="175"/>
      <c r="F310" s="176"/>
      <c r="G310" s="177"/>
      <c r="H310" s="178"/>
      <c r="I310" s="179"/>
      <c r="J310" s="525">
        <f>SUM(H310:I310)</f>
        <v>0</v>
      </c>
      <c r="K310" s="180"/>
      <c r="L310" s="180"/>
      <c r="M310" s="526">
        <f>IF(R310&gt;=G310,G310,IF(R310&lt;G310,R310))</f>
        <v>0</v>
      </c>
      <c r="N310" s="527">
        <f>IF(G310 &gt;0,IF(L310="Yes",M310/G310, I310/G310),0)</f>
        <v>0</v>
      </c>
      <c r="O310" s="521"/>
      <c r="P310" s="518"/>
      <c r="Q310" s="518"/>
      <c r="R310" s="467">
        <f t="shared" si="3"/>
        <v>0</v>
      </c>
    </row>
    <row r="311" spans="1:19" ht="11.45" customHeight="1" x14ac:dyDescent="0.2">
      <c r="A311" s="1060"/>
      <c r="B311" s="316"/>
      <c r="C311" s="317"/>
      <c r="D311" s="318"/>
      <c r="E311" s="175"/>
      <c r="F311" s="176"/>
      <c r="G311" s="177"/>
      <c r="H311" s="178"/>
      <c r="I311" s="179"/>
      <c r="J311" s="525">
        <f>SUM(H311:I311)</f>
        <v>0</v>
      </c>
      <c r="K311" s="180"/>
      <c r="L311" s="180"/>
      <c r="M311" s="526">
        <f>IF(R311&gt;=G311,G311,IF(R311&lt;G311,R311))</f>
        <v>0</v>
      </c>
      <c r="N311" s="527">
        <f>IF(G311 &gt;0,IF(L311="Yes",M311/G311, I311/G311),0)</f>
        <v>0</v>
      </c>
      <c r="O311" s="521"/>
      <c r="P311" s="518"/>
      <c r="Q311" s="518"/>
      <c r="R311" s="467">
        <f t="shared" si="3"/>
        <v>0</v>
      </c>
    </row>
    <row r="312" spans="1:19" ht="11.25" customHeight="1" x14ac:dyDescent="0.2">
      <c r="A312" s="1060"/>
      <c r="B312" s="316"/>
      <c r="C312" s="317"/>
      <c r="D312" s="318"/>
      <c r="E312" s="175"/>
      <c r="F312" s="176"/>
      <c r="G312" s="177"/>
      <c r="H312" s="178"/>
      <c r="I312" s="179"/>
      <c r="J312" s="525">
        <f>SUM(H312:I312)</f>
        <v>0</v>
      </c>
      <c r="K312" s="180"/>
      <c r="L312" s="180"/>
      <c r="M312" s="526">
        <f>IF(R312&gt;=G312,G312,IF(R312&lt;G312,R312))</f>
        <v>0</v>
      </c>
      <c r="N312" s="527">
        <f>IF(G312 &gt;0,IF(L312="Yes",M312/G312, I312/G312),0)</f>
        <v>0</v>
      </c>
      <c r="O312" s="521"/>
      <c r="P312" s="522"/>
      <c r="Q312" s="522"/>
      <c r="R312" s="467">
        <f t="shared" si="3"/>
        <v>0</v>
      </c>
    </row>
    <row r="313" spans="1:19" ht="16.5" customHeight="1" x14ac:dyDescent="0.2">
      <c r="A313" s="1060"/>
      <c r="B313" s="528"/>
      <c r="C313" s="528"/>
      <c r="D313" s="528"/>
      <c r="E313" s="529"/>
      <c r="F313" s="530" t="s">
        <v>1456</v>
      </c>
      <c r="G313" s="531">
        <f>SUM(G103:G312)</f>
        <v>13983</v>
      </c>
      <c r="H313" s="531">
        <f>SUM(H103:H312)</f>
        <v>30</v>
      </c>
      <c r="I313" s="531">
        <f>SUM(I103:I312)</f>
        <v>3439</v>
      </c>
      <c r="J313" s="531">
        <f>SUM(J103:J312)</f>
        <v>3469</v>
      </c>
      <c r="K313" s="532"/>
      <c r="L313" s="533"/>
      <c r="M313" s="534">
        <f>SUM(M103:M312)</f>
        <v>5502.3999999999987</v>
      </c>
      <c r="N313" s="535"/>
      <c r="O313" s="523"/>
      <c r="P313" s="524"/>
      <c r="Q313" s="524"/>
      <c r="R313" s="468"/>
    </row>
    <row r="314" spans="1:19" ht="14.25" customHeight="1" x14ac:dyDescent="0.2">
      <c r="A314" s="1060"/>
      <c r="B314" s="1059"/>
      <c r="C314" s="1059"/>
      <c r="D314" s="1059"/>
      <c r="E314" s="1059"/>
      <c r="F314" s="1059"/>
      <c r="G314" s="1059"/>
      <c r="H314" s="1059"/>
      <c r="I314" s="1059"/>
      <c r="J314" s="1059"/>
      <c r="K314" s="1059"/>
      <c r="L314" s="1059"/>
      <c r="M314" s="1059"/>
      <c r="N314" s="1059"/>
      <c r="O314" s="1059"/>
      <c r="P314" s="1059"/>
      <c r="Q314" s="1059"/>
      <c r="R314" s="468"/>
    </row>
    <row r="315" spans="1:19" ht="13.5" customHeight="1" x14ac:dyDescent="0.2">
      <c r="A315" s="1060"/>
      <c r="B315" s="528"/>
      <c r="C315" s="528"/>
      <c r="D315" s="528"/>
      <c r="E315" s="528"/>
      <c r="F315" s="536"/>
      <c r="G315" s="537"/>
      <c r="H315" s="538"/>
      <c r="I315" s="538"/>
      <c r="J315" s="539" t="s">
        <v>1199</v>
      </c>
      <c r="K315" s="540"/>
      <c r="L315" s="540"/>
      <c r="M315" s="541"/>
      <c r="N315" s="535">
        <f>IF(ISERROR(M313/G313),0,M313/G313)</f>
        <v>0.39350640062933551</v>
      </c>
      <c r="O315" s="523"/>
      <c r="P315" s="542"/>
      <c r="Q315" s="542"/>
      <c r="R315" s="454"/>
    </row>
    <row r="316" spans="1:19" ht="16.5" customHeight="1" x14ac:dyDescent="0.2">
      <c r="A316" s="1060"/>
      <c r="B316" s="643" t="s">
        <v>1941</v>
      </c>
      <c r="C316" s="643"/>
      <c r="D316" s="643"/>
      <c r="E316" s="643"/>
      <c r="F316" s="643"/>
      <c r="G316" s="643"/>
      <c r="H316" s="643"/>
      <c r="I316" s="643"/>
      <c r="J316" s="643"/>
      <c r="K316" s="643"/>
      <c r="L316" s="643"/>
      <c r="M316" s="643"/>
      <c r="N316" s="643"/>
      <c r="O316" s="643"/>
      <c r="P316" s="643"/>
      <c r="Q316" s="643"/>
      <c r="R316" s="454"/>
    </row>
    <row r="317" spans="1:19" s="164" customFormat="1" ht="15" customHeight="1" x14ac:dyDescent="0.2">
      <c r="A317" s="1060"/>
      <c r="B317" s="387" t="str">
        <f>'Main Page'!$G$9</f>
        <v>2026-2027</v>
      </c>
      <c r="C317" s="326"/>
      <c r="D317" s="326" t="s">
        <v>671</v>
      </c>
      <c r="E317" s="326" t="str">
        <f>'Main Page'!$F$13</f>
        <v>Albemarle County Public Schools</v>
      </c>
      <c r="F317" s="326"/>
      <c r="G317" s="326"/>
      <c r="H317" s="326"/>
      <c r="I317" s="326" t="s">
        <v>670</v>
      </c>
      <c r="J317" s="438">
        <f>'Main Page'!$F$14</f>
        <v>2</v>
      </c>
      <c r="K317" s="712" t="str">
        <f>'Main Page'!$B$6</f>
        <v xml:space="preserve">  Title I, Part A, Improving Basic Programs</v>
      </c>
      <c r="L317" s="712"/>
      <c r="M317" s="712"/>
      <c r="N317" s="712"/>
      <c r="O317" s="712"/>
      <c r="P317" s="712"/>
      <c r="Q317" s="712"/>
      <c r="R317" s="445"/>
      <c r="S317" s="280"/>
    </row>
    <row r="318" spans="1:19" s="8" customFormat="1" ht="13.5" customHeight="1" x14ac:dyDescent="0.25">
      <c r="A318" s="1060"/>
      <c r="B318" s="713" t="s">
        <v>628</v>
      </c>
      <c r="C318" s="713"/>
      <c r="D318" s="713"/>
      <c r="E318" s="713"/>
      <c r="F318" s="713"/>
      <c r="G318" s="713"/>
      <c r="H318" s="713"/>
      <c r="I318" s="713"/>
      <c r="J318" s="713"/>
      <c r="K318" s="713"/>
      <c r="L318" s="713"/>
      <c r="M318" s="713"/>
      <c r="N318" s="713"/>
      <c r="O318" s="713"/>
      <c r="P318" s="713"/>
      <c r="Q318" s="713"/>
      <c r="R318" s="469"/>
      <c r="S318" s="281"/>
    </row>
    <row r="319" spans="1:19" s="8" customFormat="1" ht="6" customHeight="1" x14ac:dyDescent="0.25">
      <c r="A319" s="1060"/>
      <c r="B319" s="1006"/>
      <c r="C319" s="1006"/>
      <c r="D319" s="1006"/>
      <c r="E319" s="1006"/>
      <c r="F319" s="1006"/>
      <c r="G319" s="1006"/>
      <c r="H319" s="1006"/>
      <c r="I319" s="1006"/>
      <c r="J319" s="1006"/>
      <c r="K319" s="1006"/>
      <c r="L319" s="1006"/>
      <c r="M319" s="1006"/>
      <c r="N319" s="1006"/>
      <c r="O319" s="1006"/>
      <c r="P319" s="1006"/>
      <c r="Q319" s="1006"/>
      <c r="R319" s="469"/>
      <c r="S319" s="281"/>
    </row>
    <row r="320" spans="1:19" s="8" customFormat="1" ht="13.5" customHeight="1" x14ac:dyDescent="0.25">
      <c r="A320" s="1060"/>
      <c r="B320" s="543"/>
      <c r="C320" s="544"/>
      <c r="D320" s="543"/>
      <c r="E320" s="1063" t="s">
        <v>1495</v>
      </c>
      <c r="F320" s="1064"/>
      <c r="G320" s="1064"/>
      <c r="H320" s="1064"/>
      <c r="I320" s="1065"/>
      <c r="J320" s="1063" t="s">
        <v>1496</v>
      </c>
      <c r="K320" s="1064"/>
      <c r="L320" s="1064"/>
      <c r="M320" s="1064"/>
      <c r="N320" s="1065"/>
      <c r="O320" s="545"/>
      <c r="P320" s="546"/>
      <c r="Q320" s="546"/>
      <c r="R320" s="470"/>
      <c r="S320" s="281"/>
    </row>
    <row r="321" spans="1:19" s="9" customFormat="1" ht="12.6" customHeight="1" x14ac:dyDescent="0.2">
      <c r="A321" s="1060"/>
      <c r="B321" s="547"/>
      <c r="C321" s="548"/>
      <c r="D321" s="549"/>
      <c r="E321" s="550"/>
      <c r="F321" s="551" t="s">
        <v>421</v>
      </c>
      <c r="G321" s="552"/>
      <c r="H321" s="552"/>
      <c r="I321" s="552"/>
      <c r="J321" s="553"/>
      <c r="K321" s="1005" t="str">
        <f>IF(ISERROR(SUMIF($E$103:$E$312,F321,$M$103:$M$312)/SUMIF($E$103:$E$312,F321,$G$103:$G$312)),"",SUMIF($E$103:$E$312,F321,$M$103:$M$312)/SUMIF($E$103:$E$312,F321,$G$103:$G$312))</f>
        <v/>
      </c>
      <c r="L321" s="1005"/>
      <c r="M321" s="1005"/>
      <c r="N321" s="554"/>
      <c r="O321" s="555"/>
      <c r="P321" s="556"/>
      <c r="Q321" s="556"/>
      <c r="R321" s="471"/>
      <c r="S321" s="282"/>
    </row>
    <row r="322" spans="1:19" s="9" customFormat="1" ht="12.6" customHeight="1" x14ac:dyDescent="0.2">
      <c r="A322" s="1060"/>
      <c r="B322" s="547"/>
      <c r="C322" s="548"/>
      <c r="D322" s="549"/>
      <c r="E322" s="550"/>
      <c r="F322" s="551" t="s">
        <v>637</v>
      </c>
      <c r="G322" s="552"/>
      <c r="H322" s="552"/>
      <c r="I322" s="552"/>
      <c r="J322" s="553"/>
      <c r="K322" s="1005" t="str">
        <f t="shared" ref="K322:K375" si="4">IF(ISERROR(SUMIF($E$103:$E$312,F322,$M$103:$M$312)/SUMIF($E$103:$E$312,F322,$G$103:$G$312)),"",SUMIF($E$103:$E$312,F322,$M$103:$M$312)/SUMIF($E$103:$E$312,F322,$G$103:$G$312))</f>
        <v/>
      </c>
      <c r="L322" s="1005"/>
      <c r="M322" s="1005"/>
      <c r="N322" s="554"/>
      <c r="O322" s="555"/>
      <c r="P322" s="556"/>
      <c r="Q322" s="556"/>
      <c r="R322" s="471"/>
      <c r="S322" s="282"/>
    </row>
    <row r="323" spans="1:19" s="9" customFormat="1" ht="12.6" customHeight="1" x14ac:dyDescent="0.2">
      <c r="A323" s="1060"/>
      <c r="B323" s="547"/>
      <c r="C323" s="548"/>
      <c r="D323" s="549"/>
      <c r="E323" s="550"/>
      <c r="F323" s="551" t="s">
        <v>1315</v>
      </c>
      <c r="G323" s="552"/>
      <c r="H323" s="552"/>
      <c r="I323" s="552"/>
      <c r="J323" s="553"/>
      <c r="K323" s="1005" t="str">
        <f t="shared" si="4"/>
        <v/>
      </c>
      <c r="L323" s="1005"/>
      <c r="M323" s="1005"/>
      <c r="N323" s="554"/>
      <c r="O323" s="555"/>
      <c r="P323" s="556"/>
      <c r="Q323" s="556"/>
      <c r="R323" s="471"/>
      <c r="S323" s="282"/>
    </row>
    <row r="324" spans="1:19" s="9" customFormat="1" ht="12.6" customHeight="1" x14ac:dyDescent="0.2">
      <c r="A324" s="1060"/>
      <c r="B324" s="547"/>
      <c r="C324" s="548"/>
      <c r="D324" s="549"/>
      <c r="E324" s="550"/>
      <c r="F324" s="551" t="s">
        <v>1125</v>
      </c>
      <c r="G324" s="552"/>
      <c r="H324" s="552"/>
      <c r="I324" s="552"/>
      <c r="J324" s="553"/>
      <c r="K324" s="1005">
        <f t="shared" si="4"/>
        <v>0.49949238578680205</v>
      </c>
      <c r="L324" s="1005"/>
      <c r="M324" s="1005"/>
      <c r="N324" s="554"/>
      <c r="O324" s="555"/>
      <c r="P324" s="556"/>
      <c r="Q324" s="556"/>
      <c r="R324" s="471"/>
      <c r="S324" s="282"/>
    </row>
    <row r="325" spans="1:19" s="9" customFormat="1" ht="12.6" customHeight="1" x14ac:dyDescent="0.2">
      <c r="A325" s="1060"/>
      <c r="B325" s="547"/>
      <c r="C325" s="548"/>
      <c r="D325" s="549"/>
      <c r="E325" s="550"/>
      <c r="F325" s="551" t="s">
        <v>718</v>
      </c>
      <c r="G325" s="552"/>
      <c r="H325" s="552"/>
      <c r="I325" s="552"/>
      <c r="J325" s="553"/>
      <c r="K325" s="1005" t="str">
        <f t="shared" si="4"/>
        <v/>
      </c>
      <c r="L325" s="1005"/>
      <c r="M325" s="1005"/>
      <c r="N325" s="554"/>
      <c r="O325" s="555"/>
      <c r="P325" s="556"/>
      <c r="Q325" s="556"/>
      <c r="R325" s="471"/>
      <c r="S325" s="282"/>
    </row>
    <row r="326" spans="1:19" s="9" customFormat="1" ht="12.6" customHeight="1" x14ac:dyDescent="0.2">
      <c r="A326" s="1060"/>
      <c r="B326" s="547"/>
      <c r="C326" s="548"/>
      <c r="D326" s="549"/>
      <c r="E326" s="550"/>
      <c r="F326" s="551" t="s">
        <v>139</v>
      </c>
      <c r="G326" s="552"/>
      <c r="H326" s="552"/>
      <c r="I326" s="552"/>
      <c r="J326" s="553"/>
      <c r="K326" s="1005" t="str">
        <f t="shared" si="4"/>
        <v/>
      </c>
      <c r="L326" s="1005"/>
      <c r="M326" s="1005"/>
      <c r="N326" s="554"/>
      <c r="O326" s="555"/>
      <c r="P326" s="556"/>
      <c r="Q326" s="556"/>
      <c r="R326" s="471"/>
      <c r="S326" s="282"/>
    </row>
    <row r="327" spans="1:19" s="9" customFormat="1" ht="12.6" customHeight="1" x14ac:dyDescent="0.2">
      <c r="A327" s="1060"/>
      <c r="B327" s="547"/>
      <c r="C327" s="548"/>
      <c r="D327" s="549"/>
      <c r="E327" s="550"/>
      <c r="F327" s="551" t="s">
        <v>386</v>
      </c>
      <c r="G327" s="552"/>
      <c r="H327" s="552"/>
      <c r="I327" s="552"/>
      <c r="J327" s="553"/>
      <c r="K327" s="1005">
        <f t="shared" si="4"/>
        <v>0.486436579468015</v>
      </c>
      <c r="L327" s="1005"/>
      <c r="M327" s="1005"/>
      <c r="N327" s="554"/>
      <c r="O327" s="555"/>
      <c r="P327" s="556"/>
      <c r="Q327" s="556"/>
      <c r="R327" s="471"/>
      <c r="S327" s="282"/>
    </row>
    <row r="328" spans="1:19" s="9" customFormat="1" ht="12.6" customHeight="1" x14ac:dyDescent="0.2">
      <c r="A328" s="1060"/>
      <c r="B328" s="547"/>
      <c r="C328" s="548"/>
      <c r="D328" s="549"/>
      <c r="E328" s="550"/>
      <c r="F328" s="551" t="s">
        <v>1316</v>
      </c>
      <c r="G328" s="552"/>
      <c r="H328" s="552"/>
      <c r="I328" s="552"/>
      <c r="J328" s="553"/>
      <c r="K328" s="1005" t="str">
        <f t="shared" si="4"/>
        <v/>
      </c>
      <c r="L328" s="1005"/>
      <c r="M328" s="1005"/>
      <c r="N328" s="554"/>
      <c r="O328" s="555"/>
      <c r="P328" s="556"/>
      <c r="Q328" s="556"/>
      <c r="R328" s="471"/>
      <c r="S328" s="282"/>
    </row>
    <row r="329" spans="1:19" s="9" customFormat="1" ht="12.6" customHeight="1" x14ac:dyDescent="0.2">
      <c r="A329" s="1060"/>
      <c r="B329" s="547"/>
      <c r="C329" s="548"/>
      <c r="D329" s="549"/>
      <c r="E329" s="550"/>
      <c r="F329" s="551" t="s">
        <v>974</v>
      </c>
      <c r="G329" s="552"/>
      <c r="H329" s="552"/>
      <c r="I329" s="552"/>
      <c r="J329" s="553"/>
      <c r="K329" s="1005" t="str">
        <f t="shared" si="4"/>
        <v/>
      </c>
      <c r="L329" s="1005"/>
      <c r="M329" s="1005"/>
      <c r="N329" s="554"/>
      <c r="O329" s="555"/>
      <c r="P329" s="556"/>
      <c r="Q329" s="556"/>
      <c r="R329" s="471"/>
      <c r="S329" s="282"/>
    </row>
    <row r="330" spans="1:19" s="9" customFormat="1" ht="12.6" customHeight="1" x14ac:dyDescent="0.2">
      <c r="A330" s="1060"/>
      <c r="B330" s="547"/>
      <c r="C330" s="548"/>
      <c r="D330" s="549"/>
      <c r="E330" s="550"/>
      <c r="F330" s="551" t="s">
        <v>975</v>
      </c>
      <c r="G330" s="552"/>
      <c r="H330" s="552"/>
      <c r="I330" s="552"/>
      <c r="J330" s="553"/>
      <c r="K330" s="1005" t="str">
        <f t="shared" si="4"/>
        <v/>
      </c>
      <c r="L330" s="1005"/>
      <c r="M330" s="1005"/>
      <c r="N330" s="554"/>
      <c r="O330" s="555"/>
      <c r="P330" s="556"/>
      <c r="Q330" s="556"/>
      <c r="R330" s="471"/>
      <c r="S330" s="282"/>
    </row>
    <row r="331" spans="1:19" s="9" customFormat="1" ht="12.6" customHeight="1" x14ac:dyDescent="0.2">
      <c r="A331" s="1060"/>
      <c r="B331" s="547"/>
      <c r="C331" s="548"/>
      <c r="D331" s="549"/>
      <c r="E331" s="550"/>
      <c r="F331" s="551" t="s">
        <v>669</v>
      </c>
      <c r="G331" s="552"/>
      <c r="H331" s="552"/>
      <c r="I331" s="552"/>
      <c r="J331" s="553"/>
      <c r="K331" s="1005" t="str">
        <f t="shared" si="4"/>
        <v/>
      </c>
      <c r="L331" s="1005"/>
      <c r="M331" s="1005"/>
      <c r="N331" s="554"/>
      <c r="O331" s="555"/>
      <c r="P331" s="556"/>
      <c r="Q331" s="556"/>
      <c r="R331" s="471"/>
      <c r="S331" s="282"/>
    </row>
    <row r="332" spans="1:19" s="9" customFormat="1" ht="12.6" customHeight="1" x14ac:dyDescent="0.2">
      <c r="A332" s="1060"/>
      <c r="B332" s="547"/>
      <c r="C332" s="548"/>
      <c r="D332" s="549"/>
      <c r="E332" s="550"/>
      <c r="F332" s="551" t="s">
        <v>1867</v>
      </c>
      <c r="G332" s="552"/>
      <c r="H332" s="552"/>
      <c r="I332" s="552"/>
      <c r="J332" s="553"/>
      <c r="K332" s="1005" t="str">
        <f t="shared" si="4"/>
        <v/>
      </c>
      <c r="L332" s="1005"/>
      <c r="M332" s="1005"/>
      <c r="N332" s="554"/>
      <c r="O332" s="555"/>
      <c r="P332" s="556"/>
      <c r="Q332" s="556"/>
      <c r="R332" s="471"/>
      <c r="S332" s="282"/>
    </row>
    <row r="333" spans="1:19" s="9" customFormat="1" ht="12.6" customHeight="1" x14ac:dyDescent="0.2">
      <c r="A333" s="1060"/>
      <c r="B333" s="547"/>
      <c r="C333" s="548"/>
      <c r="D333" s="549"/>
      <c r="E333" s="550"/>
      <c r="F333" s="551" t="s">
        <v>420</v>
      </c>
      <c r="G333" s="552"/>
      <c r="H333" s="552"/>
      <c r="I333" s="552"/>
      <c r="J333" s="553"/>
      <c r="K333" s="1005" t="str">
        <f t="shared" si="4"/>
        <v/>
      </c>
      <c r="L333" s="1005"/>
      <c r="M333" s="1005"/>
      <c r="N333" s="554"/>
      <c r="O333" s="555"/>
      <c r="P333" s="556"/>
      <c r="Q333" s="556"/>
      <c r="R333" s="471"/>
      <c r="S333" s="282"/>
    </row>
    <row r="334" spans="1:19" s="9" customFormat="1" ht="12.6" customHeight="1" x14ac:dyDescent="0.2">
      <c r="A334" s="1060"/>
      <c r="B334" s="547"/>
      <c r="C334" s="548"/>
      <c r="D334" s="549"/>
      <c r="E334" s="550"/>
      <c r="F334" s="551" t="s">
        <v>1319</v>
      </c>
      <c r="G334" s="552"/>
      <c r="H334" s="552"/>
      <c r="I334" s="552"/>
      <c r="J334" s="553"/>
      <c r="K334" s="1005" t="str">
        <f t="shared" si="4"/>
        <v/>
      </c>
      <c r="L334" s="1005"/>
      <c r="M334" s="1005"/>
      <c r="N334" s="554"/>
      <c r="O334" s="555"/>
      <c r="P334" s="556"/>
      <c r="Q334" s="556"/>
      <c r="R334" s="471"/>
      <c r="S334" s="282"/>
    </row>
    <row r="335" spans="1:19" s="9" customFormat="1" ht="12.6" customHeight="1" x14ac:dyDescent="0.2">
      <c r="A335" s="1060"/>
      <c r="B335" s="547"/>
      <c r="C335" s="548"/>
      <c r="D335" s="549"/>
      <c r="E335" s="550"/>
      <c r="F335" s="551" t="s">
        <v>1123</v>
      </c>
      <c r="G335" s="552"/>
      <c r="H335" s="552"/>
      <c r="I335" s="552"/>
      <c r="J335" s="553"/>
      <c r="K335" s="1005" t="str">
        <f t="shared" si="4"/>
        <v/>
      </c>
      <c r="L335" s="1005"/>
      <c r="M335" s="1005"/>
      <c r="N335" s="554"/>
      <c r="O335" s="555"/>
      <c r="P335" s="556"/>
      <c r="Q335" s="556"/>
      <c r="R335" s="471"/>
      <c r="S335" s="282"/>
    </row>
    <row r="336" spans="1:19" s="9" customFormat="1" ht="12.6" customHeight="1" x14ac:dyDescent="0.2">
      <c r="A336" s="1060"/>
      <c r="B336" s="547"/>
      <c r="C336" s="548"/>
      <c r="D336" s="549"/>
      <c r="E336" s="550"/>
      <c r="F336" s="551" t="s">
        <v>721</v>
      </c>
      <c r="G336" s="552"/>
      <c r="H336" s="552"/>
      <c r="I336" s="552"/>
      <c r="J336" s="553"/>
      <c r="K336" s="1005">
        <f t="shared" si="4"/>
        <v>0.20251466890192793</v>
      </c>
      <c r="L336" s="1005"/>
      <c r="M336" s="1005"/>
      <c r="N336" s="554"/>
      <c r="O336" s="555"/>
      <c r="P336" s="556"/>
      <c r="Q336" s="556"/>
      <c r="R336" s="471"/>
      <c r="S336" s="282"/>
    </row>
    <row r="337" spans="1:19" s="9" customFormat="1" ht="12.6" customHeight="1" x14ac:dyDescent="0.2">
      <c r="A337" s="1060"/>
      <c r="B337" s="547"/>
      <c r="C337" s="548"/>
      <c r="D337" s="549"/>
      <c r="E337" s="550"/>
      <c r="F337" s="551" t="s">
        <v>1318</v>
      </c>
      <c r="G337" s="552"/>
      <c r="H337" s="552"/>
      <c r="I337" s="552"/>
      <c r="J337" s="553"/>
      <c r="K337" s="1005" t="str">
        <f t="shared" si="4"/>
        <v/>
      </c>
      <c r="L337" s="1005"/>
      <c r="M337" s="1005"/>
      <c r="N337" s="554"/>
      <c r="O337" s="555"/>
      <c r="P337" s="556"/>
      <c r="Q337" s="556"/>
      <c r="R337" s="471"/>
      <c r="S337" s="282"/>
    </row>
    <row r="338" spans="1:19" s="9" customFormat="1" ht="12.6" customHeight="1" x14ac:dyDescent="0.2">
      <c r="A338" s="1060"/>
      <c r="B338" s="547"/>
      <c r="C338" s="548"/>
      <c r="D338" s="549"/>
      <c r="E338" s="550"/>
      <c r="F338" s="551" t="s">
        <v>141</v>
      </c>
      <c r="G338" s="552"/>
      <c r="H338" s="552"/>
      <c r="I338" s="552"/>
      <c r="J338" s="553"/>
      <c r="K338" s="1005" t="str">
        <f t="shared" si="4"/>
        <v/>
      </c>
      <c r="L338" s="1005"/>
      <c r="M338" s="1005"/>
      <c r="N338" s="554"/>
      <c r="O338" s="555"/>
      <c r="P338" s="556"/>
      <c r="Q338" s="556"/>
      <c r="R338" s="471"/>
      <c r="S338" s="282"/>
    </row>
    <row r="339" spans="1:19" s="9" customFormat="1" ht="12.6" customHeight="1" x14ac:dyDescent="0.2">
      <c r="A339" s="1060"/>
      <c r="B339" s="547"/>
      <c r="C339" s="548"/>
      <c r="D339" s="549"/>
      <c r="E339" s="550"/>
      <c r="F339" s="551" t="s">
        <v>577</v>
      </c>
      <c r="G339" s="552"/>
      <c r="H339" s="552"/>
      <c r="I339" s="552"/>
      <c r="J339" s="553"/>
      <c r="K339" s="1005" t="str">
        <f t="shared" si="4"/>
        <v/>
      </c>
      <c r="L339" s="1005"/>
      <c r="M339" s="1005"/>
      <c r="N339" s="554"/>
      <c r="O339" s="555"/>
      <c r="P339" s="556"/>
      <c r="Q339" s="556"/>
      <c r="R339" s="471"/>
      <c r="S339" s="282"/>
    </row>
    <row r="340" spans="1:19" s="9" customFormat="1" ht="12.6" customHeight="1" x14ac:dyDescent="0.2">
      <c r="A340" s="1060"/>
      <c r="B340" s="547"/>
      <c r="C340" s="548"/>
      <c r="D340" s="549"/>
      <c r="E340" s="550"/>
      <c r="F340" s="551" t="s">
        <v>390</v>
      </c>
      <c r="G340" s="552"/>
      <c r="H340" s="552"/>
      <c r="I340" s="552"/>
      <c r="J340" s="553"/>
      <c r="K340" s="1005" t="str">
        <f t="shared" si="4"/>
        <v/>
      </c>
      <c r="L340" s="1005"/>
      <c r="M340" s="1005"/>
      <c r="N340" s="554"/>
      <c r="O340" s="555"/>
      <c r="P340" s="556"/>
      <c r="Q340" s="556"/>
      <c r="R340" s="471"/>
      <c r="S340" s="282"/>
    </row>
    <row r="341" spans="1:19" s="9" customFormat="1" ht="12.6" customHeight="1" x14ac:dyDescent="0.2">
      <c r="A341" s="1060"/>
      <c r="B341" s="547"/>
      <c r="C341" s="548"/>
      <c r="D341" s="549"/>
      <c r="E341" s="550"/>
      <c r="F341" s="551" t="s">
        <v>418</v>
      </c>
      <c r="G341" s="552"/>
      <c r="H341" s="552"/>
      <c r="I341" s="552"/>
      <c r="J341" s="553"/>
      <c r="K341" s="1005" t="str">
        <f t="shared" si="4"/>
        <v/>
      </c>
      <c r="L341" s="1005"/>
      <c r="M341" s="1005"/>
      <c r="N341" s="554"/>
      <c r="O341" s="555"/>
      <c r="P341" s="556"/>
      <c r="Q341" s="556"/>
      <c r="R341" s="471"/>
      <c r="S341" s="282"/>
    </row>
    <row r="342" spans="1:19" s="9" customFormat="1" ht="12.6" customHeight="1" x14ac:dyDescent="0.2">
      <c r="A342" s="1060"/>
      <c r="B342" s="547"/>
      <c r="C342" s="548"/>
      <c r="D342" s="549"/>
      <c r="E342" s="550"/>
      <c r="F342" s="551" t="s">
        <v>2687</v>
      </c>
      <c r="G342" s="552"/>
      <c r="H342" s="552"/>
      <c r="I342" s="552"/>
      <c r="J342" s="553"/>
      <c r="K342" s="1005" t="str">
        <f>IF(ISERROR(SUMIF($E$103:$E$312,F342,$M$103:$M$312)/SUMIF($E$103:$E$312,F342,$G$103:$G$312)),"",SUMIF($E$103:$E$312,F342,$M$103:$M$312)/SUMIF($E$103:$E$312,F342,$G$103:$G$312))</f>
        <v/>
      </c>
      <c r="L342" s="1005"/>
      <c r="M342" s="1005"/>
      <c r="N342" s="554"/>
      <c r="O342" s="555"/>
      <c r="P342" s="556"/>
      <c r="Q342" s="556"/>
      <c r="R342" s="471"/>
      <c r="S342" s="282"/>
    </row>
    <row r="343" spans="1:19" s="9" customFormat="1" ht="12.6" customHeight="1" x14ac:dyDescent="0.2">
      <c r="A343" s="1060"/>
      <c r="B343" s="547"/>
      <c r="C343" s="548"/>
      <c r="D343" s="549"/>
      <c r="E343" s="550"/>
      <c r="F343" s="551" t="s">
        <v>1185</v>
      </c>
      <c r="G343" s="552"/>
      <c r="H343" s="552"/>
      <c r="I343" s="552"/>
      <c r="J343" s="553"/>
      <c r="K343" s="1005" t="str">
        <f t="shared" si="4"/>
        <v/>
      </c>
      <c r="L343" s="1005"/>
      <c r="M343" s="1005"/>
      <c r="N343" s="554"/>
      <c r="O343" s="555"/>
      <c r="P343" s="556"/>
      <c r="Q343" s="556"/>
      <c r="R343" s="471"/>
      <c r="S343" s="282"/>
    </row>
    <row r="344" spans="1:19" s="9" customFormat="1" ht="12.6" customHeight="1" x14ac:dyDescent="0.2">
      <c r="A344" s="1060"/>
      <c r="B344" s="547"/>
      <c r="C344" s="548"/>
      <c r="D344" s="549"/>
      <c r="E344" s="550"/>
      <c r="F344" s="551" t="s">
        <v>1186</v>
      </c>
      <c r="G344" s="552"/>
      <c r="H344" s="552"/>
      <c r="I344" s="552"/>
      <c r="J344" s="553"/>
      <c r="K344" s="1005" t="str">
        <f t="shared" si="4"/>
        <v/>
      </c>
      <c r="L344" s="1005"/>
      <c r="M344" s="1005"/>
      <c r="N344" s="554"/>
      <c r="O344" s="555"/>
      <c r="P344" s="556"/>
      <c r="Q344" s="556"/>
      <c r="R344" s="471"/>
      <c r="S344" s="282"/>
    </row>
    <row r="345" spans="1:19" s="9" customFormat="1" ht="12.6" customHeight="1" x14ac:dyDescent="0.2">
      <c r="A345" s="1060"/>
      <c r="B345" s="547"/>
      <c r="C345" s="548"/>
      <c r="D345" s="549"/>
      <c r="E345" s="550"/>
      <c r="F345" s="551" t="s">
        <v>399</v>
      </c>
      <c r="G345" s="552"/>
      <c r="H345" s="552"/>
      <c r="I345" s="552"/>
      <c r="J345" s="553"/>
      <c r="K345" s="1005" t="str">
        <f t="shared" si="4"/>
        <v/>
      </c>
      <c r="L345" s="1005"/>
      <c r="M345" s="1005"/>
      <c r="N345" s="554"/>
      <c r="O345" s="555"/>
      <c r="P345" s="556"/>
      <c r="Q345" s="556"/>
      <c r="R345" s="471"/>
      <c r="S345" s="282"/>
    </row>
    <row r="346" spans="1:19" s="9" customFormat="1" ht="12.6" customHeight="1" x14ac:dyDescent="0.2">
      <c r="A346" s="1060"/>
      <c r="B346" s="547"/>
      <c r="C346" s="548"/>
      <c r="D346" s="549"/>
      <c r="E346" s="550"/>
      <c r="F346" s="551" t="s">
        <v>952</v>
      </c>
      <c r="G346" s="552"/>
      <c r="H346" s="552"/>
      <c r="I346" s="552"/>
      <c r="J346" s="553"/>
      <c r="K346" s="1005" t="str">
        <f t="shared" si="4"/>
        <v/>
      </c>
      <c r="L346" s="1005"/>
      <c r="M346" s="1005"/>
      <c r="N346" s="554"/>
      <c r="O346" s="555"/>
      <c r="P346" s="556"/>
      <c r="Q346" s="556"/>
      <c r="R346" s="471"/>
      <c r="S346" s="282"/>
    </row>
    <row r="347" spans="1:19" s="9" customFormat="1" ht="12.6" customHeight="1" x14ac:dyDescent="0.2">
      <c r="A347" s="1060"/>
      <c r="B347" s="547"/>
      <c r="C347" s="548"/>
      <c r="D347" s="549"/>
      <c r="E347" s="550"/>
      <c r="F347" s="551" t="s">
        <v>1313</v>
      </c>
      <c r="G347" s="552"/>
      <c r="H347" s="552"/>
      <c r="I347" s="552"/>
      <c r="J347" s="553"/>
      <c r="K347" s="1005" t="str">
        <f t="shared" si="4"/>
        <v/>
      </c>
      <c r="L347" s="1005"/>
      <c r="M347" s="1005"/>
      <c r="N347" s="554"/>
      <c r="O347" s="555"/>
      <c r="P347" s="556"/>
      <c r="Q347" s="556"/>
      <c r="R347" s="471"/>
      <c r="S347" s="282"/>
    </row>
    <row r="348" spans="1:19" s="9" customFormat="1" ht="12.6" customHeight="1" x14ac:dyDescent="0.2">
      <c r="A348" s="1060"/>
      <c r="B348" s="547"/>
      <c r="C348" s="548"/>
      <c r="D348" s="549"/>
      <c r="E348" s="550"/>
      <c r="F348" s="551" t="s">
        <v>1857</v>
      </c>
      <c r="G348" s="552"/>
      <c r="H348" s="552"/>
      <c r="I348" s="552"/>
      <c r="J348" s="553"/>
      <c r="K348" s="1005" t="str">
        <f t="shared" si="4"/>
        <v/>
      </c>
      <c r="L348" s="1005"/>
      <c r="M348" s="1005"/>
      <c r="N348" s="554"/>
      <c r="O348" s="555"/>
      <c r="P348" s="556"/>
      <c r="Q348" s="556"/>
      <c r="R348" s="471"/>
      <c r="S348" s="282"/>
    </row>
    <row r="349" spans="1:19" s="9" customFormat="1" ht="12.6" customHeight="1" x14ac:dyDescent="0.2">
      <c r="A349" s="1060"/>
      <c r="B349" s="547"/>
      <c r="C349" s="548"/>
      <c r="D349" s="549"/>
      <c r="E349" s="550"/>
      <c r="F349" s="551" t="s">
        <v>1124</v>
      </c>
      <c r="G349" s="552"/>
      <c r="H349" s="552"/>
      <c r="I349" s="552"/>
      <c r="J349" s="553"/>
      <c r="K349" s="1005">
        <f t="shared" si="4"/>
        <v>0.50162162162162172</v>
      </c>
      <c r="L349" s="1005"/>
      <c r="M349" s="1005"/>
      <c r="N349" s="554"/>
      <c r="O349" s="555"/>
      <c r="P349" s="556"/>
      <c r="Q349" s="556"/>
      <c r="R349" s="471"/>
      <c r="S349" s="282"/>
    </row>
    <row r="350" spans="1:19" s="9" customFormat="1" ht="12.6" customHeight="1" x14ac:dyDescent="0.2">
      <c r="A350" s="1060"/>
      <c r="B350" s="547"/>
      <c r="C350" s="548"/>
      <c r="D350" s="549"/>
      <c r="E350" s="550"/>
      <c r="F350" s="551" t="s">
        <v>1317</v>
      </c>
      <c r="G350" s="552"/>
      <c r="H350" s="552"/>
      <c r="I350" s="552"/>
      <c r="J350" s="553"/>
      <c r="K350" s="1005" t="str">
        <f t="shared" si="4"/>
        <v/>
      </c>
      <c r="L350" s="1005"/>
      <c r="M350" s="1005"/>
      <c r="N350" s="554"/>
      <c r="O350" s="555"/>
      <c r="P350" s="556"/>
      <c r="Q350" s="556"/>
      <c r="R350" s="471"/>
      <c r="S350" s="282"/>
    </row>
    <row r="351" spans="1:19" s="9" customFormat="1" ht="12.6" customHeight="1" x14ac:dyDescent="0.2">
      <c r="A351" s="1060"/>
      <c r="B351" s="547"/>
      <c r="C351" s="548"/>
      <c r="D351" s="549"/>
      <c r="E351" s="550"/>
      <c r="F351" s="551" t="s">
        <v>564</v>
      </c>
      <c r="G351" s="552"/>
      <c r="H351" s="552"/>
      <c r="I351" s="552"/>
      <c r="J351" s="553"/>
      <c r="K351" s="1005" t="str">
        <f t="shared" si="4"/>
        <v/>
      </c>
      <c r="L351" s="1005"/>
      <c r="M351" s="1005"/>
      <c r="N351" s="554"/>
      <c r="O351" s="555"/>
      <c r="P351" s="556"/>
      <c r="Q351" s="556"/>
      <c r="R351" s="471"/>
      <c r="S351" s="282"/>
    </row>
    <row r="352" spans="1:19" s="9" customFormat="1" ht="12.6" customHeight="1" x14ac:dyDescent="0.2">
      <c r="A352" s="1060"/>
      <c r="B352" s="547"/>
      <c r="C352" s="548"/>
      <c r="D352" s="549"/>
      <c r="E352" s="550"/>
      <c r="F352" s="551" t="s">
        <v>656</v>
      </c>
      <c r="G352" s="552"/>
      <c r="H352" s="552"/>
      <c r="I352" s="552"/>
      <c r="J352" s="553"/>
      <c r="K352" s="1005" t="str">
        <f t="shared" si="4"/>
        <v/>
      </c>
      <c r="L352" s="1005"/>
      <c r="M352" s="1005"/>
      <c r="N352" s="554"/>
      <c r="O352" s="555"/>
      <c r="P352" s="556"/>
      <c r="Q352" s="556"/>
      <c r="R352" s="471"/>
      <c r="S352" s="282"/>
    </row>
    <row r="353" spans="1:19" s="9" customFormat="1" ht="12.6" customHeight="1" x14ac:dyDescent="0.2">
      <c r="A353" s="1060"/>
      <c r="B353" s="547"/>
      <c r="C353" s="548"/>
      <c r="D353" s="549"/>
      <c r="E353" s="550"/>
      <c r="F353" s="551" t="s">
        <v>719</v>
      </c>
      <c r="G353" s="552"/>
      <c r="H353" s="552"/>
      <c r="I353" s="552"/>
      <c r="J353" s="553"/>
      <c r="K353" s="1005" t="str">
        <f t="shared" si="4"/>
        <v/>
      </c>
      <c r="L353" s="1005"/>
      <c r="M353" s="1005"/>
      <c r="N353" s="554"/>
      <c r="O353" s="555"/>
      <c r="P353" s="556"/>
      <c r="Q353" s="556"/>
      <c r="R353" s="471"/>
      <c r="S353" s="282"/>
    </row>
    <row r="354" spans="1:19" s="9" customFormat="1" ht="12.6" customHeight="1" x14ac:dyDescent="0.2">
      <c r="A354" s="1060"/>
      <c r="B354" s="547"/>
      <c r="C354" s="548"/>
      <c r="D354" s="549"/>
      <c r="E354" s="550"/>
      <c r="F354" s="551" t="s">
        <v>1245</v>
      </c>
      <c r="G354" s="552"/>
      <c r="H354" s="552"/>
      <c r="I354" s="552"/>
      <c r="J354" s="553"/>
      <c r="K354" s="1005" t="str">
        <f t="shared" si="4"/>
        <v/>
      </c>
      <c r="L354" s="1005"/>
      <c r="M354" s="1005"/>
      <c r="N354" s="554"/>
      <c r="O354" s="555"/>
      <c r="P354" s="556"/>
      <c r="Q354" s="556"/>
      <c r="R354" s="471"/>
      <c r="S354" s="282"/>
    </row>
    <row r="355" spans="1:19" s="9" customFormat="1" ht="12.6" customHeight="1" x14ac:dyDescent="0.2">
      <c r="A355" s="1060"/>
      <c r="B355" s="547"/>
      <c r="C355" s="548"/>
      <c r="D355" s="549"/>
      <c r="E355" s="550"/>
      <c r="F355" s="551" t="s">
        <v>1505</v>
      </c>
      <c r="G355" s="552"/>
      <c r="H355" s="552"/>
      <c r="I355" s="552"/>
      <c r="J355" s="553"/>
      <c r="K355" s="1005" t="str">
        <f t="shared" si="4"/>
        <v/>
      </c>
      <c r="L355" s="1005"/>
      <c r="M355" s="1005"/>
      <c r="N355" s="554"/>
      <c r="O355" s="555"/>
      <c r="P355" s="556"/>
      <c r="Q355" s="556"/>
      <c r="R355" s="471"/>
      <c r="S355" s="282"/>
    </row>
    <row r="356" spans="1:19" s="9" customFormat="1" ht="12.6" customHeight="1" x14ac:dyDescent="0.2">
      <c r="A356" s="1060"/>
      <c r="B356" s="547"/>
      <c r="C356" s="548"/>
      <c r="D356" s="549"/>
      <c r="E356" s="550"/>
      <c r="F356" s="551" t="s">
        <v>1189</v>
      </c>
      <c r="G356" s="552"/>
      <c r="H356" s="552"/>
      <c r="I356" s="552"/>
      <c r="J356" s="553"/>
      <c r="K356" s="1005" t="str">
        <f t="shared" si="4"/>
        <v/>
      </c>
      <c r="L356" s="1005"/>
      <c r="M356" s="1005"/>
      <c r="N356" s="554"/>
      <c r="O356" s="555"/>
      <c r="P356" s="556"/>
      <c r="Q356" s="556"/>
      <c r="R356" s="471"/>
      <c r="S356" s="282"/>
    </row>
    <row r="357" spans="1:19" s="9" customFormat="1" ht="12.6" customHeight="1" x14ac:dyDescent="0.2">
      <c r="A357" s="1060"/>
      <c r="B357" s="547"/>
      <c r="C357" s="548"/>
      <c r="D357" s="549"/>
      <c r="E357" s="550"/>
      <c r="F357" s="551" t="s">
        <v>1312</v>
      </c>
      <c r="G357" s="552"/>
      <c r="H357" s="552"/>
      <c r="I357" s="552"/>
      <c r="J357" s="553"/>
      <c r="K357" s="1005" t="str">
        <f t="shared" si="4"/>
        <v/>
      </c>
      <c r="L357" s="1005"/>
      <c r="M357" s="1005"/>
      <c r="N357" s="554"/>
      <c r="O357" s="555"/>
      <c r="P357" s="556"/>
      <c r="Q357" s="556"/>
      <c r="R357" s="471"/>
      <c r="S357" s="282"/>
    </row>
    <row r="358" spans="1:19" s="9" customFormat="1" ht="12.6" customHeight="1" x14ac:dyDescent="0.2">
      <c r="A358" s="1060"/>
      <c r="B358" s="547"/>
      <c r="C358" s="548"/>
      <c r="D358" s="549"/>
      <c r="E358" s="550"/>
      <c r="F358" s="551" t="s">
        <v>565</v>
      </c>
      <c r="G358" s="552"/>
      <c r="H358" s="552"/>
      <c r="I358" s="552"/>
      <c r="J358" s="553"/>
      <c r="K358" s="1005" t="str">
        <f t="shared" si="4"/>
        <v/>
      </c>
      <c r="L358" s="1005"/>
      <c r="M358" s="1005"/>
      <c r="N358" s="554"/>
      <c r="O358" s="555"/>
      <c r="P358" s="556"/>
      <c r="Q358" s="556"/>
      <c r="R358" s="471"/>
      <c r="S358" s="282"/>
    </row>
    <row r="359" spans="1:19" s="9" customFormat="1" ht="12.6" customHeight="1" x14ac:dyDescent="0.2">
      <c r="A359" s="1060"/>
      <c r="B359" s="547"/>
      <c r="C359" s="548"/>
      <c r="D359" s="549"/>
      <c r="E359" s="550"/>
      <c r="F359" s="551" t="s">
        <v>708</v>
      </c>
      <c r="G359" s="552"/>
      <c r="H359" s="552"/>
      <c r="I359" s="552"/>
      <c r="J359" s="553"/>
      <c r="K359" s="1005" t="str">
        <f t="shared" si="4"/>
        <v/>
      </c>
      <c r="L359" s="1005"/>
      <c r="M359" s="1005"/>
      <c r="N359" s="554"/>
      <c r="O359" s="555"/>
      <c r="P359" s="556"/>
      <c r="Q359" s="556"/>
      <c r="R359" s="471"/>
      <c r="S359" s="282"/>
    </row>
    <row r="360" spans="1:19" s="9" customFormat="1" ht="12.6" customHeight="1" x14ac:dyDescent="0.2">
      <c r="A360" s="1060"/>
      <c r="B360" s="547"/>
      <c r="C360" s="548"/>
      <c r="D360" s="549"/>
      <c r="E360" s="550"/>
      <c r="F360" s="551" t="s">
        <v>953</v>
      </c>
      <c r="G360" s="552"/>
      <c r="H360" s="552"/>
      <c r="I360" s="552"/>
      <c r="J360" s="553"/>
      <c r="K360" s="1005" t="str">
        <f t="shared" si="4"/>
        <v/>
      </c>
      <c r="L360" s="1005"/>
      <c r="M360" s="1005"/>
      <c r="N360" s="554"/>
      <c r="O360" s="555"/>
      <c r="P360" s="556"/>
      <c r="Q360" s="556"/>
      <c r="R360" s="471"/>
      <c r="S360" s="282"/>
    </row>
    <row r="361" spans="1:19" s="9" customFormat="1" ht="12.6" customHeight="1" x14ac:dyDescent="0.2">
      <c r="A361" s="1060"/>
      <c r="B361" s="547"/>
      <c r="C361" s="548"/>
      <c r="D361" s="549"/>
      <c r="E361" s="550"/>
      <c r="F361" s="551" t="s">
        <v>419</v>
      </c>
      <c r="G361" s="552"/>
      <c r="H361" s="552"/>
      <c r="I361" s="552"/>
      <c r="J361" s="553"/>
      <c r="K361" s="1005" t="str">
        <f t="shared" si="4"/>
        <v/>
      </c>
      <c r="L361" s="1005"/>
      <c r="M361" s="1005"/>
      <c r="N361" s="554"/>
      <c r="O361" s="555"/>
      <c r="P361" s="556"/>
      <c r="Q361" s="556"/>
      <c r="R361" s="471"/>
      <c r="S361" s="282"/>
    </row>
    <row r="362" spans="1:19" s="9" customFormat="1" ht="12.6" customHeight="1" x14ac:dyDescent="0.2">
      <c r="A362" s="1060"/>
      <c r="B362" s="547"/>
      <c r="C362" s="548"/>
      <c r="D362" s="549"/>
      <c r="E362" s="550"/>
      <c r="F362" s="551" t="s">
        <v>388</v>
      </c>
      <c r="G362" s="552"/>
      <c r="H362" s="552"/>
      <c r="I362" s="552"/>
      <c r="J362" s="553"/>
      <c r="K362" s="1005">
        <f t="shared" si="4"/>
        <v>0.36718847839699437</v>
      </c>
      <c r="L362" s="1005"/>
      <c r="M362" s="1005"/>
      <c r="N362" s="554"/>
      <c r="O362" s="555"/>
      <c r="P362" s="556"/>
      <c r="Q362" s="556"/>
      <c r="R362" s="471"/>
      <c r="S362" s="282"/>
    </row>
    <row r="363" spans="1:19" s="9" customFormat="1" ht="12.6" customHeight="1" x14ac:dyDescent="0.2">
      <c r="A363" s="1060"/>
      <c r="B363" s="547"/>
      <c r="C363" s="548"/>
      <c r="D363" s="549"/>
      <c r="E363" s="550"/>
      <c r="F363" s="551" t="s">
        <v>389</v>
      </c>
      <c r="G363" s="552"/>
      <c r="H363" s="552"/>
      <c r="I363" s="552"/>
      <c r="J363" s="553"/>
      <c r="K363" s="1005" t="str">
        <f t="shared" si="4"/>
        <v/>
      </c>
      <c r="L363" s="1005"/>
      <c r="M363" s="1005"/>
      <c r="N363" s="554"/>
      <c r="O363" s="555"/>
      <c r="P363" s="556"/>
      <c r="Q363" s="556"/>
      <c r="R363" s="471"/>
      <c r="S363" s="282"/>
    </row>
    <row r="364" spans="1:19" s="9" customFormat="1" ht="12.6" customHeight="1" x14ac:dyDescent="0.2">
      <c r="A364" s="1060"/>
      <c r="B364" s="547"/>
      <c r="C364" s="548"/>
      <c r="D364" s="549"/>
      <c r="E364" s="550"/>
      <c r="F364" s="551" t="s">
        <v>1314</v>
      </c>
      <c r="G364" s="552"/>
      <c r="H364" s="552"/>
      <c r="I364" s="552"/>
      <c r="J364" s="553"/>
      <c r="K364" s="1005" t="str">
        <f t="shared" si="4"/>
        <v/>
      </c>
      <c r="L364" s="1005"/>
      <c r="M364" s="1005"/>
      <c r="N364" s="554"/>
      <c r="O364" s="555"/>
      <c r="P364" s="556"/>
      <c r="Q364" s="556"/>
      <c r="R364" s="471"/>
      <c r="S364" s="282"/>
    </row>
    <row r="365" spans="1:19" s="9" customFormat="1" ht="12.6" customHeight="1" x14ac:dyDescent="0.2">
      <c r="A365" s="1060"/>
      <c r="B365" s="547"/>
      <c r="C365" s="548"/>
      <c r="D365" s="549"/>
      <c r="E365" s="550"/>
      <c r="F365" s="551" t="s">
        <v>1362</v>
      </c>
      <c r="G365" s="552"/>
      <c r="H365" s="552"/>
      <c r="I365" s="552"/>
      <c r="J365" s="553"/>
      <c r="K365" s="1005" t="str">
        <f t="shared" si="4"/>
        <v/>
      </c>
      <c r="L365" s="1005"/>
      <c r="M365" s="1005"/>
      <c r="N365" s="554"/>
      <c r="O365" s="555"/>
      <c r="P365" s="556"/>
      <c r="Q365" s="556"/>
      <c r="R365" s="471"/>
      <c r="S365" s="282"/>
    </row>
    <row r="366" spans="1:19" s="9" customFormat="1" ht="12.6" customHeight="1" x14ac:dyDescent="0.2">
      <c r="A366" s="1060"/>
      <c r="B366" s="547"/>
      <c r="C366" s="548"/>
      <c r="D366" s="549"/>
      <c r="E366" s="550"/>
      <c r="F366" s="551" t="s">
        <v>385</v>
      </c>
      <c r="G366" s="552"/>
      <c r="H366" s="552"/>
      <c r="I366" s="552"/>
      <c r="J366" s="553"/>
      <c r="K366" s="1005" t="str">
        <f t="shared" si="4"/>
        <v/>
      </c>
      <c r="L366" s="1005"/>
      <c r="M366" s="1005"/>
      <c r="N366" s="554"/>
      <c r="O366" s="555"/>
      <c r="P366" s="556"/>
      <c r="Q366" s="556"/>
      <c r="R366" s="471"/>
      <c r="S366" s="282"/>
    </row>
    <row r="367" spans="1:19" s="9" customFormat="1" ht="12.6" customHeight="1" x14ac:dyDescent="0.2">
      <c r="A367" s="1060"/>
      <c r="B367" s="547"/>
      <c r="C367" s="548"/>
      <c r="D367" s="549"/>
      <c r="E367" s="550"/>
      <c r="F367" s="551" t="s">
        <v>1051</v>
      </c>
      <c r="G367" s="552"/>
      <c r="H367" s="552"/>
      <c r="I367" s="552"/>
      <c r="J367" s="553"/>
      <c r="K367" s="1005" t="str">
        <f t="shared" si="4"/>
        <v/>
      </c>
      <c r="L367" s="1005"/>
      <c r="M367" s="1005"/>
      <c r="N367" s="554"/>
      <c r="O367" s="555"/>
      <c r="P367" s="556"/>
      <c r="Q367" s="556"/>
      <c r="R367" s="471"/>
      <c r="S367" s="282"/>
    </row>
    <row r="368" spans="1:19" s="9" customFormat="1" ht="12.6" customHeight="1" x14ac:dyDescent="0.2">
      <c r="A368" s="1060"/>
      <c r="B368" s="547"/>
      <c r="C368" s="548"/>
      <c r="D368" s="549"/>
      <c r="E368" s="550"/>
      <c r="F368" s="551" t="s">
        <v>251</v>
      </c>
      <c r="G368" s="552"/>
      <c r="H368" s="552"/>
      <c r="I368" s="552"/>
      <c r="J368" s="553"/>
      <c r="K368" s="1005" t="str">
        <f t="shared" si="4"/>
        <v/>
      </c>
      <c r="L368" s="1005"/>
      <c r="M368" s="1005"/>
      <c r="N368" s="554"/>
      <c r="O368" s="555"/>
      <c r="P368" s="556"/>
      <c r="Q368" s="556"/>
      <c r="R368" s="471"/>
      <c r="S368" s="282"/>
    </row>
    <row r="369" spans="1:19" s="9" customFormat="1" ht="12.6" customHeight="1" x14ac:dyDescent="0.2">
      <c r="A369" s="1060"/>
      <c r="B369" s="547"/>
      <c r="C369" s="548"/>
      <c r="D369" s="549"/>
      <c r="E369" s="550"/>
      <c r="F369" s="551" t="s">
        <v>720</v>
      </c>
      <c r="G369" s="552"/>
      <c r="H369" s="552"/>
      <c r="I369" s="552"/>
      <c r="J369" s="553"/>
      <c r="K369" s="1005" t="str">
        <f t="shared" si="4"/>
        <v/>
      </c>
      <c r="L369" s="1005"/>
      <c r="M369" s="1005"/>
      <c r="N369" s="554"/>
      <c r="O369" s="555"/>
      <c r="P369" s="556"/>
      <c r="Q369" s="556"/>
      <c r="R369" s="471"/>
      <c r="S369" s="282"/>
    </row>
    <row r="370" spans="1:19" s="9" customFormat="1" ht="12.6" customHeight="1" x14ac:dyDescent="0.2">
      <c r="A370" s="1060"/>
      <c r="B370" s="547"/>
      <c r="C370" s="548"/>
      <c r="D370" s="549"/>
      <c r="E370" s="550"/>
      <c r="F370" s="551" t="s">
        <v>140</v>
      </c>
      <c r="G370" s="552"/>
      <c r="H370" s="552"/>
      <c r="I370" s="552"/>
      <c r="J370" s="553"/>
      <c r="K370" s="1005" t="str">
        <f t="shared" si="4"/>
        <v/>
      </c>
      <c r="L370" s="1005"/>
      <c r="M370" s="1005"/>
      <c r="N370" s="554"/>
      <c r="O370" s="555"/>
      <c r="P370" s="556"/>
      <c r="Q370" s="556"/>
      <c r="R370" s="471"/>
      <c r="S370" s="282"/>
    </row>
    <row r="371" spans="1:19" s="9" customFormat="1" ht="12.6" customHeight="1" x14ac:dyDescent="0.2">
      <c r="A371" s="1060"/>
      <c r="B371" s="547"/>
      <c r="C371" s="548"/>
      <c r="D371" s="549"/>
      <c r="E371" s="550"/>
      <c r="F371" s="551" t="s">
        <v>668</v>
      </c>
      <c r="G371" s="552"/>
      <c r="H371" s="552"/>
      <c r="I371" s="552"/>
      <c r="J371" s="553"/>
      <c r="K371" s="1005" t="str">
        <f t="shared" si="4"/>
        <v/>
      </c>
      <c r="L371" s="1005"/>
      <c r="M371" s="1005"/>
      <c r="N371" s="554"/>
      <c r="O371" s="555"/>
      <c r="P371" s="556"/>
      <c r="Q371" s="556"/>
      <c r="R371" s="471"/>
      <c r="S371" s="282"/>
    </row>
    <row r="372" spans="1:19" s="9" customFormat="1" ht="12.6" customHeight="1" x14ac:dyDescent="0.2">
      <c r="A372" s="1060"/>
      <c r="B372" s="547"/>
      <c r="C372" s="548"/>
      <c r="D372" s="549"/>
      <c r="E372" s="550"/>
      <c r="F372" s="551" t="s">
        <v>709</v>
      </c>
      <c r="G372" s="552"/>
      <c r="H372" s="552"/>
      <c r="I372" s="552"/>
      <c r="J372" s="553"/>
      <c r="K372" s="1005" t="str">
        <f t="shared" si="4"/>
        <v/>
      </c>
      <c r="L372" s="1005"/>
      <c r="M372" s="1005"/>
      <c r="N372" s="554"/>
      <c r="O372" s="555"/>
      <c r="P372" s="556"/>
      <c r="Q372" s="556"/>
      <c r="R372" s="471"/>
      <c r="S372" s="282"/>
    </row>
    <row r="373" spans="1:19" s="9" customFormat="1" ht="12.6" customHeight="1" x14ac:dyDescent="0.2">
      <c r="A373" s="1060"/>
      <c r="B373" s="547"/>
      <c r="C373" s="548"/>
      <c r="D373" s="549"/>
      <c r="E373" s="550"/>
      <c r="F373" s="551" t="s">
        <v>387</v>
      </c>
      <c r="G373" s="552"/>
      <c r="H373" s="552"/>
      <c r="I373" s="552"/>
      <c r="J373" s="553"/>
      <c r="K373" s="1005">
        <f t="shared" si="4"/>
        <v>0.3485407424702312</v>
      </c>
      <c r="L373" s="1005"/>
      <c r="M373" s="1005"/>
      <c r="N373" s="554"/>
      <c r="O373" s="555"/>
      <c r="P373" s="556"/>
      <c r="Q373" s="556"/>
      <c r="R373" s="471"/>
      <c r="S373" s="282"/>
    </row>
    <row r="374" spans="1:19" s="8" customFormat="1" ht="12.6" customHeight="1" x14ac:dyDescent="0.25">
      <c r="A374" s="1060"/>
      <c r="B374" s="557"/>
      <c r="C374" s="558"/>
      <c r="D374" s="557"/>
      <c r="E374" s="550"/>
      <c r="F374" s="551" t="s">
        <v>1361</v>
      </c>
      <c r="G374" s="552"/>
      <c r="H374" s="552"/>
      <c r="I374" s="552"/>
      <c r="J374" s="553"/>
      <c r="K374" s="1005" t="str">
        <f t="shared" si="4"/>
        <v/>
      </c>
      <c r="L374" s="1005"/>
      <c r="M374" s="1005"/>
      <c r="N374" s="554"/>
      <c r="O374" s="555"/>
      <c r="P374" s="559"/>
      <c r="Q374" s="559"/>
      <c r="R374" s="472"/>
      <c r="S374" s="281"/>
    </row>
    <row r="375" spans="1:19" s="8" customFormat="1" ht="12.6" customHeight="1" x14ac:dyDescent="0.25">
      <c r="A375" s="1060"/>
      <c r="B375" s="557"/>
      <c r="C375" s="558"/>
      <c r="D375" s="557"/>
      <c r="E375" s="550"/>
      <c r="F375" s="551" t="s">
        <v>1494</v>
      </c>
      <c r="G375" s="552"/>
      <c r="H375" s="552"/>
      <c r="I375" s="552"/>
      <c r="J375" s="553"/>
      <c r="K375" s="1005" t="str">
        <f t="shared" si="4"/>
        <v/>
      </c>
      <c r="L375" s="1005"/>
      <c r="M375" s="1005"/>
      <c r="N375" s="554"/>
      <c r="O375" s="555"/>
      <c r="P375" s="559"/>
      <c r="Q375" s="559"/>
      <c r="R375" s="472"/>
      <c r="S375" s="281"/>
    </row>
    <row r="376" spans="1:19" ht="44.25" customHeight="1" x14ac:dyDescent="0.2">
      <c r="A376" s="1060"/>
      <c r="B376" s="1062" t="s">
        <v>1982</v>
      </c>
      <c r="C376" s="1062"/>
      <c r="D376" s="1062"/>
      <c r="E376" s="1062"/>
      <c r="F376" s="1062"/>
      <c r="G376" s="1062"/>
      <c r="H376" s="1062"/>
      <c r="I376" s="1062"/>
      <c r="J376" s="1062"/>
      <c r="K376" s="1062"/>
      <c r="L376" s="1062"/>
      <c r="M376" s="1062"/>
      <c r="N376" s="1062"/>
      <c r="O376" s="1062"/>
      <c r="P376" s="1062"/>
      <c r="Q376" s="1062"/>
      <c r="R376" s="447"/>
    </row>
    <row r="377" spans="1:19" ht="5.0999999999999996" hidden="1" customHeight="1" x14ac:dyDescent="0.2">
      <c r="E377" s="251"/>
      <c r="F377" s="251"/>
      <c r="G377" s="251"/>
      <c r="H377" s="251"/>
      <c r="I377" s="251"/>
      <c r="J377" s="251"/>
      <c r="K377" s="251"/>
      <c r="L377" s="251"/>
      <c r="M377" s="251"/>
      <c r="N377" s="251"/>
      <c r="O377" s="251"/>
    </row>
    <row r="378" spans="1:19" ht="5.0999999999999996" hidden="1" customHeight="1" x14ac:dyDescent="0.2"/>
    <row r="379" spans="1:19" ht="5.0999999999999996" hidden="1" customHeight="1" x14ac:dyDescent="0.2"/>
    <row r="380" spans="1:19" ht="5.0999999999999996" hidden="1" customHeight="1" x14ac:dyDescent="0.2"/>
    <row r="381" spans="1:19" ht="5.0999999999999996" hidden="1" customHeight="1" x14ac:dyDescent="0.2"/>
    <row r="382" spans="1:19" ht="5.0999999999999996" hidden="1" customHeight="1" x14ac:dyDescent="0.2"/>
    <row r="383" spans="1:19" ht="5.0999999999999996" hidden="1" customHeight="1" x14ac:dyDescent="0.2"/>
    <row r="384" spans="1:19" ht="5.0999999999999996" hidden="1" customHeight="1" x14ac:dyDescent="0.2"/>
    <row r="385" ht="5.0999999999999996" hidden="1" customHeight="1" x14ac:dyDescent="0.2"/>
    <row r="386" ht="5.0999999999999996" hidden="1" customHeight="1" x14ac:dyDescent="0.2"/>
    <row r="387" ht="5.0999999999999996" hidden="1" customHeight="1" x14ac:dyDescent="0.2"/>
    <row r="388" ht="5.0999999999999996" hidden="1" customHeight="1" x14ac:dyDescent="0.2"/>
    <row r="389" ht="5.0999999999999996" hidden="1" customHeight="1" x14ac:dyDescent="0.2"/>
    <row r="390" ht="5.0999999999999996" hidden="1" customHeight="1" x14ac:dyDescent="0.2"/>
    <row r="391" ht="5.0999999999999996" hidden="1" customHeight="1" x14ac:dyDescent="0.2"/>
    <row r="392" ht="5.0999999999999996" hidden="1" customHeight="1" x14ac:dyDescent="0.2"/>
    <row r="393" ht="5.0999999999999996" hidden="1" customHeight="1" x14ac:dyDescent="0.2"/>
    <row r="394" ht="5.0999999999999996" hidden="1" customHeight="1" x14ac:dyDescent="0.2"/>
    <row r="395" ht="5.0999999999999996" hidden="1" customHeight="1" x14ac:dyDescent="0.2"/>
    <row r="396" ht="5.0999999999999996" hidden="1" customHeight="1" x14ac:dyDescent="0.2"/>
    <row r="397" ht="5.0999999999999996" hidden="1" customHeight="1" x14ac:dyDescent="0.2"/>
    <row r="398" ht="5.0999999999999996" hidden="1" customHeight="1" x14ac:dyDescent="0.2"/>
    <row r="399" ht="5.0999999999999996" hidden="1" customHeight="1" x14ac:dyDescent="0.2"/>
    <row r="400" ht="5.0999999999999996" hidden="1" customHeight="1" x14ac:dyDescent="0.2"/>
    <row r="401" ht="5.0999999999999996" hidden="1" customHeight="1" x14ac:dyDescent="0.2"/>
    <row r="402" ht="5.0999999999999996" hidden="1" customHeight="1" x14ac:dyDescent="0.2"/>
    <row r="403" ht="5.0999999999999996" hidden="1" customHeight="1" x14ac:dyDescent="0.2"/>
    <row r="404" ht="5.0999999999999996" hidden="1" customHeight="1" x14ac:dyDescent="0.2"/>
    <row r="405" ht="5.0999999999999996" hidden="1" customHeight="1" x14ac:dyDescent="0.2"/>
    <row r="406" ht="5.0999999999999996" hidden="1" customHeight="1" x14ac:dyDescent="0.2"/>
    <row r="407" ht="5.0999999999999996" hidden="1" customHeight="1" x14ac:dyDescent="0.2"/>
    <row r="408" ht="5.0999999999999996" hidden="1" customHeight="1" x14ac:dyDescent="0.2"/>
    <row r="409" ht="5.0999999999999996" hidden="1" customHeight="1" x14ac:dyDescent="0.2"/>
    <row r="410" ht="5.0999999999999996" hidden="1" customHeight="1" x14ac:dyDescent="0.2"/>
    <row r="411" ht="5.0999999999999996" hidden="1" customHeight="1" x14ac:dyDescent="0.2"/>
    <row r="412" ht="5.0999999999999996" hidden="1" customHeight="1" x14ac:dyDescent="0.2"/>
    <row r="413" ht="5.0999999999999996" hidden="1" customHeight="1" x14ac:dyDescent="0.2"/>
    <row r="414" ht="5.0999999999999996" hidden="1" customHeight="1" x14ac:dyDescent="0.2"/>
    <row r="415" ht="5.0999999999999996" hidden="1" customHeight="1" x14ac:dyDescent="0.2"/>
    <row r="416" ht="5.0999999999999996" hidden="1" customHeight="1" x14ac:dyDescent="0.2"/>
    <row r="417" ht="5.0999999999999996" hidden="1" customHeight="1" x14ac:dyDescent="0.2"/>
    <row r="418" ht="5.0999999999999996" hidden="1" customHeight="1" x14ac:dyDescent="0.2"/>
    <row r="419" ht="5.0999999999999996" hidden="1" customHeight="1" x14ac:dyDescent="0.2"/>
    <row r="420" ht="5.0999999999999996" hidden="1" customHeight="1" x14ac:dyDescent="0.2"/>
    <row r="421" ht="5.0999999999999996" hidden="1" customHeight="1" x14ac:dyDescent="0.2"/>
    <row r="422" ht="5.0999999999999996" hidden="1" customHeight="1" x14ac:dyDescent="0.2"/>
    <row r="423" ht="5.0999999999999996" hidden="1" customHeight="1" x14ac:dyDescent="0.2"/>
    <row r="424" ht="5.0999999999999996" hidden="1" customHeight="1" x14ac:dyDescent="0.2"/>
    <row r="425" ht="5.0999999999999996" hidden="1" customHeight="1" x14ac:dyDescent="0.2"/>
    <row r="426" ht="5.0999999999999996" hidden="1" customHeight="1" x14ac:dyDescent="0.2"/>
    <row r="427" ht="5.0999999999999996" hidden="1" customHeight="1" x14ac:dyDescent="0.2"/>
    <row r="428" ht="5.0999999999999996" hidden="1" customHeight="1" x14ac:dyDescent="0.2"/>
    <row r="429" ht="5.0999999999999996" hidden="1" customHeight="1" x14ac:dyDescent="0.2"/>
    <row r="430" ht="5.0999999999999996" hidden="1" customHeight="1" x14ac:dyDescent="0.2"/>
    <row r="431" ht="5.0999999999999996" hidden="1" customHeight="1" x14ac:dyDescent="0.2"/>
    <row r="432" ht="5.0999999999999996" hidden="1" customHeight="1" x14ac:dyDescent="0.2"/>
    <row r="433" ht="5.0999999999999996" hidden="1" customHeight="1" x14ac:dyDescent="0.2"/>
    <row r="434" ht="5.0999999999999996" hidden="1" customHeight="1" x14ac:dyDescent="0.2"/>
    <row r="435" ht="5.0999999999999996" hidden="1" customHeight="1" x14ac:dyDescent="0.2"/>
    <row r="436" ht="5.0999999999999996" hidden="1" customHeight="1" x14ac:dyDescent="0.2"/>
    <row r="437" ht="5.0999999999999996" hidden="1" customHeight="1" x14ac:dyDescent="0.2"/>
    <row r="438" ht="5.0999999999999996" hidden="1" customHeight="1" x14ac:dyDescent="0.2"/>
    <row r="439" ht="5.0999999999999996" hidden="1" customHeight="1" x14ac:dyDescent="0.2"/>
    <row r="440" ht="5.0999999999999996" hidden="1" customHeight="1" x14ac:dyDescent="0.2"/>
    <row r="441" ht="5.0999999999999996" hidden="1" customHeight="1" x14ac:dyDescent="0.2"/>
    <row r="442" ht="5.0999999999999996" hidden="1" customHeight="1" x14ac:dyDescent="0.2"/>
    <row r="443" ht="5.0999999999999996" hidden="1" customHeight="1" x14ac:dyDescent="0.2"/>
    <row r="444" ht="5.0999999999999996" hidden="1" customHeight="1" x14ac:dyDescent="0.2"/>
    <row r="445" ht="5.0999999999999996" hidden="1" customHeight="1" x14ac:dyDescent="0.2"/>
    <row r="446" ht="5.0999999999999996" hidden="1" customHeight="1" x14ac:dyDescent="0.2"/>
    <row r="447" ht="5.0999999999999996" hidden="1" customHeight="1" x14ac:dyDescent="0.2"/>
    <row r="448" ht="5.0999999999999996" hidden="1" customHeight="1" x14ac:dyDescent="0.2"/>
    <row r="449" ht="5.0999999999999996" hidden="1" customHeight="1" x14ac:dyDescent="0.2"/>
    <row r="450" ht="5.0999999999999996" hidden="1" customHeight="1" x14ac:dyDescent="0.2"/>
    <row r="451" ht="5.0999999999999996" hidden="1" customHeight="1" x14ac:dyDescent="0.2"/>
    <row r="452" ht="5.0999999999999996" hidden="1" customHeight="1" x14ac:dyDescent="0.2"/>
    <row r="453" ht="5.0999999999999996" hidden="1" customHeight="1" x14ac:dyDescent="0.2"/>
    <row r="454" ht="5.0999999999999996" hidden="1" customHeight="1" x14ac:dyDescent="0.2"/>
    <row r="455" ht="5.0999999999999996" hidden="1" customHeight="1" x14ac:dyDescent="0.2"/>
    <row r="456" ht="5.0999999999999996" hidden="1" customHeight="1" x14ac:dyDescent="0.2"/>
    <row r="457" ht="5.0999999999999996" hidden="1" customHeight="1" x14ac:dyDescent="0.2"/>
    <row r="458" ht="5.0999999999999996" hidden="1" customHeight="1" x14ac:dyDescent="0.2"/>
    <row r="459" ht="5.0999999999999996" hidden="1" customHeight="1" x14ac:dyDescent="0.2"/>
    <row r="460" ht="5.0999999999999996" hidden="1" customHeight="1" x14ac:dyDescent="0.2"/>
    <row r="461" ht="5.0999999999999996" hidden="1" customHeight="1" x14ac:dyDescent="0.2"/>
    <row r="462" ht="5.0999999999999996" hidden="1" customHeight="1" x14ac:dyDescent="0.2"/>
    <row r="463" ht="5.0999999999999996" hidden="1" customHeight="1" x14ac:dyDescent="0.2"/>
    <row r="464" ht="5.0999999999999996" hidden="1" customHeight="1" x14ac:dyDescent="0.2"/>
    <row r="465" ht="5.0999999999999996" hidden="1" customHeight="1" x14ac:dyDescent="0.2"/>
    <row r="466" ht="5.0999999999999996" hidden="1" customHeight="1" x14ac:dyDescent="0.2"/>
    <row r="467" ht="5.0999999999999996" hidden="1" customHeight="1" x14ac:dyDescent="0.2"/>
    <row r="468" ht="5.0999999999999996" hidden="1" customHeight="1" x14ac:dyDescent="0.2"/>
    <row r="469" ht="5.0999999999999996" hidden="1" customHeight="1" x14ac:dyDescent="0.2"/>
    <row r="470" ht="5.0999999999999996" hidden="1" customHeight="1" x14ac:dyDescent="0.2"/>
    <row r="471" ht="5.0999999999999996" hidden="1" customHeight="1" x14ac:dyDescent="0.2"/>
    <row r="472" ht="5.0999999999999996" hidden="1" customHeight="1" x14ac:dyDescent="0.2"/>
    <row r="473" ht="5.0999999999999996" hidden="1" customHeight="1" x14ac:dyDescent="0.2"/>
    <row r="474" ht="5.0999999999999996" hidden="1" customHeight="1" x14ac:dyDescent="0.2"/>
    <row r="475" ht="5.0999999999999996" hidden="1" customHeight="1" x14ac:dyDescent="0.2"/>
    <row r="476" ht="5.0999999999999996" hidden="1" customHeight="1" x14ac:dyDescent="0.2"/>
    <row r="477" ht="5.0999999999999996" hidden="1" customHeight="1" x14ac:dyDescent="0.2"/>
    <row r="478" ht="5.0999999999999996" hidden="1" customHeight="1" x14ac:dyDescent="0.2"/>
    <row r="479" ht="5.0999999999999996" hidden="1" customHeight="1" x14ac:dyDescent="0.2"/>
    <row r="480" ht="5.0999999999999996" hidden="1" customHeight="1" x14ac:dyDescent="0.2"/>
    <row r="481" ht="5.0999999999999996" hidden="1" customHeight="1" x14ac:dyDescent="0.2"/>
    <row r="482" ht="5.0999999999999996" hidden="1" customHeight="1" x14ac:dyDescent="0.2"/>
    <row r="483" ht="5.0999999999999996" hidden="1" customHeight="1" x14ac:dyDescent="0.2"/>
    <row r="484" ht="5.0999999999999996" hidden="1" customHeight="1" x14ac:dyDescent="0.2"/>
    <row r="485" ht="5.0999999999999996" hidden="1" customHeight="1" x14ac:dyDescent="0.2"/>
    <row r="486" ht="5.0999999999999996" hidden="1" customHeight="1" x14ac:dyDescent="0.2"/>
    <row r="487" ht="5.0999999999999996" hidden="1" customHeight="1" x14ac:dyDescent="0.2"/>
    <row r="488" ht="5.0999999999999996" hidden="1" customHeight="1" x14ac:dyDescent="0.2"/>
    <row r="489" ht="5.0999999999999996" hidden="1" customHeight="1" x14ac:dyDescent="0.2"/>
    <row r="490" ht="5.0999999999999996" hidden="1" customHeight="1" x14ac:dyDescent="0.2"/>
    <row r="491" ht="5.0999999999999996" hidden="1" customHeight="1" x14ac:dyDescent="0.2"/>
    <row r="492" ht="5.0999999999999996" hidden="1" customHeight="1" x14ac:dyDescent="0.2"/>
    <row r="493" ht="5.0999999999999996" hidden="1" customHeight="1" x14ac:dyDescent="0.2"/>
    <row r="494" ht="5.0999999999999996" hidden="1" customHeight="1" x14ac:dyDescent="0.2"/>
    <row r="495" ht="5.0999999999999996" hidden="1" customHeight="1" x14ac:dyDescent="0.2"/>
    <row r="496" ht="5.0999999999999996" hidden="1" customHeight="1" x14ac:dyDescent="0.2"/>
    <row r="497" ht="5.0999999999999996" hidden="1" customHeight="1" x14ac:dyDescent="0.2"/>
    <row r="498" ht="5.0999999999999996" hidden="1" customHeight="1" x14ac:dyDescent="0.2"/>
    <row r="499" ht="5.0999999999999996" hidden="1" customHeight="1" x14ac:dyDescent="0.2"/>
    <row r="500" ht="5.0999999999999996" hidden="1" customHeight="1" x14ac:dyDescent="0.2"/>
    <row r="501" ht="5.0999999999999996" hidden="1" customHeight="1" x14ac:dyDescent="0.2"/>
    <row r="502" ht="5.0999999999999996" hidden="1" customHeight="1" x14ac:dyDescent="0.2"/>
    <row r="503" ht="5.0999999999999996" hidden="1" customHeight="1" x14ac:dyDescent="0.2"/>
    <row r="504" ht="5.0999999999999996" hidden="1" customHeight="1" x14ac:dyDescent="0.2"/>
    <row r="505" ht="5.0999999999999996" hidden="1" customHeight="1" x14ac:dyDescent="0.2"/>
    <row r="506" ht="5.0999999999999996" hidden="1" customHeight="1" x14ac:dyDescent="0.2"/>
    <row r="507" ht="5.0999999999999996" hidden="1" customHeight="1" x14ac:dyDescent="0.2"/>
    <row r="508" ht="5.0999999999999996" hidden="1" customHeight="1" x14ac:dyDescent="0.2"/>
    <row r="509" ht="5.0999999999999996" hidden="1" customHeight="1" x14ac:dyDescent="0.2"/>
    <row r="510" ht="5.0999999999999996" hidden="1" customHeight="1" x14ac:dyDescent="0.2"/>
    <row r="511" ht="5.0999999999999996" hidden="1" customHeight="1" x14ac:dyDescent="0.2"/>
    <row r="512" ht="5.0999999999999996" hidden="1" customHeight="1" x14ac:dyDescent="0.2"/>
    <row r="513" ht="5.0999999999999996" hidden="1" customHeight="1" x14ac:dyDescent="0.2"/>
    <row r="514" ht="5.0999999999999996" hidden="1" customHeight="1" x14ac:dyDescent="0.2"/>
    <row r="515" ht="5.0999999999999996" hidden="1" customHeight="1" x14ac:dyDescent="0.2"/>
    <row r="516" ht="5.0999999999999996" hidden="1" customHeight="1" x14ac:dyDescent="0.2"/>
    <row r="517" ht="5.0999999999999996" hidden="1" customHeight="1" x14ac:dyDescent="0.2"/>
    <row r="518" ht="5.0999999999999996" hidden="1" customHeight="1" x14ac:dyDescent="0.2"/>
    <row r="519" ht="5.0999999999999996" hidden="1" customHeight="1" x14ac:dyDescent="0.2"/>
    <row r="520" ht="5.0999999999999996" hidden="1" customHeight="1" x14ac:dyDescent="0.2"/>
    <row r="521" ht="5.0999999999999996" hidden="1" customHeight="1" x14ac:dyDescent="0.2"/>
    <row r="522" ht="5.0999999999999996" hidden="1" customHeight="1" x14ac:dyDescent="0.2"/>
    <row r="523" ht="5.0999999999999996" hidden="1" customHeight="1" x14ac:dyDescent="0.2"/>
    <row r="524" ht="5.0999999999999996" hidden="1" customHeight="1" x14ac:dyDescent="0.2"/>
    <row r="525" ht="5.0999999999999996" hidden="1" customHeight="1" x14ac:dyDescent="0.2"/>
    <row r="526" ht="5.0999999999999996" hidden="1" customHeight="1" x14ac:dyDescent="0.2"/>
    <row r="527" ht="5.0999999999999996" hidden="1" customHeight="1" x14ac:dyDescent="0.2"/>
    <row r="528" ht="5.0999999999999996" hidden="1" customHeight="1" x14ac:dyDescent="0.2"/>
    <row r="529" ht="5.0999999999999996" hidden="1" customHeight="1" x14ac:dyDescent="0.2"/>
    <row r="530" ht="5.0999999999999996" hidden="1" customHeight="1" x14ac:dyDescent="0.2"/>
    <row r="531" ht="5.0999999999999996" hidden="1" customHeight="1" x14ac:dyDescent="0.2"/>
    <row r="532" ht="5.0999999999999996" hidden="1" customHeight="1" x14ac:dyDescent="0.2"/>
    <row r="533" ht="5.0999999999999996" hidden="1" customHeight="1" x14ac:dyDescent="0.2"/>
    <row r="534" ht="5.0999999999999996" hidden="1" customHeight="1" x14ac:dyDescent="0.2"/>
    <row r="535" ht="5.0999999999999996" hidden="1" customHeight="1" x14ac:dyDescent="0.2"/>
    <row r="536" ht="5.0999999999999996" hidden="1" customHeight="1" x14ac:dyDescent="0.2"/>
    <row r="537" ht="5.0999999999999996" hidden="1" customHeight="1" x14ac:dyDescent="0.2"/>
    <row r="538" ht="5.0999999999999996" hidden="1" customHeight="1" x14ac:dyDescent="0.2"/>
    <row r="539" ht="5.0999999999999996" hidden="1" customHeight="1" x14ac:dyDescent="0.2"/>
    <row r="540" ht="5.0999999999999996" hidden="1" customHeight="1" x14ac:dyDescent="0.2"/>
    <row r="541" ht="5.0999999999999996" hidden="1" customHeight="1" x14ac:dyDescent="0.2"/>
    <row r="542" ht="5.0999999999999996" hidden="1" customHeight="1" x14ac:dyDescent="0.2"/>
    <row r="543" ht="5.0999999999999996" hidden="1" customHeight="1" x14ac:dyDescent="0.2"/>
    <row r="544" ht="5.0999999999999996" hidden="1" customHeight="1" x14ac:dyDescent="0.2"/>
    <row r="545" ht="5.0999999999999996" hidden="1" customHeight="1" x14ac:dyDescent="0.2"/>
    <row r="546" ht="5.0999999999999996" hidden="1" customHeight="1" x14ac:dyDescent="0.2"/>
    <row r="547" ht="5.0999999999999996" hidden="1" customHeight="1" x14ac:dyDescent="0.2"/>
    <row r="548" ht="5.0999999999999996" hidden="1" customHeight="1" x14ac:dyDescent="0.2"/>
    <row r="549" ht="5.0999999999999996" hidden="1" customHeight="1" x14ac:dyDescent="0.2"/>
    <row r="550" ht="5.0999999999999996" hidden="1" customHeight="1" x14ac:dyDescent="0.2"/>
    <row r="551" ht="5.0999999999999996" hidden="1" customHeight="1" x14ac:dyDescent="0.2"/>
    <row r="552" ht="5.0999999999999996" hidden="1" customHeight="1" x14ac:dyDescent="0.2"/>
    <row r="553" ht="5.0999999999999996" hidden="1" customHeight="1" x14ac:dyDescent="0.2"/>
    <row r="554" ht="5.0999999999999996" hidden="1" customHeight="1" x14ac:dyDescent="0.2"/>
    <row r="555" ht="5.0999999999999996" hidden="1" customHeight="1" x14ac:dyDescent="0.2"/>
    <row r="556" ht="5.0999999999999996" hidden="1" customHeight="1" x14ac:dyDescent="0.2"/>
    <row r="557" ht="5.0999999999999996" hidden="1" customHeight="1" x14ac:dyDescent="0.2"/>
    <row r="558" ht="5.0999999999999996" hidden="1" customHeight="1" x14ac:dyDescent="0.2"/>
    <row r="559" ht="5.0999999999999996" hidden="1" customHeight="1" x14ac:dyDescent="0.2"/>
    <row r="560" ht="5.0999999999999996" hidden="1" customHeight="1" x14ac:dyDescent="0.2"/>
    <row r="561" ht="5.0999999999999996" hidden="1" customHeight="1" x14ac:dyDescent="0.2"/>
    <row r="562" ht="5.0999999999999996" hidden="1" customHeight="1" x14ac:dyDescent="0.2"/>
    <row r="563" ht="5.0999999999999996" hidden="1" customHeight="1" x14ac:dyDescent="0.2"/>
    <row r="564" ht="5.0999999999999996" hidden="1" customHeight="1" x14ac:dyDescent="0.2"/>
    <row r="565" ht="5.0999999999999996" hidden="1" customHeight="1" x14ac:dyDescent="0.2"/>
    <row r="566" ht="5.0999999999999996" hidden="1" customHeight="1" x14ac:dyDescent="0.2"/>
    <row r="567" ht="5.0999999999999996" hidden="1" customHeight="1" x14ac:dyDescent="0.2"/>
    <row r="568" ht="5.0999999999999996" hidden="1" customHeight="1" x14ac:dyDescent="0.2"/>
    <row r="569" ht="5.0999999999999996" hidden="1" customHeight="1" x14ac:dyDescent="0.2"/>
    <row r="570" ht="5.0999999999999996" hidden="1" customHeight="1" x14ac:dyDescent="0.2"/>
    <row r="571" ht="5.0999999999999996" hidden="1" customHeight="1" x14ac:dyDescent="0.2"/>
    <row r="572" ht="5.0999999999999996" hidden="1" customHeight="1" x14ac:dyDescent="0.2"/>
    <row r="573" ht="5.0999999999999996" hidden="1" customHeight="1" x14ac:dyDescent="0.2"/>
    <row r="574" ht="5.0999999999999996" hidden="1" customHeight="1" x14ac:dyDescent="0.2"/>
    <row r="575" ht="5.0999999999999996" hidden="1" customHeight="1" x14ac:dyDescent="0.2"/>
    <row r="576" ht="5.0999999999999996" hidden="1" customHeight="1" x14ac:dyDescent="0.2"/>
    <row r="577" ht="5.0999999999999996" hidden="1" customHeight="1" x14ac:dyDescent="0.2"/>
    <row r="578" ht="5.0999999999999996" hidden="1" customHeight="1" x14ac:dyDescent="0.2"/>
    <row r="579" ht="5.0999999999999996" hidden="1" customHeight="1" x14ac:dyDescent="0.2"/>
    <row r="580" ht="5.0999999999999996" hidden="1" customHeight="1" x14ac:dyDescent="0.2"/>
    <row r="581" ht="5.0999999999999996" hidden="1" customHeight="1" x14ac:dyDescent="0.2"/>
    <row r="582" ht="5.0999999999999996" hidden="1" customHeight="1" x14ac:dyDescent="0.2"/>
    <row r="583" ht="5.0999999999999996" hidden="1" customHeight="1" x14ac:dyDescent="0.2"/>
    <row r="584" ht="5.0999999999999996" hidden="1" customHeight="1" x14ac:dyDescent="0.2"/>
    <row r="585" ht="5.0999999999999996" hidden="1" customHeight="1" x14ac:dyDescent="0.2"/>
    <row r="586" ht="5.0999999999999996" hidden="1" customHeight="1" x14ac:dyDescent="0.2"/>
    <row r="587" ht="5.0999999999999996" hidden="1" customHeight="1" x14ac:dyDescent="0.2"/>
    <row r="588" ht="5.0999999999999996" hidden="1" customHeight="1" x14ac:dyDescent="0.2"/>
    <row r="589" ht="5.0999999999999996" hidden="1" customHeight="1" x14ac:dyDescent="0.2"/>
    <row r="590" ht="5.0999999999999996" hidden="1" customHeight="1" x14ac:dyDescent="0.2"/>
    <row r="591" ht="5.0999999999999996" hidden="1" customHeight="1" x14ac:dyDescent="0.2"/>
    <row r="592" ht="5.0999999999999996" hidden="1" customHeight="1" x14ac:dyDescent="0.2"/>
    <row r="593" ht="5.0999999999999996" hidden="1" customHeight="1" x14ac:dyDescent="0.2"/>
    <row r="594" ht="5.0999999999999996" hidden="1" customHeight="1" x14ac:dyDescent="0.2"/>
    <row r="595" ht="5.0999999999999996" hidden="1" customHeight="1" x14ac:dyDescent="0.2"/>
    <row r="596" ht="5.0999999999999996" hidden="1" customHeight="1" x14ac:dyDescent="0.2"/>
    <row r="597" ht="5.0999999999999996" hidden="1" customHeight="1" x14ac:dyDescent="0.2"/>
    <row r="598" ht="5.0999999999999996" hidden="1" customHeight="1" x14ac:dyDescent="0.2"/>
    <row r="599" ht="5.0999999999999996" hidden="1" customHeight="1" x14ac:dyDescent="0.2"/>
    <row r="600" ht="5.0999999999999996" hidden="1" customHeight="1" x14ac:dyDescent="0.2"/>
    <row r="601" ht="5.0999999999999996" hidden="1" customHeight="1" x14ac:dyDescent="0.2"/>
    <row r="602" ht="5.0999999999999996" hidden="1" customHeight="1" x14ac:dyDescent="0.2"/>
    <row r="603" ht="5.0999999999999996" hidden="1" customHeight="1" x14ac:dyDescent="0.2"/>
    <row r="604" ht="5.0999999999999996" hidden="1" customHeight="1" x14ac:dyDescent="0.2"/>
    <row r="605" ht="5.0999999999999996" hidden="1" customHeight="1" x14ac:dyDescent="0.2"/>
    <row r="606" ht="5.0999999999999996" hidden="1" customHeight="1" x14ac:dyDescent="0.2"/>
    <row r="607" ht="5.0999999999999996" hidden="1" customHeight="1" x14ac:dyDescent="0.2"/>
    <row r="608" ht="5.0999999999999996" hidden="1" customHeight="1" x14ac:dyDescent="0.2"/>
    <row r="609" ht="5.0999999999999996" hidden="1" customHeight="1" x14ac:dyDescent="0.2"/>
    <row r="610" ht="5.0999999999999996" hidden="1" customHeight="1" x14ac:dyDescent="0.2"/>
    <row r="611" ht="5.0999999999999996" hidden="1" customHeight="1" x14ac:dyDescent="0.2"/>
    <row r="612" ht="5.0999999999999996" hidden="1" customHeight="1" x14ac:dyDescent="0.2"/>
    <row r="613" ht="5.0999999999999996" hidden="1" customHeight="1" x14ac:dyDescent="0.2"/>
    <row r="614" ht="5.0999999999999996" hidden="1" customHeight="1" x14ac:dyDescent="0.2"/>
    <row r="615" ht="5.0999999999999996" hidden="1" customHeight="1" x14ac:dyDescent="0.2"/>
    <row r="616" ht="5.0999999999999996" hidden="1" customHeight="1" x14ac:dyDescent="0.2"/>
    <row r="617" ht="5.0999999999999996" hidden="1" customHeight="1" x14ac:dyDescent="0.2"/>
    <row r="618" ht="5.0999999999999996" hidden="1" customHeight="1" x14ac:dyDescent="0.2"/>
    <row r="619" ht="5.0999999999999996" hidden="1" customHeight="1" x14ac:dyDescent="0.2"/>
    <row r="620" ht="5.0999999999999996" hidden="1" customHeight="1" x14ac:dyDescent="0.2"/>
    <row r="621" ht="5.0999999999999996" hidden="1" customHeight="1" x14ac:dyDescent="0.2"/>
    <row r="622" ht="5.0999999999999996" hidden="1" customHeight="1" x14ac:dyDescent="0.2"/>
    <row r="623" ht="5.0999999999999996" hidden="1" customHeight="1" x14ac:dyDescent="0.2"/>
    <row r="624" ht="5.0999999999999996" hidden="1" customHeight="1" x14ac:dyDescent="0.2"/>
    <row r="625" ht="5.0999999999999996" hidden="1" customHeight="1" x14ac:dyDescent="0.2"/>
    <row r="626" ht="5.0999999999999996" hidden="1" customHeight="1" x14ac:dyDescent="0.2"/>
    <row r="627" ht="5.0999999999999996" hidden="1" customHeight="1" x14ac:dyDescent="0.2"/>
    <row r="628" ht="5.0999999999999996" hidden="1" customHeight="1" x14ac:dyDescent="0.2"/>
    <row r="629" ht="5.0999999999999996" hidden="1" customHeight="1" x14ac:dyDescent="0.2"/>
    <row r="630" ht="5.0999999999999996" hidden="1" customHeight="1" x14ac:dyDescent="0.2"/>
    <row r="631" ht="5.0999999999999996" hidden="1" customHeight="1" x14ac:dyDescent="0.2"/>
    <row r="632" ht="5.0999999999999996" hidden="1" customHeight="1" x14ac:dyDescent="0.2"/>
    <row r="633" ht="5.0999999999999996" hidden="1" customHeight="1" x14ac:dyDescent="0.2"/>
    <row r="634" ht="5.0999999999999996" hidden="1" customHeight="1" x14ac:dyDescent="0.2"/>
    <row r="635" ht="5.0999999999999996" hidden="1" customHeight="1" x14ac:dyDescent="0.2"/>
    <row r="636" ht="5.0999999999999996" hidden="1" customHeight="1" x14ac:dyDescent="0.2"/>
    <row r="637" ht="5.0999999999999996" hidden="1" customHeight="1" x14ac:dyDescent="0.2"/>
    <row r="638" ht="5.0999999999999996" hidden="1" customHeight="1" x14ac:dyDescent="0.2"/>
    <row r="639" ht="5.0999999999999996" hidden="1" customHeight="1" x14ac:dyDescent="0.2"/>
    <row r="640" ht="5.0999999999999996" hidden="1" customHeight="1" x14ac:dyDescent="0.2"/>
    <row r="641" ht="5.0999999999999996" hidden="1" customHeight="1" x14ac:dyDescent="0.2"/>
    <row r="642" ht="5.0999999999999996" hidden="1" customHeight="1" x14ac:dyDescent="0.2"/>
    <row r="643" ht="5.0999999999999996" hidden="1" customHeight="1" x14ac:dyDescent="0.2"/>
    <row r="644" ht="5.0999999999999996" hidden="1" customHeight="1" x14ac:dyDescent="0.2"/>
    <row r="645" ht="5.0999999999999996" hidden="1" customHeight="1" x14ac:dyDescent="0.2"/>
    <row r="646" ht="5.0999999999999996" hidden="1" customHeight="1" x14ac:dyDescent="0.2"/>
    <row r="647" ht="5.0999999999999996" hidden="1" customHeight="1" x14ac:dyDescent="0.2"/>
    <row r="648" ht="5.0999999999999996" hidden="1" customHeight="1" x14ac:dyDescent="0.2"/>
    <row r="649" ht="5.0999999999999996" hidden="1" customHeight="1" x14ac:dyDescent="0.2"/>
    <row r="650" ht="5.0999999999999996" hidden="1" customHeight="1" x14ac:dyDescent="0.2"/>
    <row r="651" ht="5.0999999999999996" hidden="1" customHeight="1" x14ac:dyDescent="0.2"/>
    <row r="652" ht="5.0999999999999996" hidden="1" customHeight="1" x14ac:dyDescent="0.2"/>
    <row r="653" ht="5.0999999999999996" hidden="1" customHeight="1" x14ac:dyDescent="0.2"/>
    <row r="654" ht="5.0999999999999996" hidden="1" customHeight="1" x14ac:dyDescent="0.2"/>
    <row r="655" ht="5.0999999999999996" hidden="1" customHeight="1" x14ac:dyDescent="0.2"/>
    <row r="656" ht="5.0999999999999996" hidden="1" customHeight="1" x14ac:dyDescent="0.2"/>
    <row r="657" ht="5.0999999999999996" hidden="1" customHeight="1" x14ac:dyDescent="0.2"/>
    <row r="658" ht="5.0999999999999996" hidden="1" customHeight="1" x14ac:dyDescent="0.2"/>
    <row r="659" ht="5.0999999999999996" hidden="1" customHeight="1" x14ac:dyDescent="0.2"/>
    <row r="660" ht="5.0999999999999996" hidden="1" customHeight="1" x14ac:dyDescent="0.2"/>
    <row r="661" ht="5.0999999999999996" hidden="1" customHeight="1" x14ac:dyDescent="0.2"/>
    <row r="662" ht="5.0999999999999996" hidden="1" customHeight="1" x14ac:dyDescent="0.2"/>
    <row r="663" ht="5.0999999999999996" hidden="1" customHeight="1" x14ac:dyDescent="0.2"/>
    <row r="664" ht="5.0999999999999996" hidden="1" customHeight="1" x14ac:dyDescent="0.2"/>
    <row r="665" ht="5.0999999999999996" hidden="1" customHeight="1" x14ac:dyDescent="0.2"/>
    <row r="666" ht="5.0999999999999996" hidden="1" customHeight="1" x14ac:dyDescent="0.2"/>
    <row r="667" ht="5.0999999999999996" hidden="1" customHeight="1" x14ac:dyDescent="0.2"/>
    <row r="668" ht="5.0999999999999996" hidden="1" customHeight="1" x14ac:dyDescent="0.2"/>
    <row r="669" ht="5.0999999999999996" hidden="1" customHeight="1" x14ac:dyDescent="0.2"/>
    <row r="670" ht="5.0999999999999996" hidden="1" customHeight="1" x14ac:dyDescent="0.2"/>
    <row r="671" ht="5.0999999999999996" hidden="1" customHeight="1" x14ac:dyDescent="0.2"/>
    <row r="672" ht="5.0999999999999996" hidden="1" customHeight="1" x14ac:dyDescent="0.2"/>
    <row r="673" ht="5.0999999999999996" hidden="1" customHeight="1" x14ac:dyDescent="0.2"/>
    <row r="674" ht="5.0999999999999996" hidden="1" customHeight="1" x14ac:dyDescent="0.2"/>
    <row r="675" ht="5.0999999999999996" hidden="1" customHeight="1" x14ac:dyDescent="0.2"/>
    <row r="676" ht="5.0999999999999996" hidden="1" customHeight="1" x14ac:dyDescent="0.2"/>
    <row r="677" ht="5.0999999999999996" hidden="1" customHeight="1" x14ac:dyDescent="0.2"/>
    <row r="678" ht="5.0999999999999996" hidden="1" customHeight="1" x14ac:dyDescent="0.2"/>
    <row r="679" ht="5.0999999999999996" hidden="1" customHeight="1" x14ac:dyDescent="0.2"/>
    <row r="680" ht="5.0999999999999996" hidden="1" customHeight="1" x14ac:dyDescent="0.2"/>
    <row r="681" ht="5.0999999999999996" hidden="1" customHeight="1" x14ac:dyDescent="0.2"/>
    <row r="682" ht="5.0999999999999996" hidden="1" customHeight="1" x14ac:dyDescent="0.2"/>
    <row r="683" ht="5.0999999999999996" hidden="1" customHeight="1" x14ac:dyDescent="0.2"/>
    <row r="684" ht="5.0999999999999996" hidden="1" customHeight="1" x14ac:dyDescent="0.2"/>
    <row r="685" ht="5.0999999999999996" hidden="1" customHeight="1" x14ac:dyDescent="0.2"/>
    <row r="686" ht="5.0999999999999996" hidden="1" customHeight="1" x14ac:dyDescent="0.2"/>
    <row r="687" ht="5.0999999999999996" hidden="1" customHeight="1" x14ac:dyDescent="0.2"/>
    <row r="688" ht="5.0999999999999996" hidden="1" customHeight="1" x14ac:dyDescent="0.2"/>
    <row r="689" ht="5.0999999999999996" hidden="1" customHeight="1" x14ac:dyDescent="0.2"/>
    <row r="690" ht="5.0999999999999996" hidden="1" customHeight="1" x14ac:dyDescent="0.2"/>
    <row r="691" ht="5.0999999999999996" hidden="1" customHeight="1" x14ac:dyDescent="0.2"/>
    <row r="692" ht="5.0999999999999996" hidden="1" customHeight="1" x14ac:dyDescent="0.2"/>
    <row r="693" ht="5.0999999999999996" hidden="1" customHeight="1" x14ac:dyDescent="0.2"/>
    <row r="694" ht="5.0999999999999996" hidden="1" customHeight="1" x14ac:dyDescent="0.2"/>
    <row r="695" ht="5.0999999999999996" hidden="1" customHeight="1" x14ac:dyDescent="0.2"/>
    <row r="696" ht="5.0999999999999996" hidden="1" customHeight="1" x14ac:dyDescent="0.2"/>
    <row r="697" ht="5.0999999999999996" hidden="1" customHeight="1" x14ac:dyDescent="0.2"/>
    <row r="698" ht="5.0999999999999996" hidden="1" customHeight="1" x14ac:dyDescent="0.2"/>
    <row r="699" ht="5.0999999999999996" hidden="1" customHeight="1" x14ac:dyDescent="0.2"/>
    <row r="700" ht="5.0999999999999996" hidden="1" customHeight="1" x14ac:dyDescent="0.2"/>
    <row r="701" ht="5.0999999999999996" hidden="1" customHeight="1" x14ac:dyDescent="0.2"/>
    <row r="702" ht="5.0999999999999996" hidden="1" customHeight="1" x14ac:dyDescent="0.2"/>
    <row r="703" ht="5.0999999999999996" hidden="1" customHeight="1" x14ac:dyDescent="0.2"/>
    <row r="704" ht="5.0999999999999996" hidden="1" customHeight="1" x14ac:dyDescent="0.2"/>
    <row r="705" ht="5.0999999999999996" hidden="1" customHeight="1" x14ac:dyDescent="0.2"/>
    <row r="706" ht="5.0999999999999996" hidden="1" customHeight="1" x14ac:dyDescent="0.2"/>
    <row r="707" ht="5.0999999999999996" hidden="1" customHeight="1" x14ac:dyDescent="0.2"/>
    <row r="708" ht="5.0999999999999996" hidden="1" customHeight="1" x14ac:dyDescent="0.2"/>
    <row r="709" ht="5.0999999999999996" hidden="1" customHeight="1" x14ac:dyDescent="0.2"/>
    <row r="710" ht="5.0999999999999996" hidden="1" customHeight="1" x14ac:dyDescent="0.2"/>
    <row r="711" ht="5.0999999999999996" hidden="1" customHeight="1" x14ac:dyDescent="0.2"/>
    <row r="712" ht="5.0999999999999996" hidden="1" customHeight="1" x14ac:dyDescent="0.2"/>
    <row r="713" ht="5.0999999999999996" hidden="1" customHeight="1" x14ac:dyDescent="0.2"/>
    <row r="714" ht="5.0999999999999996" hidden="1" customHeight="1" x14ac:dyDescent="0.2"/>
    <row r="715" ht="5.0999999999999996" hidden="1" customHeight="1" x14ac:dyDescent="0.2"/>
    <row r="716" ht="5.0999999999999996" hidden="1" customHeight="1" x14ac:dyDescent="0.2"/>
    <row r="717" ht="5.0999999999999996" hidden="1" customHeight="1" x14ac:dyDescent="0.2"/>
    <row r="718" ht="5.0999999999999996" hidden="1" customHeight="1" x14ac:dyDescent="0.2"/>
    <row r="719" ht="5.0999999999999996" hidden="1" customHeight="1" x14ac:dyDescent="0.2"/>
    <row r="720" ht="5.0999999999999996" hidden="1" customHeight="1" x14ac:dyDescent="0.2"/>
    <row r="721" ht="5.0999999999999996" hidden="1" customHeight="1" x14ac:dyDescent="0.2"/>
    <row r="722" ht="5.0999999999999996" hidden="1" customHeight="1" x14ac:dyDescent="0.2"/>
    <row r="723" ht="5.0999999999999996" hidden="1" customHeight="1" x14ac:dyDescent="0.2"/>
    <row r="724" ht="5.0999999999999996" hidden="1" customHeight="1" x14ac:dyDescent="0.2"/>
    <row r="725" ht="5.0999999999999996" hidden="1" customHeight="1" x14ac:dyDescent="0.2"/>
    <row r="726" ht="5.0999999999999996" hidden="1" customHeight="1" x14ac:dyDescent="0.2"/>
    <row r="727" ht="5.0999999999999996" hidden="1" customHeight="1" x14ac:dyDescent="0.2"/>
    <row r="728" ht="5.0999999999999996" hidden="1" customHeight="1" x14ac:dyDescent="0.2"/>
    <row r="729" ht="5.0999999999999996" hidden="1" customHeight="1" x14ac:dyDescent="0.2"/>
    <row r="730" ht="5.0999999999999996" hidden="1" customHeight="1" x14ac:dyDescent="0.2"/>
    <row r="731" ht="5.0999999999999996" hidden="1" customHeight="1" x14ac:dyDescent="0.2"/>
    <row r="732" ht="5.0999999999999996" hidden="1" customHeight="1" x14ac:dyDescent="0.2"/>
    <row r="733" ht="5.0999999999999996" hidden="1" customHeight="1" x14ac:dyDescent="0.2"/>
    <row r="734" ht="5.0999999999999996" hidden="1" customHeight="1" x14ac:dyDescent="0.2"/>
    <row r="735" ht="5.0999999999999996" hidden="1" customHeight="1" x14ac:dyDescent="0.2"/>
    <row r="736" ht="5.0999999999999996" hidden="1" customHeight="1" x14ac:dyDescent="0.2"/>
    <row r="737" ht="5.0999999999999996" hidden="1" customHeight="1" x14ac:dyDescent="0.2"/>
    <row r="738" ht="5.0999999999999996" hidden="1" customHeight="1" x14ac:dyDescent="0.2"/>
    <row r="739" ht="5.0999999999999996" hidden="1" customHeight="1" x14ac:dyDescent="0.2"/>
    <row r="740" ht="5.0999999999999996" hidden="1" customHeight="1" x14ac:dyDescent="0.2"/>
    <row r="741" ht="5.0999999999999996" hidden="1" customHeight="1" x14ac:dyDescent="0.2"/>
    <row r="742" ht="5.0999999999999996" hidden="1" customHeight="1" x14ac:dyDescent="0.2"/>
    <row r="743" ht="5.0999999999999996" hidden="1" customHeight="1" x14ac:dyDescent="0.2"/>
    <row r="744" ht="5.0999999999999996" hidden="1" customHeight="1" x14ac:dyDescent="0.2"/>
    <row r="745" ht="5.0999999999999996" hidden="1" customHeight="1" x14ac:dyDescent="0.2"/>
    <row r="746" ht="5.0999999999999996" hidden="1" customHeight="1" x14ac:dyDescent="0.2"/>
    <row r="747" ht="5.0999999999999996" hidden="1" customHeight="1" x14ac:dyDescent="0.2"/>
    <row r="748" ht="5.0999999999999996" hidden="1" customHeight="1" x14ac:dyDescent="0.2"/>
    <row r="749" ht="5.0999999999999996" hidden="1" customHeight="1" x14ac:dyDescent="0.2"/>
    <row r="750" ht="5.0999999999999996" hidden="1" customHeight="1" x14ac:dyDescent="0.2"/>
    <row r="751" ht="5.0999999999999996" hidden="1" customHeight="1" x14ac:dyDescent="0.2"/>
    <row r="752" ht="5.0999999999999996" hidden="1" customHeight="1" x14ac:dyDescent="0.2"/>
    <row r="753" ht="5.0999999999999996" hidden="1" customHeight="1" x14ac:dyDescent="0.2"/>
    <row r="754" ht="5.0999999999999996" hidden="1" customHeight="1" x14ac:dyDescent="0.2"/>
    <row r="755" ht="5.0999999999999996" hidden="1" customHeight="1" x14ac:dyDescent="0.2"/>
    <row r="756" ht="5.0999999999999996" hidden="1" customHeight="1" x14ac:dyDescent="0.2"/>
    <row r="757" ht="5.0999999999999996" hidden="1" customHeight="1" x14ac:dyDescent="0.2"/>
    <row r="758" ht="5.0999999999999996" hidden="1" customHeight="1" x14ac:dyDescent="0.2"/>
    <row r="759" ht="5.0999999999999996" hidden="1" customHeight="1" x14ac:dyDescent="0.2"/>
    <row r="760" ht="5.0999999999999996" hidden="1" customHeight="1" x14ac:dyDescent="0.2"/>
    <row r="761" ht="5.0999999999999996" hidden="1" customHeight="1" x14ac:dyDescent="0.2"/>
    <row r="762" ht="5.0999999999999996" hidden="1" customHeight="1" x14ac:dyDescent="0.2"/>
    <row r="763" ht="5.0999999999999996" hidden="1" customHeight="1" x14ac:dyDescent="0.2"/>
    <row r="764" ht="5.0999999999999996" hidden="1" customHeight="1" x14ac:dyDescent="0.2"/>
    <row r="765" ht="5.0999999999999996" hidden="1" customHeight="1" x14ac:dyDescent="0.2"/>
    <row r="766" ht="5.0999999999999996" hidden="1" customHeight="1" x14ac:dyDescent="0.2"/>
    <row r="767" ht="5.0999999999999996" hidden="1" customHeight="1" x14ac:dyDescent="0.2"/>
    <row r="768" ht="5.0999999999999996" hidden="1" customHeight="1" x14ac:dyDescent="0.2"/>
    <row r="769" ht="5.0999999999999996" hidden="1" customHeight="1" x14ac:dyDescent="0.2"/>
    <row r="770" ht="5.0999999999999996" hidden="1" customHeight="1" x14ac:dyDescent="0.2"/>
    <row r="771" ht="5.0999999999999996" hidden="1" customHeight="1" x14ac:dyDescent="0.2"/>
    <row r="772" ht="5.0999999999999996" hidden="1" customHeight="1" x14ac:dyDescent="0.2"/>
    <row r="773" ht="5.0999999999999996" hidden="1" customHeight="1" x14ac:dyDescent="0.2"/>
    <row r="774" ht="5.0999999999999996" hidden="1" customHeight="1" x14ac:dyDescent="0.2"/>
    <row r="775" ht="5.0999999999999996" hidden="1" customHeight="1" x14ac:dyDescent="0.2"/>
    <row r="776" ht="5.0999999999999996" hidden="1" customHeight="1" x14ac:dyDescent="0.2"/>
    <row r="777" ht="5.0999999999999996" hidden="1" customHeight="1" x14ac:dyDescent="0.2"/>
    <row r="778" ht="5.0999999999999996" hidden="1" customHeight="1" x14ac:dyDescent="0.2"/>
    <row r="779" ht="5.0999999999999996" hidden="1" customHeight="1" x14ac:dyDescent="0.2"/>
    <row r="780" ht="5.0999999999999996" hidden="1" customHeight="1" x14ac:dyDescent="0.2"/>
    <row r="781" ht="5.0999999999999996" hidden="1" customHeight="1" x14ac:dyDescent="0.2"/>
    <row r="782" ht="5.0999999999999996" hidden="1" customHeight="1" x14ac:dyDescent="0.2"/>
    <row r="783" ht="5.0999999999999996" hidden="1" customHeight="1" x14ac:dyDescent="0.2"/>
    <row r="784" ht="5.0999999999999996" hidden="1" customHeight="1" x14ac:dyDescent="0.2"/>
    <row r="785" ht="5.0999999999999996" hidden="1" customHeight="1" x14ac:dyDescent="0.2"/>
    <row r="786" ht="5.0999999999999996" hidden="1" customHeight="1" x14ac:dyDescent="0.2"/>
    <row r="787" ht="5.0999999999999996" hidden="1" customHeight="1" x14ac:dyDescent="0.2"/>
    <row r="788" ht="5.0999999999999996" hidden="1" customHeight="1" x14ac:dyDescent="0.2"/>
    <row r="789" ht="5.0999999999999996" hidden="1" customHeight="1" x14ac:dyDescent="0.2"/>
    <row r="790" ht="5.0999999999999996" hidden="1" customHeight="1" x14ac:dyDescent="0.2"/>
    <row r="791" ht="5.0999999999999996" hidden="1" customHeight="1" x14ac:dyDescent="0.2"/>
    <row r="792" ht="5.0999999999999996" hidden="1" customHeight="1" x14ac:dyDescent="0.2"/>
    <row r="793" ht="5.0999999999999996" hidden="1" customHeight="1" x14ac:dyDescent="0.2"/>
    <row r="794" ht="5.0999999999999996" hidden="1" customHeight="1" x14ac:dyDescent="0.2"/>
    <row r="795" ht="5.0999999999999996" hidden="1" customHeight="1" x14ac:dyDescent="0.2"/>
    <row r="796" ht="5.0999999999999996" hidden="1" customHeight="1" x14ac:dyDescent="0.2"/>
    <row r="797" ht="5.0999999999999996" hidden="1" customHeight="1" x14ac:dyDescent="0.2"/>
    <row r="798" ht="5.0999999999999996" hidden="1" customHeight="1" x14ac:dyDescent="0.2"/>
    <row r="799" ht="5.0999999999999996" hidden="1" customHeight="1" x14ac:dyDescent="0.2"/>
    <row r="800" ht="5.0999999999999996" hidden="1" customHeight="1" x14ac:dyDescent="0.2"/>
    <row r="801" ht="5.0999999999999996" hidden="1" customHeight="1" x14ac:dyDescent="0.2"/>
    <row r="802" ht="5.0999999999999996" hidden="1" customHeight="1" x14ac:dyDescent="0.2"/>
    <row r="803" ht="5.0999999999999996" hidden="1" customHeight="1" x14ac:dyDescent="0.2"/>
    <row r="804" ht="5.0999999999999996" hidden="1" customHeight="1" x14ac:dyDescent="0.2"/>
    <row r="805" ht="5.0999999999999996" hidden="1" customHeight="1" x14ac:dyDescent="0.2"/>
    <row r="806" ht="5.0999999999999996" hidden="1" customHeight="1" x14ac:dyDescent="0.2"/>
    <row r="807" ht="5.0999999999999996" hidden="1" customHeight="1" x14ac:dyDescent="0.2"/>
    <row r="808" ht="5.0999999999999996" hidden="1" customHeight="1" x14ac:dyDescent="0.2"/>
    <row r="809" ht="5.0999999999999996" hidden="1" customHeight="1" x14ac:dyDescent="0.2"/>
    <row r="810" ht="5.0999999999999996" hidden="1" customHeight="1" x14ac:dyDescent="0.2"/>
    <row r="811" ht="5.0999999999999996" hidden="1" customHeight="1" x14ac:dyDescent="0.2"/>
    <row r="812" ht="5.0999999999999996" hidden="1" customHeight="1" x14ac:dyDescent="0.2"/>
    <row r="813" ht="5.0999999999999996" hidden="1" customHeight="1" x14ac:dyDescent="0.2"/>
    <row r="814" ht="5.0999999999999996" hidden="1" customHeight="1" x14ac:dyDescent="0.2"/>
    <row r="815" ht="5.0999999999999996" hidden="1" customHeight="1" x14ac:dyDescent="0.2"/>
    <row r="816" ht="5.0999999999999996" hidden="1" customHeight="1" x14ac:dyDescent="0.2"/>
    <row r="817" ht="5.0999999999999996" hidden="1" customHeight="1" x14ac:dyDescent="0.2"/>
    <row r="818" ht="5.0999999999999996" hidden="1" customHeight="1" x14ac:dyDescent="0.2"/>
    <row r="819" ht="5.0999999999999996" hidden="1" customHeight="1" x14ac:dyDescent="0.2"/>
    <row r="820" ht="5.0999999999999996" hidden="1" customHeight="1" x14ac:dyDescent="0.2"/>
    <row r="821" ht="5.0999999999999996" hidden="1" customHeight="1" x14ac:dyDescent="0.2"/>
    <row r="822" ht="5.0999999999999996" hidden="1" customHeight="1" x14ac:dyDescent="0.2"/>
    <row r="823" ht="5.0999999999999996" hidden="1" customHeight="1" x14ac:dyDescent="0.2"/>
    <row r="824" ht="5.0999999999999996" hidden="1" customHeight="1" x14ac:dyDescent="0.2"/>
    <row r="825" ht="5.0999999999999996" hidden="1" customHeight="1" x14ac:dyDescent="0.2"/>
    <row r="826" ht="5.0999999999999996" hidden="1" customHeight="1" x14ac:dyDescent="0.2"/>
    <row r="827" ht="5.0999999999999996" hidden="1" customHeight="1" x14ac:dyDescent="0.2"/>
    <row r="828" ht="5.0999999999999996" hidden="1" customHeight="1" x14ac:dyDescent="0.2"/>
    <row r="829" ht="5.0999999999999996" hidden="1" customHeight="1" x14ac:dyDescent="0.2"/>
    <row r="830" ht="5.0999999999999996" hidden="1" customHeight="1" x14ac:dyDescent="0.2"/>
    <row r="831" ht="5.0999999999999996" hidden="1" customHeight="1" x14ac:dyDescent="0.2"/>
    <row r="832" ht="5.0999999999999996" hidden="1" customHeight="1" x14ac:dyDescent="0.2"/>
    <row r="833" ht="5.0999999999999996" hidden="1" customHeight="1" x14ac:dyDescent="0.2"/>
    <row r="834" ht="5.0999999999999996" hidden="1" customHeight="1" x14ac:dyDescent="0.2"/>
    <row r="835" ht="5.0999999999999996" hidden="1" customHeight="1" x14ac:dyDescent="0.2"/>
    <row r="836" ht="5.0999999999999996" hidden="1" customHeight="1" x14ac:dyDescent="0.2"/>
    <row r="837" ht="5.0999999999999996" hidden="1" customHeight="1" x14ac:dyDescent="0.2"/>
    <row r="838" ht="5.0999999999999996" hidden="1" customHeight="1" x14ac:dyDescent="0.2"/>
    <row r="839" ht="5.0999999999999996" hidden="1" customHeight="1" x14ac:dyDescent="0.2"/>
    <row r="840" ht="5.0999999999999996" hidden="1" customHeight="1" x14ac:dyDescent="0.2"/>
    <row r="841" ht="5.0999999999999996" hidden="1" customHeight="1" x14ac:dyDescent="0.2"/>
    <row r="842" ht="5.0999999999999996" hidden="1" customHeight="1" x14ac:dyDescent="0.2"/>
    <row r="843" ht="5.0999999999999996" hidden="1" customHeight="1" x14ac:dyDescent="0.2"/>
    <row r="844" ht="5.0999999999999996" hidden="1" customHeight="1" x14ac:dyDescent="0.2"/>
    <row r="845" ht="5.0999999999999996" hidden="1" customHeight="1" x14ac:dyDescent="0.2"/>
    <row r="846" ht="5.0999999999999996" hidden="1" customHeight="1" x14ac:dyDescent="0.2"/>
    <row r="847" ht="5.0999999999999996" hidden="1" customHeight="1" x14ac:dyDescent="0.2"/>
    <row r="848" ht="5.0999999999999996" hidden="1" customHeight="1" x14ac:dyDescent="0.2"/>
    <row r="849" ht="5.0999999999999996" hidden="1" customHeight="1" x14ac:dyDescent="0.2"/>
    <row r="850" ht="5.0999999999999996" hidden="1" customHeight="1" x14ac:dyDescent="0.2"/>
    <row r="851" ht="5.0999999999999996" hidden="1" customHeight="1" x14ac:dyDescent="0.2"/>
    <row r="852" ht="5.0999999999999996" hidden="1" customHeight="1" x14ac:dyDescent="0.2"/>
    <row r="853" ht="5.0999999999999996" hidden="1" customHeight="1" x14ac:dyDescent="0.2"/>
    <row r="854" ht="5.0999999999999996" hidden="1" customHeight="1" x14ac:dyDescent="0.2"/>
    <row r="855" ht="5.0999999999999996" hidden="1" customHeight="1" x14ac:dyDescent="0.2"/>
    <row r="856" ht="5.0999999999999996" hidden="1" customHeight="1" x14ac:dyDescent="0.2"/>
    <row r="857" ht="5.0999999999999996" hidden="1" customHeight="1" x14ac:dyDescent="0.2"/>
    <row r="858" ht="5.0999999999999996" hidden="1" customHeight="1" x14ac:dyDescent="0.2"/>
    <row r="859" ht="5.0999999999999996" hidden="1" customHeight="1" x14ac:dyDescent="0.2"/>
    <row r="860" ht="5.0999999999999996" hidden="1" customHeight="1" x14ac:dyDescent="0.2"/>
    <row r="861" ht="5.0999999999999996" hidden="1" customHeight="1" x14ac:dyDescent="0.2"/>
    <row r="862" ht="5.0999999999999996" hidden="1" customHeight="1" x14ac:dyDescent="0.2"/>
    <row r="863" ht="5.0999999999999996" hidden="1" customHeight="1" x14ac:dyDescent="0.2"/>
    <row r="864" ht="5.0999999999999996" hidden="1" customHeight="1" x14ac:dyDescent="0.2"/>
    <row r="865" ht="5.0999999999999996" hidden="1" customHeight="1" x14ac:dyDescent="0.2"/>
    <row r="866" ht="5.0999999999999996" hidden="1" customHeight="1" x14ac:dyDescent="0.2"/>
    <row r="867" ht="5.0999999999999996" hidden="1" customHeight="1" x14ac:dyDescent="0.2"/>
    <row r="868" ht="5.0999999999999996" hidden="1" customHeight="1" x14ac:dyDescent="0.2"/>
    <row r="869" ht="5.0999999999999996" hidden="1" customHeight="1" x14ac:dyDescent="0.2"/>
    <row r="870" ht="5.0999999999999996" hidden="1" customHeight="1" x14ac:dyDescent="0.2"/>
    <row r="871" ht="5.0999999999999996" hidden="1" customHeight="1" x14ac:dyDescent="0.2"/>
    <row r="872" ht="5.0999999999999996" hidden="1" customHeight="1" x14ac:dyDescent="0.2"/>
    <row r="873" ht="5.0999999999999996" hidden="1" customHeight="1" x14ac:dyDescent="0.2"/>
    <row r="874" ht="5.0999999999999996" hidden="1" customHeight="1" x14ac:dyDescent="0.2"/>
    <row r="875" ht="5.0999999999999996" hidden="1" customHeight="1" x14ac:dyDescent="0.2"/>
    <row r="876" ht="5.0999999999999996" hidden="1" customHeight="1" x14ac:dyDescent="0.2"/>
    <row r="877" ht="5.0999999999999996" hidden="1" customHeight="1" x14ac:dyDescent="0.2"/>
    <row r="878" ht="5.0999999999999996" hidden="1" customHeight="1" x14ac:dyDescent="0.2"/>
    <row r="879" ht="5.0999999999999996" hidden="1" customHeight="1" x14ac:dyDescent="0.2"/>
    <row r="880" ht="5.0999999999999996" hidden="1" customHeight="1" x14ac:dyDescent="0.2"/>
    <row r="881" ht="5.0999999999999996" hidden="1" customHeight="1" x14ac:dyDescent="0.2"/>
    <row r="882" ht="5.0999999999999996" hidden="1" customHeight="1" x14ac:dyDescent="0.2"/>
    <row r="883" ht="5.0999999999999996" hidden="1" customHeight="1" x14ac:dyDescent="0.2"/>
    <row r="884" ht="5.0999999999999996" hidden="1" customHeight="1" x14ac:dyDescent="0.2"/>
    <row r="885" ht="5.0999999999999996" hidden="1" customHeight="1" x14ac:dyDescent="0.2"/>
    <row r="886" ht="5.0999999999999996" hidden="1" customHeight="1" x14ac:dyDescent="0.2"/>
    <row r="887" ht="5.0999999999999996" hidden="1" customHeight="1" x14ac:dyDescent="0.2"/>
    <row r="888" ht="5.0999999999999996" hidden="1" customHeight="1" x14ac:dyDescent="0.2"/>
    <row r="889" ht="5.0999999999999996" hidden="1" customHeight="1" x14ac:dyDescent="0.2"/>
    <row r="890" ht="5.0999999999999996" hidden="1" customHeight="1" x14ac:dyDescent="0.2"/>
    <row r="891" ht="5.0999999999999996" hidden="1" customHeight="1" x14ac:dyDescent="0.2"/>
    <row r="892" ht="5.0999999999999996" hidden="1" customHeight="1" x14ac:dyDescent="0.2"/>
    <row r="893" ht="5.0999999999999996" hidden="1" customHeight="1" x14ac:dyDescent="0.2"/>
    <row r="894" ht="5.0999999999999996" hidden="1" customHeight="1" x14ac:dyDescent="0.2"/>
    <row r="895" ht="5.0999999999999996" hidden="1" customHeight="1" x14ac:dyDescent="0.2"/>
    <row r="896" ht="5.0999999999999996" hidden="1" customHeight="1" x14ac:dyDescent="0.2"/>
    <row r="897" ht="5.0999999999999996" hidden="1" customHeight="1" x14ac:dyDescent="0.2"/>
    <row r="898" ht="5.0999999999999996" hidden="1" customHeight="1" x14ac:dyDescent="0.2"/>
    <row r="899" ht="5.0999999999999996" hidden="1" customHeight="1" x14ac:dyDescent="0.2"/>
    <row r="900" ht="5.0999999999999996" hidden="1" customHeight="1" x14ac:dyDescent="0.2"/>
    <row r="901" ht="5.0999999999999996" hidden="1" customHeight="1" x14ac:dyDescent="0.2"/>
    <row r="902" ht="5.0999999999999996" hidden="1" customHeight="1" x14ac:dyDescent="0.2"/>
    <row r="903" ht="5.0999999999999996" hidden="1" customHeight="1" x14ac:dyDescent="0.2"/>
    <row r="904" ht="5.0999999999999996" hidden="1" customHeight="1" x14ac:dyDescent="0.2"/>
    <row r="905" ht="5.0999999999999996" hidden="1" customHeight="1" x14ac:dyDescent="0.2"/>
    <row r="906" ht="5.0999999999999996" hidden="1" customHeight="1" x14ac:dyDescent="0.2"/>
    <row r="907" ht="5.0999999999999996" hidden="1" customHeight="1" x14ac:dyDescent="0.2"/>
    <row r="908" ht="5.0999999999999996" hidden="1" customHeight="1" x14ac:dyDescent="0.2"/>
    <row r="909" ht="5.0999999999999996" hidden="1" customHeight="1" x14ac:dyDescent="0.2"/>
    <row r="910" ht="5.0999999999999996" hidden="1" customHeight="1" x14ac:dyDescent="0.2"/>
    <row r="911" ht="5.0999999999999996" hidden="1" customHeight="1" x14ac:dyDescent="0.2"/>
    <row r="912" ht="5.0999999999999996" hidden="1" customHeight="1" x14ac:dyDescent="0.2"/>
    <row r="913" ht="5.0999999999999996" hidden="1" customHeight="1" x14ac:dyDescent="0.2"/>
    <row r="914" ht="5.0999999999999996" hidden="1" customHeight="1" x14ac:dyDescent="0.2"/>
    <row r="915" ht="5.0999999999999996" hidden="1" customHeight="1" x14ac:dyDescent="0.2"/>
    <row r="916" ht="5.0999999999999996" hidden="1" customHeight="1" x14ac:dyDescent="0.2"/>
    <row r="917" ht="5.0999999999999996" hidden="1" customHeight="1" x14ac:dyDescent="0.2"/>
    <row r="918" ht="5.0999999999999996" hidden="1" customHeight="1" x14ac:dyDescent="0.2"/>
    <row r="919" ht="5.0999999999999996" hidden="1" customHeight="1" x14ac:dyDescent="0.2"/>
    <row r="920" ht="5.0999999999999996" hidden="1" customHeight="1" x14ac:dyDescent="0.2"/>
    <row r="921" ht="5.0999999999999996" hidden="1" customHeight="1" x14ac:dyDescent="0.2"/>
    <row r="922" ht="5.0999999999999996" hidden="1" customHeight="1" x14ac:dyDescent="0.2"/>
    <row r="923" ht="5.0999999999999996" hidden="1" customHeight="1" x14ac:dyDescent="0.2"/>
    <row r="924" ht="5.0999999999999996" hidden="1" customHeight="1" x14ac:dyDescent="0.2"/>
    <row r="925" ht="5.0999999999999996" hidden="1" customHeight="1" x14ac:dyDescent="0.2"/>
    <row r="926" ht="5.0999999999999996" hidden="1" customHeight="1" x14ac:dyDescent="0.2"/>
    <row r="927" ht="5.0999999999999996" hidden="1" customHeight="1" x14ac:dyDescent="0.2"/>
    <row r="928" ht="5.0999999999999996" hidden="1" customHeight="1" x14ac:dyDescent="0.2"/>
    <row r="929" ht="5.0999999999999996" hidden="1" customHeight="1" x14ac:dyDescent="0.2"/>
    <row r="930" ht="5.0999999999999996" hidden="1" customHeight="1" x14ac:dyDescent="0.2"/>
    <row r="931" ht="5.0999999999999996" hidden="1" customHeight="1" x14ac:dyDescent="0.2"/>
    <row r="932" ht="5.0999999999999996" hidden="1" customHeight="1" x14ac:dyDescent="0.2"/>
    <row r="933" ht="5.0999999999999996" hidden="1" customHeight="1" x14ac:dyDescent="0.2"/>
    <row r="934" ht="5.0999999999999996" hidden="1" customHeight="1" x14ac:dyDescent="0.2"/>
    <row r="935" ht="5.0999999999999996" hidden="1" customHeight="1" x14ac:dyDescent="0.2"/>
    <row r="936" ht="5.0999999999999996" hidden="1" customHeight="1" x14ac:dyDescent="0.2"/>
    <row r="937" ht="5.0999999999999996" hidden="1" customHeight="1" x14ac:dyDescent="0.2"/>
    <row r="938" ht="5.0999999999999996" hidden="1" customHeight="1" x14ac:dyDescent="0.2"/>
    <row r="939" ht="5.0999999999999996" hidden="1" customHeight="1" x14ac:dyDescent="0.2"/>
    <row r="940" ht="5.0999999999999996" hidden="1" customHeight="1" x14ac:dyDescent="0.2"/>
    <row r="941" ht="5.0999999999999996" hidden="1" customHeight="1" x14ac:dyDescent="0.2"/>
    <row r="942" ht="5.0999999999999996" hidden="1" customHeight="1" x14ac:dyDescent="0.2"/>
    <row r="943" ht="5.0999999999999996" hidden="1" customHeight="1" x14ac:dyDescent="0.2"/>
    <row r="944" ht="5.0999999999999996" hidden="1" customHeight="1" x14ac:dyDescent="0.2"/>
    <row r="945" ht="5.0999999999999996" hidden="1" customHeight="1" x14ac:dyDescent="0.2"/>
    <row r="946" ht="5.0999999999999996" hidden="1" customHeight="1" x14ac:dyDescent="0.2"/>
    <row r="947" ht="5.0999999999999996" hidden="1" customHeight="1" x14ac:dyDescent="0.2"/>
    <row r="948" ht="5.0999999999999996" hidden="1" customHeight="1" x14ac:dyDescent="0.2"/>
    <row r="949" ht="5.0999999999999996" hidden="1" customHeight="1" x14ac:dyDescent="0.2"/>
    <row r="950" ht="5.0999999999999996" hidden="1" customHeight="1" x14ac:dyDescent="0.2"/>
    <row r="951" ht="5.0999999999999996" hidden="1" customHeight="1" x14ac:dyDescent="0.2"/>
    <row r="952" ht="5.0999999999999996" hidden="1" customHeight="1" x14ac:dyDescent="0.2"/>
    <row r="953" ht="5.0999999999999996" hidden="1" customHeight="1" x14ac:dyDescent="0.2"/>
    <row r="954" ht="5.0999999999999996" hidden="1" customHeight="1" x14ac:dyDescent="0.2"/>
    <row r="955" ht="5.0999999999999996" hidden="1" customHeight="1" x14ac:dyDescent="0.2"/>
    <row r="956" ht="5.0999999999999996" hidden="1" customHeight="1" x14ac:dyDescent="0.2"/>
    <row r="957" ht="5.0999999999999996" hidden="1" customHeight="1" x14ac:dyDescent="0.2"/>
    <row r="958" ht="5.0999999999999996" hidden="1" customHeight="1" x14ac:dyDescent="0.2"/>
    <row r="959" ht="5.0999999999999996" hidden="1" customHeight="1" x14ac:dyDescent="0.2"/>
    <row r="960" ht="5.0999999999999996" hidden="1" customHeight="1" x14ac:dyDescent="0.2"/>
    <row r="961" ht="5.0999999999999996" hidden="1" customHeight="1" x14ac:dyDescent="0.2"/>
    <row r="962" ht="5.0999999999999996" hidden="1" customHeight="1" x14ac:dyDescent="0.2"/>
    <row r="963" ht="5.0999999999999996" hidden="1" customHeight="1" x14ac:dyDescent="0.2"/>
    <row r="964" ht="5.0999999999999996" hidden="1" customHeight="1" x14ac:dyDescent="0.2"/>
    <row r="965" ht="5.0999999999999996" hidden="1" customHeight="1" x14ac:dyDescent="0.2"/>
    <row r="966" ht="5.0999999999999996" hidden="1" customHeight="1" x14ac:dyDescent="0.2"/>
    <row r="967" ht="5.0999999999999996" hidden="1" customHeight="1" x14ac:dyDescent="0.2"/>
    <row r="968" ht="5.0999999999999996" hidden="1" customHeight="1" x14ac:dyDescent="0.2"/>
    <row r="969" ht="5.0999999999999996" hidden="1" customHeight="1" x14ac:dyDescent="0.2"/>
    <row r="970" ht="5.0999999999999996" hidden="1" customHeight="1" x14ac:dyDescent="0.2"/>
    <row r="971" ht="5.0999999999999996" hidden="1" customHeight="1" x14ac:dyDescent="0.2"/>
    <row r="972" ht="5.0999999999999996" hidden="1" customHeight="1" x14ac:dyDescent="0.2"/>
    <row r="973" ht="5.0999999999999996" hidden="1" customHeight="1" x14ac:dyDescent="0.2"/>
    <row r="974" ht="5.0999999999999996" hidden="1" customHeight="1" x14ac:dyDescent="0.2"/>
    <row r="975" ht="5.0999999999999996" hidden="1" customHeight="1" x14ac:dyDescent="0.2"/>
    <row r="976" ht="5.0999999999999996" hidden="1" customHeight="1" x14ac:dyDescent="0.2"/>
    <row r="977" ht="5.0999999999999996" hidden="1" customHeight="1" x14ac:dyDescent="0.2"/>
    <row r="978" ht="5.0999999999999996" hidden="1" customHeight="1" x14ac:dyDescent="0.2"/>
    <row r="979" ht="5.0999999999999996" hidden="1" customHeight="1" x14ac:dyDescent="0.2"/>
    <row r="980" ht="5.0999999999999996" hidden="1" customHeight="1" x14ac:dyDescent="0.2"/>
    <row r="981" ht="5.0999999999999996" hidden="1" customHeight="1" x14ac:dyDescent="0.2"/>
    <row r="982" ht="5.0999999999999996" hidden="1" customHeight="1" x14ac:dyDescent="0.2"/>
    <row r="983" ht="5.0999999999999996" hidden="1" customHeight="1" x14ac:dyDescent="0.2"/>
    <row r="984" ht="5.0999999999999996" hidden="1" customHeight="1" x14ac:dyDescent="0.2"/>
    <row r="985" ht="5.0999999999999996" hidden="1" customHeight="1" x14ac:dyDescent="0.2"/>
    <row r="986" ht="5.0999999999999996" hidden="1" customHeight="1" x14ac:dyDescent="0.2"/>
    <row r="987" ht="5.0999999999999996" hidden="1" customHeight="1" x14ac:dyDescent="0.2"/>
    <row r="988" ht="5.0999999999999996" hidden="1" customHeight="1" x14ac:dyDescent="0.2"/>
    <row r="989" ht="5.0999999999999996" hidden="1" customHeight="1" x14ac:dyDescent="0.2"/>
    <row r="990" ht="5.0999999999999996" hidden="1" customHeight="1" x14ac:dyDescent="0.2"/>
    <row r="991" ht="5.0999999999999996" hidden="1" customHeight="1" x14ac:dyDescent="0.2"/>
    <row r="992" ht="5.0999999999999996" hidden="1" customHeight="1" x14ac:dyDescent="0.2"/>
    <row r="993" ht="5.0999999999999996" hidden="1" customHeight="1" x14ac:dyDescent="0.2"/>
    <row r="994" ht="5.0999999999999996" hidden="1" customHeight="1" x14ac:dyDescent="0.2"/>
    <row r="995" ht="5.0999999999999996" hidden="1" customHeight="1" x14ac:dyDescent="0.2"/>
    <row r="996" ht="5.0999999999999996" hidden="1" customHeight="1" x14ac:dyDescent="0.2"/>
    <row r="997" ht="5.0999999999999996" hidden="1" customHeight="1" x14ac:dyDescent="0.2"/>
    <row r="998" ht="5.0999999999999996" hidden="1" customHeight="1" x14ac:dyDescent="0.2"/>
    <row r="999" ht="5.0999999999999996" hidden="1" customHeight="1" x14ac:dyDescent="0.2"/>
    <row r="1000" ht="5.0999999999999996" hidden="1" customHeight="1" x14ac:dyDescent="0.2"/>
    <row r="1001" ht="5.0999999999999996" hidden="1" customHeight="1" x14ac:dyDescent="0.2"/>
    <row r="1002" ht="5.0999999999999996" hidden="1" customHeight="1" x14ac:dyDescent="0.2"/>
    <row r="1003" ht="5.0999999999999996" hidden="1" customHeight="1" x14ac:dyDescent="0.2"/>
    <row r="1004" ht="5.0999999999999996" hidden="1" customHeight="1" x14ac:dyDescent="0.2"/>
    <row r="1005" ht="5.0999999999999996" hidden="1" customHeight="1" x14ac:dyDescent="0.2"/>
    <row r="1006" ht="5.0999999999999996" hidden="1" customHeight="1" x14ac:dyDescent="0.2"/>
    <row r="1007" ht="5.0999999999999996" hidden="1" customHeight="1" x14ac:dyDescent="0.2"/>
    <row r="1008" ht="5.0999999999999996" hidden="1" customHeight="1" x14ac:dyDescent="0.2"/>
    <row r="1009" ht="5.0999999999999996" hidden="1" customHeight="1" x14ac:dyDescent="0.2"/>
    <row r="1010" ht="5.0999999999999996" hidden="1" customHeight="1" x14ac:dyDescent="0.2"/>
    <row r="1011" ht="5.0999999999999996" hidden="1" customHeight="1" x14ac:dyDescent="0.2"/>
    <row r="1012" ht="5.0999999999999996" hidden="1" customHeight="1" x14ac:dyDescent="0.2"/>
    <row r="1013" ht="5.0999999999999996" hidden="1" customHeight="1" x14ac:dyDescent="0.2"/>
    <row r="1014" ht="5.0999999999999996" hidden="1" customHeight="1" x14ac:dyDescent="0.2"/>
    <row r="1015" ht="5.0999999999999996" hidden="1" customHeight="1" x14ac:dyDescent="0.2"/>
    <row r="1016" ht="5.0999999999999996" hidden="1" customHeight="1" x14ac:dyDescent="0.2"/>
    <row r="1017" ht="5.0999999999999996" hidden="1" customHeight="1" x14ac:dyDescent="0.2"/>
    <row r="1018" ht="5.0999999999999996" hidden="1" customHeight="1" x14ac:dyDescent="0.2"/>
    <row r="1019" ht="5.0999999999999996" hidden="1" customHeight="1" x14ac:dyDescent="0.2"/>
    <row r="1020" ht="5.0999999999999996" hidden="1" customHeight="1" x14ac:dyDescent="0.2"/>
    <row r="1021" ht="5.0999999999999996" hidden="1" customHeight="1" x14ac:dyDescent="0.2"/>
    <row r="1022" ht="5.0999999999999996" hidden="1" customHeight="1" x14ac:dyDescent="0.2"/>
    <row r="1023" ht="5.0999999999999996" hidden="1" customHeight="1" x14ac:dyDescent="0.2"/>
    <row r="1024" ht="5.0999999999999996" hidden="1" customHeight="1" x14ac:dyDescent="0.2"/>
    <row r="1025" ht="5.0999999999999996" hidden="1" customHeight="1" x14ac:dyDescent="0.2"/>
    <row r="1026" ht="5.0999999999999996" hidden="1" customHeight="1" x14ac:dyDescent="0.2"/>
    <row r="1027" ht="5.0999999999999996" hidden="1" customHeight="1" x14ac:dyDescent="0.2"/>
    <row r="1028" ht="5.0999999999999996" hidden="1" customHeight="1" x14ac:dyDescent="0.2"/>
    <row r="1029" ht="5.0999999999999996" hidden="1" customHeight="1" x14ac:dyDescent="0.2"/>
    <row r="1030" ht="5.0999999999999996" hidden="1" customHeight="1" x14ac:dyDescent="0.2"/>
    <row r="1031" ht="5.0999999999999996" hidden="1" customHeight="1" x14ac:dyDescent="0.2"/>
    <row r="1032" ht="5.0999999999999996" hidden="1" customHeight="1" x14ac:dyDescent="0.2"/>
    <row r="1033" ht="5.0999999999999996" hidden="1" customHeight="1" x14ac:dyDescent="0.2"/>
    <row r="1034" ht="5.0999999999999996" hidden="1" customHeight="1" x14ac:dyDescent="0.2"/>
    <row r="1035" ht="5.0999999999999996" hidden="1" customHeight="1" x14ac:dyDescent="0.2"/>
    <row r="1036" ht="5.0999999999999996" hidden="1" customHeight="1" x14ac:dyDescent="0.2"/>
    <row r="1037" ht="5.0999999999999996" hidden="1" customHeight="1" x14ac:dyDescent="0.2"/>
    <row r="1038" ht="5.0999999999999996" hidden="1" customHeight="1" x14ac:dyDescent="0.2"/>
    <row r="1039" ht="5.0999999999999996" hidden="1" customHeight="1" x14ac:dyDescent="0.2"/>
    <row r="1040" ht="5.0999999999999996" hidden="1" customHeight="1" x14ac:dyDescent="0.2"/>
    <row r="1041" ht="5.0999999999999996" hidden="1" customHeight="1" x14ac:dyDescent="0.2"/>
    <row r="1042" ht="5.0999999999999996" hidden="1" customHeight="1" x14ac:dyDescent="0.2"/>
    <row r="1043" ht="5.0999999999999996" hidden="1" customHeight="1" x14ac:dyDescent="0.2"/>
    <row r="1044" ht="5.0999999999999996" hidden="1" customHeight="1" x14ac:dyDescent="0.2"/>
    <row r="1045" ht="5.0999999999999996" hidden="1" customHeight="1" x14ac:dyDescent="0.2"/>
    <row r="1046" ht="5.0999999999999996" hidden="1" customHeight="1" x14ac:dyDescent="0.2"/>
    <row r="1047" ht="5.0999999999999996" hidden="1" customHeight="1" x14ac:dyDescent="0.2"/>
    <row r="1048" ht="5.0999999999999996" hidden="1" customHeight="1" x14ac:dyDescent="0.2"/>
    <row r="1049" ht="5.0999999999999996" hidden="1" customHeight="1" x14ac:dyDescent="0.2"/>
    <row r="1050" ht="5.0999999999999996" hidden="1" customHeight="1" x14ac:dyDescent="0.2"/>
    <row r="1051" ht="5.0999999999999996" hidden="1" customHeight="1" x14ac:dyDescent="0.2"/>
    <row r="1052" ht="5.0999999999999996" hidden="1" customHeight="1" x14ac:dyDescent="0.2"/>
    <row r="1053" ht="5.0999999999999996" hidden="1" customHeight="1" x14ac:dyDescent="0.2"/>
    <row r="1054" ht="5.0999999999999996" hidden="1" customHeight="1" x14ac:dyDescent="0.2"/>
    <row r="1055" ht="5.0999999999999996" hidden="1" customHeight="1" x14ac:dyDescent="0.2"/>
    <row r="1056" ht="5.0999999999999996" hidden="1" customHeight="1" x14ac:dyDescent="0.2"/>
    <row r="1057" ht="5.0999999999999996" hidden="1" customHeight="1" x14ac:dyDescent="0.2"/>
    <row r="1058" ht="5.0999999999999996" hidden="1" customHeight="1" x14ac:dyDescent="0.2"/>
    <row r="1059" ht="5.0999999999999996" hidden="1" customHeight="1" x14ac:dyDescent="0.2"/>
    <row r="1060" ht="5.0999999999999996" hidden="1" customHeight="1" x14ac:dyDescent="0.2"/>
    <row r="1061" ht="5.0999999999999996" hidden="1" customHeight="1" x14ac:dyDescent="0.2"/>
    <row r="1062" ht="5.0999999999999996" hidden="1" customHeight="1" x14ac:dyDescent="0.2"/>
    <row r="1063" ht="5.0999999999999996" hidden="1" customHeight="1" x14ac:dyDescent="0.2"/>
    <row r="1064" ht="5.0999999999999996" hidden="1" customHeight="1" x14ac:dyDescent="0.2"/>
    <row r="1065" ht="5.0999999999999996" hidden="1" customHeight="1" x14ac:dyDescent="0.2"/>
    <row r="1066" ht="5.0999999999999996" hidden="1" customHeight="1" x14ac:dyDescent="0.2"/>
    <row r="1067" ht="5.0999999999999996" hidden="1" customHeight="1" x14ac:dyDescent="0.2"/>
    <row r="1068" ht="5.0999999999999996" hidden="1" customHeight="1" x14ac:dyDescent="0.2"/>
    <row r="1069" ht="5.0999999999999996" hidden="1" customHeight="1" x14ac:dyDescent="0.2"/>
    <row r="1070" ht="5.0999999999999996" hidden="1" customHeight="1" x14ac:dyDescent="0.2"/>
    <row r="1071" ht="5.0999999999999996" hidden="1" customHeight="1" x14ac:dyDescent="0.2"/>
    <row r="1072" ht="5.0999999999999996" hidden="1" customHeight="1" x14ac:dyDescent="0.2"/>
    <row r="1073" ht="5.0999999999999996" hidden="1" customHeight="1" x14ac:dyDescent="0.2"/>
    <row r="1074" ht="5.0999999999999996" hidden="1" customHeight="1" x14ac:dyDescent="0.2"/>
    <row r="1075" ht="5.0999999999999996" hidden="1" customHeight="1" x14ac:dyDescent="0.2"/>
    <row r="1076" ht="5.0999999999999996" hidden="1" customHeight="1" x14ac:dyDescent="0.2"/>
    <row r="1077" ht="5.0999999999999996" hidden="1" customHeight="1" x14ac:dyDescent="0.2"/>
    <row r="1078" ht="5.0999999999999996" hidden="1" customHeight="1" x14ac:dyDescent="0.2"/>
    <row r="1079" ht="5.0999999999999996" hidden="1" customHeight="1" x14ac:dyDescent="0.2"/>
    <row r="1080" ht="5.0999999999999996" hidden="1" customHeight="1" x14ac:dyDescent="0.2"/>
    <row r="1081" ht="5.0999999999999996" hidden="1" customHeight="1" x14ac:dyDescent="0.2"/>
    <row r="1082" ht="5.0999999999999996" hidden="1" customHeight="1" x14ac:dyDescent="0.2"/>
    <row r="1083" ht="5.0999999999999996" hidden="1" customHeight="1" x14ac:dyDescent="0.2"/>
    <row r="1084" ht="5.0999999999999996" hidden="1" customHeight="1" x14ac:dyDescent="0.2"/>
    <row r="1085" ht="5.0999999999999996" hidden="1" customHeight="1" x14ac:dyDescent="0.2"/>
    <row r="1086" ht="5.0999999999999996" hidden="1" customHeight="1" x14ac:dyDescent="0.2"/>
    <row r="1087" ht="5.0999999999999996" hidden="1" customHeight="1" x14ac:dyDescent="0.2"/>
    <row r="1088" ht="5.0999999999999996" hidden="1" customHeight="1" x14ac:dyDescent="0.2"/>
    <row r="1089" ht="5.0999999999999996" hidden="1" customHeight="1" x14ac:dyDescent="0.2"/>
    <row r="1090" ht="5.0999999999999996" hidden="1" customHeight="1" x14ac:dyDescent="0.2"/>
    <row r="1091" ht="5.0999999999999996" hidden="1" customHeight="1" x14ac:dyDescent="0.2"/>
    <row r="1092" ht="5.0999999999999996" hidden="1" customHeight="1" x14ac:dyDescent="0.2"/>
    <row r="1093" ht="5.0999999999999996" hidden="1" customHeight="1" x14ac:dyDescent="0.2"/>
    <row r="1094" ht="5.0999999999999996" hidden="1" customHeight="1" x14ac:dyDescent="0.2"/>
    <row r="1095" ht="5.0999999999999996" hidden="1" customHeight="1" x14ac:dyDescent="0.2"/>
    <row r="1096" ht="5.0999999999999996" hidden="1" customHeight="1" x14ac:dyDescent="0.2"/>
    <row r="1097" ht="5.0999999999999996" hidden="1" customHeight="1" x14ac:dyDescent="0.2"/>
    <row r="1098" ht="5.0999999999999996" hidden="1" customHeight="1" x14ac:dyDescent="0.2"/>
    <row r="1099" ht="5.0999999999999996" hidden="1" customHeight="1" x14ac:dyDescent="0.2"/>
    <row r="1100" ht="5.0999999999999996" hidden="1" customHeight="1" x14ac:dyDescent="0.2"/>
    <row r="1101" ht="5.0999999999999996" hidden="1" customHeight="1" x14ac:dyDescent="0.2"/>
    <row r="1102" ht="5.0999999999999996" hidden="1" customHeight="1" x14ac:dyDescent="0.2"/>
    <row r="1103" ht="5.0999999999999996" hidden="1" customHeight="1" x14ac:dyDescent="0.2"/>
    <row r="1104" ht="5.0999999999999996" hidden="1" customHeight="1" x14ac:dyDescent="0.2"/>
    <row r="1105" ht="5.0999999999999996" hidden="1" customHeight="1" x14ac:dyDescent="0.2"/>
    <row r="1106" ht="5.0999999999999996" hidden="1" customHeight="1" x14ac:dyDescent="0.2"/>
    <row r="1107" ht="5.0999999999999996" hidden="1" customHeight="1" x14ac:dyDescent="0.2"/>
    <row r="1108" ht="5.0999999999999996" hidden="1" customHeight="1" x14ac:dyDescent="0.2"/>
    <row r="1109" ht="5.0999999999999996" hidden="1" customHeight="1" x14ac:dyDescent="0.2"/>
    <row r="1110" ht="5.0999999999999996" hidden="1" customHeight="1" x14ac:dyDescent="0.2"/>
    <row r="1111" ht="5.0999999999999996" hidden="1" customHeight="1" x14ac:dyDescent="0.2"/>
    <row r="1112" ht="5.0999999999999996" hidden="1" customHeight="1" x14ac:dyDescent="0.2"/>
    <row r="1113" ht="5.0999999999999996" hidden="1" customHeight="1" x14ac:dyDescent="0.2"/>
    <row r="1114" ht="5.0999999999999996" hidden="1" customHeight="1" x14ac:dyDescent="0.2"/>
    <row r="1115" ht="5.0999999999999996" hidden="1" customHeight="1" x14ac:dyDescent="0.2"/>
    <row r="1116" ht="5.0999999999999996" hidden="1" customHeight="1" x14ac:dyDescent="0.2"/>
    <row r="1117" ht="5.0999999999999996" hidden="1" customHeight="1" x14ac:dyDescent="0.2"/>
    <row r="1118" ht="5.0999999999999996" hidden="1" customHeight="1" x14ac:dyDescent="0.2"/>
    <row r="1119" ht="5.0999999999999996" hidden="1" customHeight="1" x14ac:dyDescent="0.2"/>
    <row r="1120" ht="5.0999999999999996" hidden="1" customHeight="1" x14ac:dyDescent="0.2"/>
    <row r="1121" ht="5.0999999999999996" hidden="1" customHeight="1" x14ac:dyDescent="0.2"/>
    <row r="1122" ht="5.0999999999999996" hidden="1" customHeight="1" x14ac:dyDescent="0.2"/>
    <row r="1123" ht="5.0999999999999996" hidden="1" customHeight="1" x14ac:dyDescent="0.2"/>
    <row r="1124" ht="5.0999999999999996" hidden="1" customHeight="1" x14ac:dyDescent="0.2"/>
    <row r="1125" ht="5.0999999999999996" hidden="1" customHeight="1" x14ac:dyDescent="0.2"/>
    <row r="1126" ht="5.0999999999999996" hidden="1" customHeight="1" x14ac:dyDescent="0.2"/>
    <row r="1127" ht="5.0999999999999996" hidden="1" customHeight="1" x14ac:dyDescent="0.2"/>
    <row r="1128" ht="5.0999999999999996" hidden="1" customHeight="1" x14ac:dyDescent="0.2"/>
    <row r="1129" ht="5.0999999999999996" hidden="1" customHeight="1" x14ac:dyDescent="0.2"/>
    <row r="1130" ht="5.0999999999999996" hidden="1" customHeight="1" x14ac:dyDescent="0.2"/>
    <row r="1131" ht="5.0999999999999996" hidden="1" customHeight="1" x14ac:dyDescent="0.2"/>
    <row r="1132" ht="5.0999999999999996" hidden="1" customHeight="1" x14ac:dyDescent="0.2"/>
    <row r="1133" ht="5.0999999999999996" hidden="1" customHeight="1" x14ac:dyDescent="0.2"/>
    <row r="1134" ht="5.0999999999999996" hidden="1" customHeight="1" x14ac:dyDescent="0.2"/>
    <row r="1135" ht="5.0999999999999996" hidden="1" customHeight="1" x14ac:dyDescent="0.2"/>
    <row r="1136" ht="5.0999999999999996" hidden="1" customHeight="1" x14ac:dyDescent="0.2"/>
    <row r="1137" ht="5.0999999999999996" hidden="1" customHeight="1" x14ac:dyDescent="0.2"/>
    <row r="1138" ht="5.0999999999999996" hidden="1" customHeight="1" x14ac:dyDescent="0.2"/>
    <row r="1139" ht="5.0999999999999996" hidden="1" customHeight="1" x14ac:dyDescent="0.2"/>
    <row r="1140" ht="5.0999999999999996" hidden="1" customHeight="1" x14ac:dyDescent="0.2"/>
    <row r="1141" ht="5.0999999999999996" hidden="1" customHeight="1" x14ac:dyDescent="0.2"/>
    <row r="1142" ht="5.0999999999999996" hidden="1" customHeight="1" x14ac:dyDescent="0.2"/>
    <row r="1143" ht="5.0999999999999996" hidden="1" customHeight="1" x14ac:dyDescent="0.2"/>
    <row r="1144" ht="5.0999999999999996" hidden="1" customHeight="1" x14ac:dyDescent="0.2"/>
    <row r="1145" ht="5.0999999999999996" hidden="1" customHeight="1" x14ac:dyDescent="0.2"/>
    <row r="1146" ht="5.0999999999999996" hidden="1" customHeight="1" x14ac:dyDescent="0.2"/>
    <row r="1147" ht="5.0999999999999996" hidden="1" customHeight="1" x14ac:dyDescent="0.2"/>
    <row r="1148" ht="5.0999999999999996" hidden="1" customHeight="1" x14ac:dyDescent="0.2"/>
    <row r="1149" ht="5.0999999999999996" hidden="1" customHeight="1" x14ac:dyDescent="0.2"/>
    <row r="1150" ht="5.0999999999999996" hidden="1" customHeight="1" x14ac:dyDescent="0.2"/>
    <row r="1151" ht="5.0999999999999996" hidden="1" customHeight="1" x14ac:dyDescent="0.2"/>
    <row r="1152" ht="5.0999999999999996" hidden="1" customHeight="1" x14ac:dyDescent="0.2"/>
    <row r="1153" ht="5.0999999999999996" hidden="1" customHeight="1" x14ac:dyDescent="0.2"/>
    <row r="1154" ht="5.0999999999999996" hidden="1" customHeight="1" x14ac:dyDescent="0.2"/>
    <row r="1155" ht="5.0999999999999996" hidden="1" customHeight="1" x14ac:dyDescent="0.2"/>
    <row r="1156" ht="5.0999999999999996" hidden="1" customHeight="1" x14ac:dyDescent="0.2"/>
    <row r="1157" ht="5.0999999999999996" hidden="1" customHeight="1" x14ac:dyDescent="0.2"/>
    <row r="1158" ht="5.0999999999999996" hidden="1" customHeight="1" x14ac:dyDescent="0.2"/>
    <row r="1159" ht="5.0999999999999996" hidden="1" customHeight="1" x14ac:dyDescent="0.2"/>
    <row r="1160" ht="5.0999999999999996" hidden="1" customHeight="1" x14ac:dyDescent="0.2"/>
    <row r="1161" ht="5.0999999999999996" hidden="1" customHeight="1" x14ac:dyDescent="0.2"/>
    <row r="1162" ht="5.0999999999999996" hidden="1" customHeight="1" x14ac:dyDescent="0.2"/>
    <row r="1163" ht="5.0999999999999996" hidden="1" customHeight="1" x14ac:dyDescent="0.2"/>
    <row r="1164" ht="5.0999999999999996" hidden="1" customHeight="1" x14ac:dyDescent="0.2"/>
    <row r="1165" ht="5.0999999999999996" hidden="1" customHeight="1" x14ac:dyDescent="0.2"/>
    <row r="1166" ht="5.0999999999999996" hidden="1" customHeight="1" x14ac:dyDescent="0.2"/>
    <row r="1167" ht="5.0999999999999996" hidden="1" customHeight="1" x14ac:dyDescent="0.2"/>
    <row r="1168" ht="5.0999999999999996" hidden="1" customHeight="1" x14ac:dyDescent="0.2"/>
    <row r="1169" ht="5.0999999999999996" hidden="1" customHeight="1" x14ac:dyDescent="0.2"/>
    <row r="1170" ht="5.0999999999999996" hidden="1" customHeight="1" x14ac:dyDescent="0.2"/>
    <row r="1171" ht="5.0999999999999996" hidden="1" customHeight="1" x14ac:dyDescent="0.2"/>
    <row r="1172" ht="5.0999999999999996" hidden="1" customHeight="1" x14ac:dyDescent="0.2"/>
    <row r="1173" ht="5.0999999999999996" hidden="1" customHeight="1" x14ac:dyDescent="0.2"/>
    <row r="1174" ht="5.0999999999999996" hidden="1" customHeight="1" x14ac:dyDescent="0.2"/>
    <row r="1175" ht="5.0999999999999996" hidden="1" customHeight="1" x14ac:dyDescent="0.2"/>
    <row r="1176" ht="5.0999999999999996" hidden="1" customHeight="1" x14ac:dyDescent="0.2"/>
    <row r="1177" ht="5.0999999999999996" hidden="1" customHeight="1" x14ac:dyDescent="0.2"/>
    <row r="1178" ht="5.0999999999999996" hidden="1" customHeight="1" x14ac:dyDescent="0.2"/>
    <row r="1179" ht="5.0999999999999996" hidden="1" customHeight="1" x14ac:dyDescent="0.2"/>
    <row r="1180" ht="5.0999999999999996" hidden="1" customHeight="1" x14ac:dyDescent="0.2"/>
    <row r="1181" ht="5.0999999999999996" hidden="1" customHeight="1" x14ac:dyDescent="0.2"/>
    <row r="1182" ht="5.0999999999999996" hidden="1" customHeight="1" x14ac:dyDescent="0.2"/>
    <row r="1183" ht="5.0999999999999996" hidden="1" customHeight="1" x14ac:dyDescent="0.2"/>
    <row r="1184" ht="5.0999999999999996" hidden="1" customHeight="1" x14ac:dyDescent="0.2"/>
    <row r="1185" ht="5.0999999999999996" hidden="1" customHeight="1" x14ac:dyDescent="0.2"/>
    <row r="1186" ht="5.0999999999999996" hidden="1" customHeight="1" x14ac:dyDescent="0.2"/>
    <row r="1187" ht="5.0999999999999996" hidden="1" customHeight="1" x14ac:dyDescent="0.2"/>
    <row r="1188" ht="5.0999999999999996" hidden="1" customHeight="1" x14ac:dyDescent="0.2"/>
    <row r="1189" ht="5.0999999999999996" hidden="1" customHeight="1" x14ac:dyDescent="0.2"/>
    <row r="1190" ht="5.0999999999999996" hidden="1" customHeight="1" x14ac:dyDescent="0.2"/>
    <row r="1191" ht="5.0999999999999996" hidden="1" customHeight="1" x14ac:dyDescent="0.2"/>
    <row r="1192" ht="5.0999999999999996" hidden="1" customHeight="1" x14ac:dyDescent="0.2"/>
    <row r="1193" ht="5.0999999999999996" hidden="1" customHeight="1" x14ac:dyDescent="0.2"/>
    <row r="1194" ht="5.0999999999999996" hidden="1" customHeight="1" x14ac:dyDescent="0.2"/>
    <row r="1195" ht="5.0999999999999996" hidden="1" customHeight="1" x14ac:dyDescent="0.2"/>
    <row r="1196" ht="5.0999999999999996" hidden="1" customHeight="1" x14ac:dyDescent="0.2"/>
    <row r="1197" ht="5.0999999999999996" hidden="1" customHeight="1" x14ac:dyDescent="0.2"/>
    <row r="1198" ht="5.0999999999999996" hidden="1" customHeight="1" x14ac:dyDescent="0.2"/>
    <row r="1199" ht="5.0999999999999996" hidden="1" customHeight="1" x14ac:dyDescent="0.2"/>
    <row r="1200" ht="5.0999999999999996" hidden="1" customHeight="1" x14ac:dyDescent="0.2"/>
    <row r="1201" ht="5.0999999999999996" hidden="1" customHeight="1" x14ac:dyDescent="0.2"/>
    <row r="1202" ht="5.0999999999999996" hidden="1" customHeight="1" x14ac:dyDescent="0.2"/>
    <row r="1203" ht="5.0999999999999996" hidden="1" customHeight="1" x14ac:dyDescent="0.2"/>
    <row r="1204" ht="5.0999999999999996" hidden="1" customHeight="1" x14ac:dyDescent="0.2"/>
    <row r="1205" ht="5.0999999999999996" hidden="1" customHeight="1" x14ac:dyDescent="0.2"/>
    <row r="1206" ht="5.0999999999999996" hidden="1" customHeight="1" x14ac:dyDescent="0.2"/>
    <row r="1207" ht="5.0999999999999996" hidden="1" customHeight="1" x14ac:dyDescent="0.2"/>
    <row r="1208" ht="5.0999999999999996" hidden="1" customHeight="1" x14ac:dyDescent="0.2"/>
    <row r="1209" ht="5.0999999999999996" hidden="1" customHeight="1" x14ac:dyDescent="0.2"/>
    <row r="1210" ht="5.0999999999999996" hidden="1" customHeight="1" x14ac:dyDescent="0.2"/>
    <row r="1211" ht="5.0999999999999996" hidden="1" customHeight="1" x14ac:dyDescent="0.2"/>
    <row r="1212" ht="5.0999999999999996" hidden="1" customHeight="1" x14ac:dyDescent="0.2"/>
    <row r="1213" ht="5.0999999999999996" hidden="1" customHeight="1" x14ac:dyDescent="0.2"/>
    <row r="1214" ht="5.0999999999999996" hidden="1" customHeight="1" x14ac:dyDescent="0.2"/>
    <row r="1215" ht="5.0999999999999996" hidden="1" customHeight="1" x14ac:dyDescent="0.2"/>
    <row r="1216" ht="5.0999999999999996" hidden="1" customHeight="1" x14ac:dyDescent="0.2"/>
    <row r="1217" ht="5.0999999999999996" hidden="1" customHeight="1" x14ac:dyDescent="0.2"/>
    <row r="1218" ht="5.0999999999999996" hidden="1" customHeight="1" x14ac:dyDescent="0.2"/>
    <row r="1219" ht="5.0999999999999996" hidden="1" customHeight="1" x14ac:dyDescent="0.2"/>
    <row r="1220" ht="5.0999999999999996" hidden="1" customHeight="1" x14ac:dyDescent="0.2"/>
    <row r="1221" ht="5.0999999999999996" hidden="1" customHeight="1" x14ac:dyDescent="0.2"/>
    <row r="1222" ht="5.0999999999999996" hidden="1" customHeight="1" x14ac:dyDescent="0.2"/>
    <row r="1223" ht="5.0999999999999996" hidden="1" customHeight="1" x14ac:dyDescent="0.2"/>
    <row r="1224" ht="5.0999999999999996" hidden="1" customHeight="1" x14ac:dyDescent="0.2"/>
    <row r="1225" ht="5.0999999999999996" hidden="1" customHeight="1" x14ac:dyDescent="0.2"/>
    <row r="1226" ht="5.0999999999999996" hidden="1" customHeight="1" x14ac:dyDescent="0.2"/>
    <row r="1227" ht="5.0999999999999996" hidden="1" customHeight="1" x14ac:dyDescent="0.2"/>
    <row r="1228" ht="5.0999999999999996" hidden="1" customHeight="1" x14ac:dyDescent="0.2"/>
    <row r="1229" ht="5.0999999999999996" hidden="1" customHeight="1" x14ac:dyDescent="0.2"/>
    <row r="1230" ht="5.0999999999999996" hidden="1" customHeight="1" x14ac:dyDescent="0.2"/>
    <row r="1231" ht="5.0999999999999996" hidden="1" customHeight="1" x14ac:dyDescent="0.2"/>
    <row r="1232" ht="5.0999999999999996" hidden="1" customHeight="1" x14ac:dyDescent="0.2"/>
    <row r="1233" ht="5.0999999999999996" hidden="1" customHeight="1" x14ac:dyDescent="0.2"/>
    <row r="1234" ht="5.0999999999999996" hidden="1" customHeight="1" x14ac:dyDescent="0.2"/>
    <row r="1235" ht="5.0999999999999996" hidden="1" customHeight="1" x14ac:dyDescent="0.2"/>
    <row r="1236" ht="5.0999999999999996" hidden="1" customHeight="1" x14ac:dyDescent="0.2"/>
    <row r="1237" ht="5.0999999999999996" hidden="1" customHeight="1" x14ac:dyDescent="0.2"/>
    <row r="1238" ht="5.0999999999999996" hidden="1" customHeight="1" x14ac:dyDescent="0.2"/>
    <row r="1239" ht="5.0999999999999996" hidden="1" customHeight="1" x14ac:dyDescent="0.2"/>
    <row r="1240" ht="5.0999999999999996" hidden="1" customHeight="1" x14ac:dyDescent="0.2"/>
    <row r="1241" ht="5.0999999999999996" hidden="1" customHeight="1" x14ac:dyDescent="0.2"/>
    <row r="1242" ht="5.0999999999999996" hidden="1" customHeight="1" x14ac:dyDescent="0.2"/>
    <row r="1243" ht="5.0999999999999996" hidden="1" customHeight="1" x14ac:dyDescent="0.2"/>
    <row r="1244" ht="5.0999999999999996" hidden="1" customHeight="1" x14ac:dyDescent="0.2"/>
    <row r="1245" ht="5.0999999999999996" hidden="1" customHeight="1" x14ac:dyDescent="0.2"/>
    <row r="1246" ht="5.0999999999999996" hidden="1" customHeight="1" x14ac:dyDescent="0.2"/>
    <row r="1247" ht="5.0999999999999996" hidden="1" customHeight="1" x14ac:dyDescent="0.2"/>
    <row r="1248" ht="5.0999999999999996" hidden="1" customHeight="1" x14ac:dyDescent="0.2"/>
    <row r="1249" ht="5.0999999999999996" hidden="1" customHeight="1" x14ac:dyDescent="0.2"/>
    <row r="1250" ht="5.0999999999999996" hidden="1" customHeight="1" x14ac:dyDescent="0.2"/>
    <row r="1251" ht="5.0999999999999996" hidden="1" customHeight="1" x14ac:dyDescent="0.2"/>
    <row r="1252" ht="5.0999999999999996" hidden="1" customHeight="1" x14ac:dyDescent="0.2"/>
    <row r="1253" ht="5.0999999999999996" hidden="1" customHeight="1" x14ac:dyDescent="0.2"/>
    <row r="1254" ht="5.0999999999999996" hidden="1" customHeight="1" x14ac:dyDescent="0.2"/>
    <row r="1255" ht="5.0999999999999996" hidden="1" customHeight="1" x14ac:dyDescent="0.2"/>
    <row r="1256" ht="5.0999999999999996" hidden="1" customHeight="1" x14ac:dyDescent="0.2"/>
    <row r="1257" ht="5.0999999999999996" hidden="1" customHeight="1" x14ac:dyDescent="0.2"/>
    <row r="1258" ht="5.0999999999999996" hidden="1" customHeight="1" x14ac:dyDescent="0.2"/>
    <row r="1259" ht="5.0999999999999996" hidden="1" customHeight="1" x14ac:dyDescent="0.2"/>
    <row r="1260" ht="5.0999999999999996" hidden="1" customHeight="1" x14ac:dyDescent="0.2"/>
    <row r="1261" ht="5.0999999999999996" hidden="1" customHeight="1" x14ac:dyDescent="0.2"/>
    <row r="1262" ht="5.0999999999999996" hidden="1" customHeight="1" x14ac:dyDescent="0.2"/>
    <row r="1263" ht="5.0999999999999996" hidden="1" customHeight="1" x14ac:dyDescent="0.2"/>
    <row r="1264" ht="5.0999999999999996" hidden="1" customHeight="1" x14ac:dyDescent="0.2"/>
    <row r="1265" ht="5.0999999999999996" hidden="1" customHeight="1" x14ac:dyDescent="0.2"/>
    <row r="1266" ht="5.0999999999999996" hidden="1" customHeight="1" x14ac:dyDescent="0.2"/>
    <row r="1267" ht="5.0999999999999996" hidden="1" customHeight="1" x14ac:dyDescent="0.2"/>
    <row r="1268" ht="5.0999999999999996" hidden="1" customHeight="1" x14ac:dyDescent="0.2"/>
    <row r="1269" ht="5.0999999999999996" hidden="1" customHeight="1" x14ac:dyDescent="0.2"/>
    <row r="1270" ht="5.0999999999999996" hidden="1" customHeight="1" x14ac:dyDescent="0.2"/>
    <row r="1271" ht="5.0999999999999996" hidden="1" customHeight="1" x14ac:dyDescent="0.2"/>
    <row r="1272" ht="5.0999999999999996" hidden="1" customHeight="1" x14ac:dyDescent="0.2"/>
    <row r="1273" ht="5.0999999999999996" hidden="1" customHeight="1" x14ac:dyDescent="0.2"/>
    <row r="1274" ht="5.0999999999999996" hidden="1" customHeight="1" x14ac:dyDescent="0.2"/>
    <row r="1275" ht="5.0999999999999996" hidden="1" customHeight="1" x14ac:dyDescent="0.2"/>
    <row r="1276" ht="5.0999999999999996" hidden="1" customHeight="1" x14ac:dyDescent="0.2"/>
    <row r="1277" ht="5.0999999999999996" hidden="1" customHeight="1" x14ac:dyDescent="0.2"/>
    <row r="1278" ht="5.0999999999999996" hidden="1" customHeight="1" x14ac:dyDescent="0.2"/>
    <row r="1279" ht="5.0999999999999996" hidden="1" customHeight="1" x14ac:dyDescent="0.2"/>
    <row r="1280" ht="5.0999999999999996" hidden="1" customHeight="1" x14ac:dyDescent="0.2"/>
    <row r="1281" ht="5.0999999999999996" hidden="1" customHeight="1" x14ac:dyDescent="0.2"/>
    <row r="1282" ht="5.0999999999999996" hidden="1" customHeight="1" x14ac:dyDescent="0.2"/>
    <row r="1283" ht="5.0999999999999996" hidden="1" customHeight="1" x14ac:dyDescent="0.2"/>
    <row r="1284" ht="5.0999999999999996" hidden="1" customHeight="1" x14ac:dyDescent="0.2"/>
    <row r="1285" ht="5.0999999999999996" hidden="1" customHeight="1" x14ac:dyDescent="0.2"/>
    <row r="1286" ht="5.0999999999999996" hidden="1" customHeight="1" x14ac:dyDescent="0.2"/>
    <row r="1287" ht="5.0999999999999996" hidden="1" customHeight="1" x14ac:dyDescent="0.2"/>
    <row r="1288" ht="5.0999999999999996" hidden="1" customHeight="1" x14ac:dyDescent="0.2"/>
    <row r="1289" ht="5.0999999999999996" hidden="1" customHeight="1" x14ac:dyDescent="0.2"/>
    <row r="1290" ht="5.0999999999999996" hidden="1" customHeight="1" x14ac:dyDescent="0.2"/>
    <row r="1291" ht="5.0999999999999996" hidden="1" customHeight="1" x14ac:dyDescent="0.2"/>
    <row r="1292" ht="5.0999999999999996" hidden="1" customHeight="1" x14ac:dyDescent="0.2"/>
    <row r="1293" ht="5.0999999999999996" hidden="1" customHeight="1" x14ac:dyDescent="0.2"/>
    <row r="1294" ht="5.0999999999999996" hidden="1" customHeight="1" x14ac:dyDescent="0.2"/>
    <row r="1295" ht="5.0999999999999996" hidden="1" customHeight="1" x14ac:dyDescent="0.2"/>
    <row r="1296" ht="5.0999999999999996" hidden="1" customHeight="1" x14ac:dyDescent="0.2"/>
    <row r="1297" ht="5.0999999999999996" hidden="1" customHeight="1" x14ac:dyDescent="0.2"/>
    <row r="1298" ht="5.0999999999999996" hidden="1" customHeight="1" x14ac:dyDescent="0.2"/>
    <row r="1299" ht="5.0999999999999996" hidden="1" customHeight="1" x14ac:dyDescent="0.2"/>
    <row r="1300" ht="5.0999999999999996" hidden="1" customHeight="1" x14ac:dyDescent="0.2"/>
    <row r="1301" ht="5.0999999999999996" hidden="1" customHeight="1" x14ac:dyDescent="0.2"/>
    <row r="1302" ht="5.0999999999999996" hidden="1" customHeight="1" x14ac:dyDescent="0.2"/>
    <row r="1303" ht="5.0999999999999996" hidden="1" customHeight="1" x14ac:dyDescent="0.2"/>
    <row r="1304" ht="5.0999999999999996" hidden="1" customHeight="1" x14ac:dyDescent="0.2"/>
    <row r="1305" ht="5.0999999999999996" hidden="1" customHeight="1" x14ac:dyDescent="0.2"/>
    <row r="1306" ht="5.0999999999999996" hidden="1" customHeight="1" x14ac:dyDescent="0.2"/>
    <row r="1307" ht="5.0999999999999996" hidden="1" customHeight="1" x14ac:dyDescent="0.2"/>
    <row r="1308" ht="5.0999999999999996" hidden="1" customHeight="1" x14ac:dyDescent="0.2"/>
    <row r="1309" ht="5.0999999999999996" hidden="1" customHeight="1" x14ac:dyDescent="0.2"/>
    <row r="1310" ht="5.0999999999999996" hidden="1" customHeight="1" x14ac:dyDescent="0.2"/>
    <row r="1311" ht="5.0999999999999996" hidden="1" customHeight="1" x14ac:dyDescent="0.2"/>
    <row r="1312" ht="5.0999999999999996" hidden="1" customHeight="1" x14ac:dyDescent="0.2"/>
    <row r="1313" ht="5.0999999999999996" hidden="1" customHeight="1" x14ac:dyDescent="0.2"/>
    <row r="1314" ht="5.0999999999999996" hidden="1" customHeight="1" x14ac:dyDescent="0.2"/>
    <row r="1315" ht="5.0999999999999996" hidden="1" customHeight="1" x14ac:dyDescent="0.2"/>
    <row r="1316" ht="5.0999999999999996" hidden="1" customHeight="1" x14ac:dyDescent="0.2"/>
    <row r="1317" ht="5.0999999999999996" hidden="1" customHeight="1" x14ac:dyDescent="0.2"/>
    <row r="1318" ht="5.0999999999999996" hidden="1" customHeight="1" x14ac:dyDescent="0.2"/>
    <row r="1319" ht="5.0999999999999996" hidden="1" customHeight="1" x14ac:dyDescent="0.2"/>
    <row r="1320" ht="5.0999999999999996" hidden="1" customHeight="1" x14ac:dyDescent="0.2"/>
    <row r="1321" ht="5.0999999999999996" hidden="1" customHeight="1" x14ac:dyDescent="0.2"/>
    <row r="1322" ht="5.0999999999999996" hidden="1" customHeight="1" x14ac:dyDescent="0.2"/>
    <row r="1323" ht="5.0999999999999996" hidden="1" customHeight="1" x14ac:dyDescent="0.2"/>
    <row r="1324" ht="5.0999999999999996" hidden="1" customHeight="1" x14ac:dyDescent="0.2"/>
    <row r="1325" ht="5.0999999999999996" hidden="1" customHeight="1" x14ac:dyDescent="0.2"/>
    <row r="1326" ht="5.0999999999999996" hidden="1" customHeight="1" x14ac:dyDescent="0.2"/>
    <row r="1327" ht="5.0999999999999996" hidden="1" customHeight="1" x14ac:dyDescent="0.2"/>
    <row r="1328" ht="5.0999999999999996" hidden="1" customHeight="1" x14ac:dyDescent="0.2"/>
    <row r="1329" ht="5.0999999999999996" hidden="1" customHeight="1" x14ac:dyDescent="0.2"/>
    <row r="1330" ht="5.0999999999999996" hidden="1" customHeight="1" x14ac:dyDescent="0.2"/>
    <row r="1331" ht="5.0999999999999996" hidden="1" customHeight="1" x14ac:dyDescent="0.2"/>
    <row r="1332" ht="5.0999999999999996" hidden="1" customHeight="1" x14ac:dyDescent="0.2"/>
    <row r="1333" ht="5.0999999999999996" hidden="1" customHeight="1" x14ac:dyDescent="0.2"/>
    <row r="1334" ht="5.0999999999999996" hidden="1" customHeight="1" x14ac:dyDescent="0.2"/>
    <row r="1335" ht="5.0999999999999996" hidden="1" customHeight="1" x14ac:dyDescent="0.2"/>
    <row r="1336" ht="5.0999999999999996" hidden="1" customHeight="1" x14ac:dyDescent="0.2"/>
    <row r="1337" ht="5.0999999999999996" hidden="1" customHeight="1" x14ac:dyDescent="0.2"/>
    <row r="1338" ht="5.0999999999999996" hidden="1" customHeight="1" x14ac:dyDescent="0.2"/>
    <row r="1339" ht="5.0999999999999996" hidden="1" customHeight="1" x14ac:dyDescent="0.2"/>
    <row r="1340" ht="5.0999999999999996" hidden="1" customHeight="1" x14ac:dyDescent="0.2"/>
    <row r="1341" ht="5.0999999999999996" hidden="1" customHeight="1" x14ac:dyDescent="0.2"/>
    <row r="1342" ht="5.0999999999999996" hidden="1" customHeight="1" x14ac:dyDescent="0.2"/>
    <row r="1343" ht="5.0999999999999996" hidden="1" customHeight="1" x14ac:dyDescent="0.2"/>
    <row r="1344" ht="5.0999999999999996" hidden="1" customHeight="1" x14ac:dyDescent="0.2"/>
    <row r="1345" ht="5.0999999999999996" hidden="1" customHeight="1" x14ac:dyDescent="0.2"/>
    <row r="1346" ht="5.0999999999999996" hidden="1" customHeight="1" x14ac:dyDescent="0.2"/>
    <row r="1347" ht="5.0999999999999996" hidden="1" customHeight="1" x14ac:dyDescent="0.2"/>
    <row r="1348" ht="5.0999999999999996" hidden="1" customHeight="1" x14ac:dyDescent="0.2"/>
    <row r="1349" ht="5.0999999999999996" hidden="1" customHeight="1" x14ac:dyDescent="0.2"/>
    <row r="1350" ht="5.0999999999999996" hidden="1" customHeight="1" x14ac:dyDescent="0.2"/>
    <row r="1351" ht="5.0999999999999996" hidden="1" customHeight="1" x14ac:dyDescent="0.2"/>
    <row r="1352" ht="5.0999999999999996" hidden="1" customHeight="1" x14ac:dyDescent="0.2"/>
    <row r="1353" ht="5.0999999999999996" hidden="1" customHeight="1" x14ac:dyDescent="0.2"/>
    <row r="1354" ht="5.0999999999999996" hidden="1" customHeight="1" x14ac:dyDescent="0.2"/>
    <row r="1355" ht="5.0999999999999996" hidden="1" customHeight="1" x14ac:dyDescent="0.2"/>
    <row r="1356" ht="5.0999999999999996" hidden="1" customHeight="1" x14ac:dyDescent="0.2"/>
    <row r="1357" ht="5.0999999999999996" hidden="1" customHeight="1" x14ac:dyDescent="0.2"/>
    <row r="1358" ht="5.0999999999999996" hidden="1" customHeight="1" x14ac:dyDescent="0.2"/>
    <row r="1359" ht="5.0999999999999996" hidden="1" customHeight="1" x14ac:dyDescent="0.2"/>
    <row r="1360" ht="5.0999999999999996" hidden="1" customHeight="1" x14ac:dyDescent="0.2"/>
    <row r="1361" ht="5.0999999999999996" hidden="1" customHeight="1" x14ac:dyDescent="0.2"/>
    <row r="1362" ht="5.0999999999999996" hidden="1" customHeight="1" x14ac:dyDescent="0.2"/>
    <row r="1363" ht="5.0999999999999996" hidden="1" customHeight="1" x14ac:dyDescent="0.2"/>
    <row r="1364" ht="5.0999999999999996" hidden="1" customHeight="1" x14ac:dyDescent="0.2"/>
    <row r="1365" ht="5.0999999999999996" hidden="1" customHeight="1" x14ac:dyDescent="0.2"/>
    <row r="1366" ht="5.0999999999999996" hidden="1" customHeight="1" x14ac:dyDescent="0.2"/>
    <row r="1367" ht="5.0999999999999996" hidden="1" customHeight="1" x14ac:dyDescent="0.2"/>
    <row r="1368" ht="5.0999999999999996" hidden="1" customHeight="1" x14ac:dyDescent="0.2"/>
    <row r="1369" ht="5.0999999999999996" hidden="1" customHeight="1" x14ac:dyDescent="0.2"/>
    <row r="1370" ht="5.0999999999999996" hidden="1" customHeight="1" x14ac:dyDescent="0.2"/>
    <row r="1371" ht="5.0999999999999996" hidden="1" customHeight="1" x14ac:dyDescent="0.2"/>
    <row r="1372" ht="5.0999999999999996" hidden="1" customHeight="1" x14ac:dyDescent="0.2"/>
    <row r="1373" ht="5.0999999999999996" hidden="1" customHeight="1" x14ac:dyDescent="0.2"/>
    <row r="1374" ht="5.0999999999999996" hidden="1" customHeight="1" x14ac:dyDescent="0.2"/>
    <row r="1375" ht="5.0999999999999996" hidden="1" customHeight="1" x14ac:dyDescent="0.2"/>
    <row r="1376" ht="5.0999999999999996" hidden="1" customHeight="1" x14ac:dyDescent="0.2"/>
    <row r="1377" ht="5.0999999999999996" hidden="1" customHeight="1" x14ac:dyDescent="0.2"/>
    <row r="1378" ht="5.0999999999999996" hidden="1" customHeight="1" x14ac:dyDescent="0.2"/>
    <row r="1379" ht="5.0999999999999996" hidden="1" customHeight="1" x14ac:dyDescent="0.2"/>
    <row r="1380" ht="5.0999999999999996" hidden="1" customHeight="1" x14ac:dyDescent="0.2"/>
    <row r="1381" ht="5.0999999999999996" hidden="1" customHeight="1" x14ac:dyDescent="0.2"/>
    <row r="1382" ht="5.0999999999999996" hidden="1" customHeight="1" x14ac:dyDescent="0.2"/>
    <row r="1383" ht="5.0999999999999996" hidden="1" customHeight="1" x14ac:dyDescent="0.2"/>
    <row r="1384" ht="5.0999999999999996" hidden="1" customHeight="1" x14ac:dyDescent="0.2"/>
    <row r="1385" ht="5.0999999999999996" hidden="1" customHeight="1" x14ac:dyDescent="0.2"/>
    <row r="1386" ht="5.0999999999999996" hidden="1" customHeight="1" x14ac:dyDescent="0.2"/>
    <row r="1387" ht="5.0999999999999996" hidden="1" customHeight="1" x14ac:dyDescent="0.2"/>
    <row r="1388" ht="5.0999999999999996" hidden="1" customHeight="1" x14ac:dyDescent="0.2"/>
    <row r="1389" ht="5.0999999999999996" hidden="1" customHeight="1" x14ac:dyDescent="0.2"/>
    <row r="1390" ht="5.0999999999999996" hidden="1" customHeight="1" x14ac:dyDescent="0.2"/>
    <row r="1391" ht="5.0999999999999996" hidden="1" customHeight="1" x14ac:dyDescent="0.2"/>
    <row r="1392" ht="5.0999999999999996" hidden="1" customHeight="1" x14ac:dyDescent="0.2"/>
    <row r="1393" ht="5.0999999999999996" hidden="1" customHeight="1" x14ac:dyDescent="0.2"/>
    <row r="1394" ht="5.0999999999999996" hidden="1" customHeight="1" x14ac:dyDescent="0.2"/>
    <row r="1395" ht="5.0999999999999996" hidden="1" customHeight="1" x14ac:dyDescent="0.2"/>
    <row r="1396" ht="5.0999999999999996" hidden="1" customHeight="1" x14ac:dyDescent="0.2"/>
    <row r="1397" ht="5.0999999999999996" hidden="1" customHeight="1" x14ac:dyDescent="0.2"/>
    <row r="1398" ht="5.0999999999999996" hidden="1" customHeight="1" x14ac:dyDescent="0.2"/>
    <row r="1399" ht="5.0999999999999996" hidden="1" customHeight="1" x14ac:dyDescent="0.2"/>
    <row r="1400" ht="5.0999999999999996" hidden="1" customHeight="1" x14ac:dyDescent="0.2"/>
    <row r="1401" ht="5.0999999999999996" hidden="1" customHeight="1" x14ac:dyDescent="0.2"/>
    <row r="1402" ht="5.0999999999999996" hidden="1" customHeight="1" x14ac:dyDescent="0.2"/>
    <row r="1403" ht="5.0999999999999996" hidden="1" customHeight="1" x14ac:dyDescent="0.2"/>
    <row r="1404" ht="5.0999999999999996" hidden="1" customHeight="1" x14ac:dyDescent="0.2"/>
    <row r="1405" ht="5.0999999999999996" hidden="1" customHeight="1" x14ac:dyDescent="0.2"/>
    <row r="1406" ht="5.0999999999999996" hidden="1" customHeight="1" x14ac:dyDescent="0.2"/>
    <row r="1407" ht="5.0999999999999996" hidden="1" customHeight="1" x14ac:dyDescent="0.2"/>
    <row r="1408" ht="5.0999999999999996" hidden="1" customHeight="1" x14ac:dyDescent="0.2"/>
    <row r="1409" ht="5.0999999999999996" hidden="1" customHeight="1" x14ac:dyDescent="0.2"/>
    <row r="1410" ht="5.0999999999999996" hidden="1" customHeight="1" x14ac:dyDescent="0.2"/>
    <row r="1411" ht="5.0999999999999996" hidden="1" customHeight="1" x14ac:dyDescent="0.2"/>
    <row r="1412" ht="5.0999999999999996" hidden="1" customHeight="1" x14ac:dyDescent="0.2"/>
    <row r="1413" ht="5.0999999999999996" hidden="1" customHeight="1" x14ac:dyDescent="0.2"/>
    <row r="1414" ht="5.0999999999999996" hidden="1" customHeight="1" x14ac:dyDescent="0.2"/>
    <row r="1415" ht="5.0999999999999996" hidden="1" customHeight="1" x14ac:dyDescent="0.2"/>
    <row r="1416" ht="5.0999999999999996" hidden="1" customHeight="1" x14ac:dyDescent="0.2"/>
    <row r="1417" ht="5.0999999999999996" hidden="1" customHeight="1" x14ac:dyDescent="0.2"/>
    <row r="1418" ht="5.0999999999999996" hidden="1" customHeight="1" x14ac:dyDescent="0.2"/>
    <row r="1419" ht="5.0999999999999996" hidden="1" customHeight="1" x14ac:dyDescent="0.2"/>
    <row r="1420" ht="5.0999999999999996" hidden="1" customHeight="1" x14ac:dyDescent="0.2"/>
    <row r="1421" ht="5.0999999999999996" hidden="1" customHeight="1" x14ac:dyDescent="0.2"/>
    <row r="1422" ht="5.0999999999999996" hidden="1" customHeight="1" x14ac:dyDescent="0.2"/>
    <row r="1423" ht="5.0999999999999996" hidden="1" customHeight="1" x14ac:dyDescent="0.2"/>
    <row r="1424" ht="5.0999999999999996" hidden="1" customHeight="1" x14ac:dyDescent="0.2"/>
    <row r="1425" ht="5.0999999999999996" hidden="1" customHeight="1" x14ac:dyDescent="0.2"/>
    <row r="1426" ht="5.0999999999999996" hidden="1" customHeight="1" x14ac:dyDescent="0.2"/>
    <row r="1427" ht="5.0999999999999996" hidden="1" customHeight="1" x14ac:dyDescent="0.2"/>
    <row r="1428" ht="5.0999999999999996" hidden="1" customHeight="1" x14ac:dyDescent="0.2"/>
    <row r="1429" ht="5.0999999999999996" hidden="1" customHeight="1" x14ac:dyDescent="0.2"/>
    <row r="1430" ht="5.0999999999999996" hidden="1" customHeight="1" x14ac:dyDescent="0.2"/>
    <row r="1431" ht="5.0999999999999996" hidden="1" customHeight="1" x14ac:dyDescent="0.2"/>
    <row r="1432" ht="5.0999999999999996" hidden="1" customHeight="1" x14ac:dyDescent="0.2"/>
    <row r="1433" ht="5.0999999999999996" hidden="1" customHeight="1" x14ac:dyDescent="0.2"/>
    <row r="1434" ht="5.0999999999999996" hidden="1" customHeight="1" x14ac:dyDescent="0.2"/>
    <row r="1435" ht="5.0999999999999996" hidden="1" customHeight="1" x14ac:dyDescent="0.2"/>
    <row r="1436" ht="5.0999999999999996" hidden="1" customHeight="1" x14ac:dyDescent="0.2"/>
    <row r="1437" ht="5.0999999999999996" hidden="1" customHeight="1" x14ac:dyDescent="0.2"/>
    <row r="1438" ht="5.0999999999999996" hidden="1" customHeight="1" x14ac:dyDescent="0.2"/>
    <row r="1439" ht="5.0999999999999996" hidden="1" customHeight="1" x14ac:dyDescent="0.2"/>
    <row r="1440" ht="5.0999999999999996" hidden="1" customHeight="1" x14ac:dyDescent="0.2"/>
    <row r="1441" ht="5.0999999999999996" hidden="1" customHeight="1" x14ac:dyDescent="0.2"/>
    <row r="1442" ht="5.0999999999999996" hidden="1" customHeight="1" x14ac:dyDescent="0.2"/>
    <row r="1443" ht="5.0999999999999996" hidden="1" customHeight="1" x14ac:dyDescent="0.2"/>
    <row r="1444" ht="5.0999999999999996" hidden="1" customHeight="1" x14ac:dyDescent="0.2"/>
    <row r="1445" ht="5.0999999999999996" hidden="1" customHeight="1" x14ac:dyDescent="0.2"/>
    <row r="1446" ht="5.0999999999999996" hidden="1" customHeight="1" x14ac:dyDescent="0.2"/>
    <row r="1447" ht="5.0999999999999996" hidden="1" customHeight="1" x14ac:dyDescent="0.2"/>
    <row r="1448" ht="5.0999999999999996" hidden="1" customHeight="1" x14ac:dyDescent="0.2"/>
    <row r="1449" ht="5.0999999999999996" hidden="1" customHeight="1" x14ac:dyDescent="0.2"/>
    <row r="1450" ht="5.0999999999999996" hidden="1" customHeight="1" x14ac:dyDescent="0.2"/>
    <row r="1451" ht="5.0999999999999996" hidden="1" customHeight="1" x14ac:dyDescent="0.2"/>
    <row r="1452" ht="5.0999999999999996" hidden="1" customHeight="1" x14ac:dyDescent="0.2"/>
    <row r="1453" ht="5.0999999999999996" hidden="1" customHeight="1" x14ac:dyDescent="0.2"/>
    <row r="1454" ht="5.0999999999999996" hidden="1" customHeight="1" x14ac:dyDescent="0.2"/>
    <row r="1455" ht="5.0999999999999996" hidden="1" customHeight="1" x14ac:dyDescent="0.2"/>
    <row r="1456" ht="5.0999999999999996" hidden="1" customHeight="1" x14ac:dyDescent="0.2"/>
    <row r="1457" ht="5.0999999999999996" hidden="1" customHeight="1" x14ac:dyDescent="0.2"/>
    <row r="1458" ht="5.0999999999999996" hidden="1" customHeight="1" x14ac:dyDescent="0.2"/>
    <row r="1459" ht="5.0999999999999996" hidden="1" customHeight="1" x14ac:dyDescent="0.2"/>
    <row r="1460" ht="5.0999999999999996" hidden="1" customHeight="1" x14ac:dyDescent="0.2"/>
    <row r="1461" ht="5.0999999999999996" hidden="1" customHeight="1" x14ac:dyDescent="0.2"/>
    <row r="1462" ht="5.0999999999999996" hidden="1" customHeight="1" x14ac:dyDescent="0.2"/>
    <row r="1463" ht="5.0999999999999996" hidden="1" customHeight="1" x14ac:dyDescent="0.2"/>
    <row r="1464" ht="5.0999999999999996" hidden="1" customHeight="1" x14ac:dyDescent="0.2"/>
    <row r="1465" ht="5.0999999999999996" hidden="1" customHeight="1" x14ac:dyDescent="0.2"/>
    <row r="1466" ht="5.0999999999999996" hidden="1" customHeight="1" x14ac:dyDescent="0.2"/>
    <row r="1467" ht="5.0999999999999996" hidden="1" customHeight="1" x14ac:dyDescent="0.2"/>
    <row r="1468" ht="5.0999999999999996" hidden="1" customHeight="1" x14ac:dyDescent="0.2"/>
    <row r="1469" ht="5.0999999999999996" hidden="1" customHeight="1" x14ac:dyDescent="0.2"/>
    <row r="1470" ht="5.0999999999999996" hidden="1" customHeight="1" x14ac:dyDescent="0.2"/>
    <row r="1471" ht="5.0999999999999996" hidden="1" customHeight="1" x14ac:dyDescent="0.2"/>
    <row r="1472" ht="5.0999999999999996" hidden="1" customHeight="1" x14ac:dyDescent="0.2"/>
    <row r="1473" ht="5.0999999999999996" hidden="1" customHeight="1" x14ac:dyDescent="0.2"/>
    <row r="1474" ht="5.0999999999999996" hidden="1" customHeight="1" x14ac:dyDescent="0.2"/>
    <row r="1475" ht="5.0999999999999996" hidden="1" customHeight="1" x14ac:dyDescent="0.2"/>
    <row r="1476" ht="5.0999999999999996" hidden="1" customHeight="1" x14ac:dyDescent="0.2"/>
    <row r="1477" ht="5.0999999999999996" hidden="1" customHeight="1" x14ac:dyDescent="0.2"/>
    <row r="1478" ht="5.0999999999999996" hidden="1" customHeight="1" x14ac:dyDescent="0.2"/>
    <row r="1479" ht="5.0999999999999996" hidden="1" customHeight="1" x14ac:dyDescent="0.2"/>
    <row r="1480" ht="5.0999999999999996" hidden="1" customHeight="1" x14ac:dyDescent="0.2"/>
    <row r="1481" ht="5.0999999999999996" hidden="1" customHeight="1" x14ac:dyDescent="0.2"/>
    <row r="1482" ht="5.0999999999999996" hidden="1" customHeight="1" x14ac:dyDescent="0.2"/>
    <row r="1483" ht="5.0999999999999996" hidden="1" customHeight="1" x14ac:dyDescent="0.2"/>
    <row r="1484" ht="5.0999999999999996" hidden="1" customHeight="1" x14ac:dyDescent="0.2"/>
    <row r="1485" ht="5.0999999999999996" hidden="1" customHeight="1" x14ac:dyDescent="0.2"/>
    <row r="1486" ht="5.0999999999999996" hidden="1" customHeight="1" x14ac:dyDescent="0.2"/>
    <row r="1487" ht="5.0999999999999996" hidden="1" customHeight="1" x14ac:dyDescent="0.2"/>
    <row r="1488" ht="5.0999999999999996" hidden="1" customHeight="1" x14ac:dyDescent="0.2"/>
    <row r="1489" ht="5.0999999999999996" hidden="1" customHeight="1" x14ac:dyDescent="0.2"/>
    <row r="1490" ht="5.0999999999999996" hidden="1" customHeight="1" x14ac:dyDescent="0.2"/>
    <row r="1491" ht="5.0999999999999996" hidden="1" customHeight="1" x14ac:dyDescent="0.2"/>
    <row r="1492" ht="5.0999999999999996" hidden="1" customHeight="1" x14ac:dyDescent="0.2"/>
    <row r="1493" ht="5.0999999999999996" hidden="1" customHeight="1" x14ac:dyDescent="0.2"/>
    <row r="1494" ht="5.0999999999999996" hidden="1" customHeight="1" x14ac:dyDescent="0.2"/>
    <row r="1495" ht="5.0999999999999996" hidden="1" customHeight="1" x14ac:dyDescent="0.2"/>
    <row r="1496" ht="5.0999999999999996" hidden="1" customHeight="1" x14ac:dyDescent="0.2"/>
    <row r="1497" ht="5.0999999999999996" hidden="1" customHeight="1" x14ac:dyDescent="0.2"/>
    <row r="1498" ht="5.0999999999999996" hidden="1" customHeight="1" x14ac:dyDescent="0.2"/>
    <row r="1499" ht="5.0999999999999996" hidden="1" customHeight="1" x14ac:dyDescent="0.2"/>
    <row r="1500" ht="5.0999999999999996" hidden="1" customHeight="1" x14ac:dyDescent="0.2"/>
    <row r="1501" ht="5.0999999999999996" hidden="1" customHeight="1" x14ac:dyDescent="0.2"/>
    <row r="1502" ht="5.0999999999999996" hidden="1" customHeight="1" x14ac:dyDescent="0.2"/>
    <row r="1503" ht="5.0999999999999996" hidden="1" customHeight="1" x14ac:dyDescent="0.2"/>
    <row r="1504" ht="5.0999999999999996" hidden="1" customHeight="1" x14ac:dyDescent="0.2"/>
    <row r="1505" ht="5.0999999999999996" hidden="1" customHeight="1" x14ac:dyDescent="0.2"/>
    <row r="1506" ht="5.0999999999999996" hidden="1" customHeight="1" x14ac:dyDescent="0.2"/>
    <row r="1507" ht="5.0999999999999996" hidden="1" customHeight="1" x14ac:dyDescent="0.2"/>
    <row r="1508" ht="5.0999999999999996" hidden="1" customHeight="1" x14ac:dyDescent="0.2"/>
    <row r="1509" ht="5.0999999999999996" hidden="1" customHeight="1" x14ac:dyDescent="0.2"/>
    <row r="1510" ht="5.0999999999999996" hidden="1" customHeight="1" x14ac:dyDescent="0.2"/>
    <row r="1511" ht="5.0999999999999996" hidden="1" customHeight="1" x14ac:dyDescent="0.2"/>
    <row r="1512" ht="5.0999999999999996" hidden="1" customHeight="1" x14ac:dyDescent="0.2"/>
    <row r="1513" ht="5.0999999999999996" hidden="1" customHeight="1" x14ac:dyDescent="0.2"/>
    <row r="1514" ht="5.0999999999999996" hidden="1" customHeight="1" x14ac:dyDescent="0.2"/>
    <row r="1515" ht="5.0999999999999996" hidden="1" customHeight="1" x14ac:dyDescent="0.2"/>
    <row r="1516" ht="5.0999999999999996" hidden="1" customHeight="1" x14ac:dyDescent="0.2"/>
    <row r="1517" ht="5.0999999999999996" hidden="1" customHeight="1" x14ac:dyDescent="0.2"/>
    <row r="1518" ht="5.0999999999999996" hidden="1" customHeight="1" x14ac:dyDescent="0.2"/>
    <row r="1519" ht="5.0999999999999996" hidden="1" customHeight="1" x14ac:dyDescent="0.2"/>
    <row r="1520" ht="5.0999999999999996" hidden="1" customHeight="1" x14ac:dyDescent="0.2"/>
    <row r="1521" ht="5.0999999999999996" hidden="1" customHeight="1" x14ac:dyDescent="0.2"/>
    <row r="1522" ht="5.0999999999999996" hidden="1" customHeight="1" x14ac:dyDescent="0.2"/>
    <row r="1523" ht="5.0999999999999996" hidden="1" customHeight="1" x14ac:dyDescent="0.2"/>
    <row r="1524" ht="5.0999999999999996" hidden="1" customHeight="1" x14ac:dyDescent="0.2"/>
    <row r="1525" ht="5.0999999999999996" hidden="1" customHeight="1" x14ac:dyDescent="0.2"/>
    <row r="1526" ht="5.0999999999999996" hidden="1" customHeight="1" x14ac:dyDescent="0.2"/>
    <row r="1527" ht="5.0999999999999996" hidden="1" customHeight="1" x14ac:dyDescent="0.2"/>
    <row r="1528" ht="5.0999999999999996" hidden="1" customHeight="1" x14ac:dyDescent="0.2"/>
    <row r="1529" ht="5.0999999999999996" hidden="1" customHeight="1" x14ac:dyDescent="0.2"/>
    <row r="1530" ht="5.0999999999999996" hidden="1" customHeight="1" x14ac:dyDescent="0.2"/>
    <row r="1531" ht="5.0999999999999996" hidden="1" customHeight="1" x14ac:dyDescent="0.2"/>
    <row r="1532" ht="5.0999999999999996" hidden="1" customHeight="1" x14ac:dyDescent="0.2"/>
    <row r="1533" ht="5.0999999999999996" hidden="1" customHeight="1" x14ac:dyDescent="0.2"/>
    <row r="1534" ht="5.0999999999999996" hidden="1" customHeight="1" x14ac:dyDescent="0.2"/>
    <row r="1535" ht="5.0999999999999996" hidden="1" customHeight="1" x14ac:dyDescent="0.2"/>
    <row r="1536" ht="5.0999999999999996" hidden="1" customHeight="1" x14ac:dyDescent="0.2"/>
    <row r="1537" ht="5.0999999999999996" hidden="1" customHeight="1" x14ac:dyDescent="0.2"/>
    <row r="1538" ht="5.0999999999999996" hidden="1" customHeight="1" x14ac:dyDescent="0.2"/>
    <row r="1539" ht="5.0999999999999996" hidden="1" customHeight="1" x14ac:dyDescent="0.2"/>
    <row r="1540" ht="5.0999999999999996" hidden="1" customHeight="1" x14ac:dyDescent="0.2"/>
    <row r="1541" ht="5.0999999999999996" hidden="1" customHeight="1" x14ac:dyDescent="0.2"/>
    <row r="1542" ht="5.0999999999999996" hidden="1" customHeight="1" x14ac:dyDescent="0.2"/>
    <row r="1543" ht="5.0999999999999996" hidden="1" customHeight="1" x14ac:dyDescent="0.2"/>
    <row r="1544" ht="5.0999999999999996" hidden="1" customHeight="1" x14ac:dyDescent="0.2"/>
    <row r="1545" ht="5.0999999999999996" hidden="1" customHeight="1" x14ac:dyDescent="0.2"/>
    <row r="1546" ht="5.0999999999999996" hidden="1" customHeight="1" x14ac:dyDescent="0.2"/>
    <row r="1547" ht="5.0999999999999996" hidden="1" customHeight="1" x14ac:dyDescent="0.2"/>
    <row r="1548" ht="5.0999999999999996" hidden="1" customHeight="1" x14ac:dyDescent="0.2"/>
    <row r="1549" ht="5.0999999999999996" hidden="1" customHeight="1" x14ac:dyDescent="0.2"/>
    <row r="1550" ht="5.0999999999999996" hidden="1" customHeight="1" x14ac:dyDescent="0.2"/>
    <row r="1551" ht="5.0999999999999996" hidden="1" customHeight="1" x14ac:dyDescent="0.2"/>
    <row r="1552" ht="5.0999999999999996" hidden="1" customHeight="1" x14ac:dyDescent="0.2"/>
    <row r="1553" ht="5.0999999999999996" hidden="1" customHeight="1" x14ac:dyDescent="0.2"/>
    <row r="1554" ht="5.0999999999999996" hidden="1" customHeight="1" x14ac:dyDescent="0.2"/>
    <row r="1555" ht="5.0999999999999996" hidden="1" customHeight="1" x14ac:dyDescent="0.2"/>
    <row r="1556" ht="5.0999999999999996" hidden="1" customHeight="1" x14ac:dyDescent="0.2"/>
    <row r="1557" ht="5.0999999999999996" hidden="1" customHeight="1" x14ac:dyDescent="0.2"/>
    <row r="1558" ht="5.0999999999999996" hidden="1" customHeight="1" x14ac:dyDescent="0.2"/>
    <row r="1559" ht="5.0999999999999996" hidden="1" customHeight="1" x14ac:dyDescent="0.2"/>
    <row r="1560" ht="5.0999999999999996" hidden="1" customHeight="1" x14ac:dyDescent="0.2"/>
    <row r="1561" ht="5.0999999999999996" hidden="1" customHeight="1" x14ac:dyDescent="0.2"/>
    <row r="1562" ht="5.0999999999999996" hidden="1" customHeight="1" x14ac:dyDescent="0.2"/>
    <row r="1563" ht="5.0999999999999996" hidden="1" customHeight="1" x14ac:dyDescent="0.2"/>
    <row r="1564" ht="5.0999999999999996" hidden="1" customHeight="1" x14ac:dyDescent="0.2"/>
    <row r="1565" ht="5.0999999999999996" hidden="1" customHeight="1" x14ac:dyDescent="0.2"/>
    <row r="1566" ht="5.0999999999999996" hidden="1" customHeight="1" x14ac:dyDescent="0.2"/>
    <row r="1567" ht="5.0999999999999996" hidden="1" customHeight="1" x14ac:dyDescent="0.2"/>
    <row r="1568" ht="5.0999999999999996" hidden="1" customHeight="1" x14ac:dyDescent="0.2"/>
    <row r="1569" ht="5.0999999999999996" hidden="1" customHeight="1" x14ac:dyDescent="0.2"/>
    <row r="1570" ht="5.0999999999999996" hidden="1" customHeight="1" x14ac:dyDescent="0.2"/>
    <row r="1571" ht="5.0999999999999996" hidden="1" customHeight="1" x14ac:dyDescent="0.2"/>
    <row r="1572" ht="5.0999999999999996" hidden="1" customHeight="1" x14ac:dyDescent="0.2"/>
    <row r="1573" ht="5.0999999999999996" hidden="1" customHeight="1" x14ac:dyDescent="0.2"/>
    <row r="1574" ht="5.0999999999999996" hidden="1" customHeight="1" x14ac:dyDescent="0.2"/>
    <row r="1575" ht="5.0999999999999996" hidden="1" customHeight="1" x14ac:dyDescent="0.2"/>
    <row r="1576" ht="5.0999999999999996" hidden="1" customHeight="1" x14ac:dyDescent="0.2"/>
    <row r="1577" ht="5.0999999999999996" hidden="1" customHeight="1" x14ac:dyDescent="0.2"/>
    <row r="1578" ht="5.0999999999999996" hidden="1" customHeight="1" x14ac:dyDescent="0.2"/>
    <row r="1579" ht="5.0999999999999996" hidden="1" customHeight="1" x14ac:dyDescent="0.2"/>
    <row r="1580" ht="5.0999999999999996" hidden="1" customHeight="1" x14ac:dyDescent="0.2"/>
    <row r="1581" ht="5.0999999999999996" hidden="1" customHeight="1" x14ac:dyDescent="0.2"/>
    <row r="1582" ht="5.0999999999999996" hidden="1" customHeight="1" x14ac:dyDescent="0.2"/>
    <row r="1583" ht="5.0999999999999996" hidden="1" customHeight="1" x14ac:dyDescent="0.2"/>
    <row r="1584" ht="5.0999999999999996" hidden="1" customHeight="1" x14ac:dyDescent="0.2"/>
    <row r="1585" ht="5.0999999999999996" hidden="1" customHeight="1" x14ac:dyDescent="0.2"/>
    <row r="1586" ht="5.0999999999999996" hidden="1" customHeight="1" x14ac:dyDescent="0.2"/>
    <row r="1587" ht="5.0999999999999996" hidden="1" customHeight="1" x14ac:dyDescent="0.2"/>
    <row r="1588" ht="5.0999999999999996" hidden="1" customHeight="1" x14ac:dyDescent="0.2"/>
    <row r="1589" ht="5.0999999999999996" hidden="1" customHeight="1" x14ac:dyDescent="0.2"/>
    <row r="1590" ht="5.0999999999999996" hidden="1" customHeight="1" x14ac:dyDescent="0.2"/>
    <row r="1591" ht="5.0999999999999996" hidden="1" customHeight="1" x14ac:dyDescent="0.2"/>
    <row r="1592" ht="5.0999999999999996" hidden="1" customHeight="1" x14ac:dyDescent="0.2"/>
    <row r="1593" ht="5.0999999999999996" hidden="1" customHeight="1" x14ac:dyDescent="0.2"/>
    <row r="1594" ht="5.0999999999999996" hidden="1" customHeight="1" x14ac:dyDescent="0.2"/>
    <row r="1595" ht="5.0999999999999996" hidden="1" customHeight="1" x14ac:dyDescent="0.2"/>
    <row r="1596" ht="5.0999999999999996" hidden="1" customHeight="1" x14ac:dyDescent="0.2"/>
    <row r="1597" ht="5.0999999999999996" hidden="1" customHeight="1" x14ac:dyDescent="0.2"/>
    <row r="1598" ht="5.0999999999999996" hidden="1" customHeight="1" x14ac:dyDescent="0.2"/>
    <row r="1599" ht="5.0999999999999996" hidden="1" customHeight="1" x14ac:dyDescent="0.2"/>
    <row r="1600" ht="5.0999999999999996" hidden="1" customHeight="1" x14ac:dyDescent="0.2"/>
    <row r="1601" ht="5.0999999999999996" hidden="1" customHeight="1" x14ac:dyDescent="0.2"/>
    <row r="1602" ht="5.0999999999999996" hidden="1" customHeight="1" x14ac:dyDescent="0.2"/>
    <row r="1603" ht="5.0999999999999996" hidden="1" customHeight="1" x14ac:dyDescent="0.2"/>
    <row r="1604" ht="5.0999999999999996" hidden="1" customHeight="1" x14ac:dyDescent="0.2"/>
    <row r="1605" ht="5.0999999999999996" hidden="1" customHeight="1" x14ac:dyDescent="0.2"/>
    <row r="1606" ht="5.0999999999999996" hidden="1" customHeight="1" x14ac:dyDescent="0.2"/>
    <row r="1607" ht="5.0999999999999996" hidden="1" customHeight="1" x14ac:dyDescent="0.2"/>
    <row r="1608" ht="5.0999999999999996" hidden="1" customHeight="1" x14ac:dyDescent="0.2"/>
    <row r="1609" ht="5.0999999999999996" hidden="1" customHeight="1" x14ac:dyDescent="0.2"/>
    <row r="1610" ht="5.0999999999999996" hidden="1" customHeight="1" x14ac:dyDescent="0.2"/>
    <row r="1611" ht="5.0999999999999996" hidden="1" customHeight="1" x14ac:dyDescent="0.2"/>
    <row r="1612" ht="5.0999999999999996" hidden="1" customHeight="1" x14ac:dyDescent="0.2"/>
    <row r="1613" ht="5.0999999999999996" hidden="1" customHeight="1" x14ac:dyDescent="0.2"/>
    <row r="1614" ht="5.0999999999999996" hidden="1" customHeight="1" x14ac:dyDescent="0.2"/>
    <row r="1615" ht="5.0999999999999996" hidden="1" customHeight="1" x14ac:dyDescent="0.2"/>
    <row r="1616" ht="5.0999999999999996" hidden="1" customHeight="1" x14ac:dyDescent="0.2"/>
    <row r="1617" ht="5.0999999999999996" hidden="1" customHeight="1" x14ac:dyDescent="0.2"/>
    <row r="1618" ht="5.0999999999999996" hidden="1" customHeight="1" x14ac:dyDescent="0.2"/>
    <row r="1619" ht="5.0999999999999996" hidden="1" customHeight="1" x14ac:dyDescent="0.2"/>
    <row r="1620" ht="5.0999999999999996" hidden="1" customHeight="1" x14ac:dyDescent="0.2"/>
    <row r="1621" ht="5.0999999999999996" hidden="1" customHeight="1" x14ac:dyDescent="0.2"/>
    <row r="1622" ht="5.0999999999999996" hidden="1" customHeight="1" x14ac:dyDescent="0.2"/>
    <row r="1623" ht="5.0999999999999996" hidden="1" customHeight="1" x14ac:dyDescent="0.2"/>
    <row r="1624" ht="5.0999999999999996" hidden="1" customHeight="1" x14ac:dyDescent="0.2"/>
    <row r="1625" ht="5.0999999999999996" hidden="1" customHeight="1" x14ac:dyDescent="0.2"/>
    <row r="1626" ht="5.0999999999999996" hidden="1" customHeight="1" x14ac:dyDescent="0.2"/>
    <row r="1627" ht="5.0999999999999996" hidden="1" customHeight="1" x14ac:dyDescent="0.2"/>
    <row r="1628" ht="5.0999999999999996" hidden="1" customHeight="1" x14ac:dyDescent="0.2"/>
    <row r="1629" ht="5.0999999999999996" hidden="1" customHeight="1" x14ac:dyDescent="0.2"/>
    <row r="1630" ht="5.0999999999999996" hidden="1" customHeight="1" x14ac:dyDescent="0.2"/>
    <row r="1631" ht="5.0999999999999996" hidden="1" customHeight="1" x14ac:dyDescent="0.2"/>
    <row r="1632" ht="5.0999999999999996" hidden="1" customHeight="1" x14ac:dyDescent="0.2"/>
    <row r="1633" ht="5.0999999999999996" hidden="1" customHeight="1" x14ac:dyDescent="0.2"/>
    <row r="1634" ht="5.0999999999999996" hidden="1" customHeight="1" x14ac:dyDescent="0.2"/>
    <row r="1635" ht="5.0999999999999996" hidden="1" customHeight="1" x14ac:dyDescent="0.2"/>
    <row r="1636" ht="5.0999999999999996" hidden="1" customHeight="1" x14ac:dyDescent="0.2"/>
    <row r="1637" ht="5.0999999999999996" hidden="1" customHeight="1" x14ac:dyDescent="0.2"/>
    <row r="1638" ht="5.0999999999999996" hidden="1" customHeight="1" x14ac:dyDescent="0.2"/>
    <row r="1639" ht="5.0999999999999996" hidden="1" customHeight="1" x14ac:dyDescent="0.2"/>
    <row r="1640" ht="5.0999999999999996" hidden="1" customHeight="1" x14ac:dyDescent="0.2"/>
    <row r="1641" ht="5.0999999999999996" hidden="1" customHeight="1" x14ac:dyDescent="0.2"/>
    <row r="1642" ht="5.0999999999999996" hidden="1" customHeight="1" x14ac:dyDescent="0.2"/>
    <row r="1643" ht="5.0999999999999996" hidden="1" customHeight="1" x14ac:dyDescent="0.2"/>
    <row r="1644" ht="5.0999999999999996" hidden="1" customHeight="1" x14ac:dyDescent="0.2"/>
    <row r="1645" ht="5.0999999999999996" hidden="1" customHeight="1" x14ac:dyDescent="0.2"/>
    <row r="1646" ht="5.0999999999999996" hidden="1" customHeight="1" x14ac:dyDescent="0.2"/>
    <row r="1647" ht="5.0999999999999996" hidden="1" customHeight="1" x14ac:dyDescent="0.2"/>
    <row r="1648" ht="5.0999999999999996" hidden="1" customHeight="1" x14ac:dyDescent="0.2"/>
    <row r="1649" ht="5.0999999999999996" hidden="1" customHeight="1" x14ac:dyDescent="0.2"/>
    <row r="1650" ht="5.0999999999999996" hidden="1" customHeight="1" x14ac:dyDescent="0.2"/>
    <row r="1651" ht="5.0999999999999996" hidden="1" customHeight="1" x14ac:dyDescent="0.2"/>
    <row r="1652" ht="5.0999999999999996" hidden="1" customHeight="1" x14ac:dyDescent="0.2"/>
    <row r="1653" ht="5.0999999999999996" hidden="1" customHeight="1" x14ac:dyDescent="0.2"/>
    <row r="1654" ht="5.0999999999999996" hidden="1" customHeight="1" x14ac:dyDescent="0.2"/>
    <row r="1655" ht="5.0999999999999996" hidden="1" customHeight="1" x14ac:dyDescent="0.2"/>
    <row r="1656" ht="5.0999999999999996" hidden="1" customHeight="1" x14ac:dyDescent="0.2"/>
    <row r="1657" ht="5.0999999999999996" hidden="1" customHeight="1" x14ac:dyDescent="0.2"/>
    <row r="1658" ht="5.0999999999999996" hidden="1" customHeight="1" x14ac:dyDescent="0.2"/>
    <row r="1659" ht="5.0999999999999996" hidden="1" customHeight="1" x14ac:dyDescent="0.2"/>
    <row r="1660" ht="5.0999999999999996" hidden="1" customHeight="1" x14ac:dyDescent="0.2"/>
    <row r="1661" ht="5.0999999999999996" hidden="1" customHeight="1" x14ac:dyDescent="0.2"/>
    <row r="1662" ht="5.0999999999999996" hidden="1" customHeight="1" x14ac:dyDescent="0.2"/>
    <row r="1663" ht="5.0999999999999996" hidden="1" customHeight="1" x14ac:dyDescent="0.2"/>
    <row r="1664" ht="5.0999999999999996" hidden="1" customHeight="1" x14ac:dyDescent="0.2"/>
    <row r="1665" ht="5.0999999999999996" hidden="1" customHeight="1" x14ac:dyDescent="0.2"/>
    <row r="1666" ht="5.0999999999999996" hidden="1" customHeight="1" x14ac:dyDescent="0.2"/>
    <row r="1667" ht="5.0999999999999996" hidden="1" customHeight="1" x14ac:dyDescent="0.2"/>
    <row r="1668" ht="5.0999999999999996" hidden="1" customHeight="1" x14ac:dyDescent="0.2"/>
    <row r="1669" ht="5.0999999999999996" hidden="1" customHeight="1" x14ac:dyDescent="0.2"/>
    <row r="1670" ht="5.0999999999999996" hidden="1" customHeight="1" x14ac:dyDescent="0.2"/>
    <row r="1671" ht="5.0999999999999996" hidden="1" customHeight="1" x14ac:dyDescent="0.2"/>
    <row r="1672" ht="5.0999999999999996" hidden="1" customHeight="1" x14ac:dyDescent="0.2"/>
    <row r="1673" ht="5.0999999999999996" hidden="1" customHeight="1" x14ac:dyDescent="0.2"/>
    <row r="1674" ht="5.0999999999999996" hidden="1" customHeight="1" x14ac:dyDescent="0.2"/>
    <row r="1675" ht="5.0999999999999996" hidden="1" customHeight="1" x14ac:dyDescent="0.2"/>
    <row r="1676" ht="5.0999999999999996" hidden="1" customHeight="1" x14ac:dyDescent="0.2"/>
    <row r="1677" ht="5.0999999999999996" hidden="1" customHeight="1" x14ac:dyDescent="0.2"/>
    <row r="1678" ht="5.0999999999999996" hidden="1" customHeight="1" x14ac:dyDescent="0.2"/>
    <row r="1679" ht="5.0999999999999996" hidden="1" customHeight="1" x14ac:dyDescent="0.2"/>
    <row r="1680" ht="5.0999999999999996" hidden="1" customHeight="1" x14ac:dyDescent="0.2"/>
    <row r="1681" ht="5.0999999999999996" hidden="1" customHeight="1" x14ac:dyDescent="0.2"/>
    <row r="1682" ht="5.0999999999999996" hidden="1" customHeight="1" x14ac:dyDescent="0.2"/>
    <row r="1683" ht="5.0999999999999996" hidden="1" customHeight="1" x14ac:dyDescent="0.2"/>
    <row r="1684" ht="5.0999999999999996" hidden="1" customHeight="1" x14ac:dyDescent="0.2"/>
    <row r="1685" ht="5.0999999999999996" hidden="1" customHeight="1" x14ac:dyDescent="0.2"/>
    <row r="1686" ht="5.0999999999999996" hidden="1" customHeight="1" x14ac:dyDescent="0.2"/>
    <row r="1687" ht="5.0999999999999996" hidden="1" customHeight="1" x14ac:dyDescent="0.2"/>
    <row r="1688" ht="5.0999999999999996" hidden="1" customHeight="1" x14ac:dyDescent="0.2"/>
    <row r="1689" ht="5.0999999999999996" hidden="1" customHeight="1" x14ac:dyDescent="0.2"/>
    <row r="1690" ht="5.0999999999999996" hidden="1" customHeight="1" x14ac:dyDescent="0.2"/>
    <row r="1691" ht="5.0999999999999996" hidden="1" customHeight="1" x14ac:dyDescent="0.2"/>
    <row r="1692" ht="5.0999999999999996" hidden="1" customHeight="1" x14ac:dyDescent="0.2"/>
    <row r="1693" ht="5.0999999999999996" hidden="1" customHeight="1" x14ac:dyDescent="0.2"/>
    <row r="1694" ht="5.0999999999999996" hidden="1" customHeight="1" x14ac:dyDescent="0.2"/>
    <row r="1695" ht="5.0999999999999996" hidden="1" customHeight="1" x14ac:dyDescent="0.2"/>
    <row r="1696" ht="5.0999999999999996" hidden="1" customHeight="1" x14ac:dyDescent="0.2"/>
    <row r="1697" ht="5.0999999999999996" hidden="1" customHeight="1" x14ac:dyDescent="0.2"/>
    <row r="1698" ht="5.0999999999999996" hidden="1" customHeight="1" x14ac:dyDescent="0.2"/>
    <row r="1699" ht="5.0999999999999996" hidden="1" customHeight="1" x14ac:dyDescent="0.2"/>
    <row r="1700" ht="5.0999999999999996" hidden="1" customHeight="1" x14ac:dyDescent="0.2"/>
    <row r="1701" ht="5.0999999999999996" hidden="1" customHeight="1" x14ac:dyDescent="0.2"/>
    <row r="1702" ht="5.0999999999999996" hidden="1" customHeight="1" x14ac:dyDescent="0.2"/>
    <row r="1703" ht="5.0999999999999996" hidden="1" customHeight="1" x14ac:dyDescent="0.2"/>
    <row r="1704" ht="5.0999999999999996" hidden="1" customHeight="1" x14ac:dyDescent="0.2"/>
    <row r="1705" ht="5.0999999999999996" hidden="1" customHeight="1" x14ac:dyDescent="0.2"/>
    <row r="1706" ht="5.0999999999999996" hidden="1" customHeight="1" x14ac:dyDescent="0.2"/>
    <row r="1707" ht="5.0999999999999996" hidden="1" customHeight="1" x14ac:dyDescent="0.2"/>
    <row r="1708" ht="5.0999999999999996" hidden="1" customHeight="1" x14ac:dyDescent="0.2"/>
    <row r="1709" ht="5.0999999999999996" hidden="1" customHeight="1" x14ac:dyDescent="0.2"/>
    <row r="1710" ht="5.0999999999999996" hidden="1" customHeight="1" x14ac:dyDescent="0.2"/>
    <row r="1711" ht="5.0999999999999996" hidden="1" customHeight="1" x14ac:dyDescent="0.2"/>
    <row r="1712" ht="5.0999999999999996" hidden="1" customHeight="1" x14ac:dyDescent="0.2"/>
    <row r="1713" ht="5.0999999999999996" hidden="1" customHeight="1" x14ac:dyDescent="0.2"/>
    <row r="1714" ht="5.0999999999999996" hidden="1" customHeight="1" x14ac:dyDescent="0.2"/>
    <row r="1715" ht="5.0999999999999996" hidden="1" customHeight="1" x14ac:dyDescent="0.2"/>
    <row r="1716" ht="5.0999999999999996" hidden="1" customHeight="1" x14ac:dyDescent="0.2"/>
    <row r="1717" ht="5.0999999999999996" hidden="1" customHeight="1" x14ac:dyDescent="0.2"/>
    <row r="1718" ht="5.0999999999999996" hidden="1" customHeight="1" x14ac:dyDescent="0.2"/>
    <row r="1719" ht="5.0999999999999996" hidden="1" customHeight="1" x14ac:dyDescent="0.2"/>
    <row r="1720" ht="5.0999999999999996" hidden="1" customHeight="1" x14ac:dyDescent="0.2"/>
    <row r="1721" ht="5.0999999999999996" hidden="1" customHeight="1" x14ac:dyDescent="0.2"/>
    <row r="1722" ht="5.0999999999999996" hidden="1" customHeight="1" x14ac:dyDescent="0.2"/>
    <row r="1723" ht="5.0999999999999996" hidden="1" customHeight="1" x14ac:dyDescent="0.2"/>
    <row r="1724" ht="5.0999999999999996" hidden="1" customHeight="1" x14ac:dyDescent="0.2"/>
    <row r="1725" ht="5.0999999999999996" hidden="1" customHeight="1" x14ac:dyDescent="0.2"/>
    <row r="1726" ht="5.0999999999999996" hidden="1" customHeight="1" x14ac:dyDescent="0.2"/>
    <row r="1727" ht="5.0999999999999996" hidden="1" customHeight="1" x14ac:dyDescent="0.2"/>
    <row r="1728" ht="5.0999999999999996" hidden="1" customHeight="1" x14ac:dyDescent="0.2"/>
    <row r="1729" ht="5.0999999999999996" hidden="1" customHeight="1" x14ac:dyDescent="0.2"/>
    <row r="1730" ht="5.0999999999999996" hidden="1" customHeight="1" x14ac:dyDescent="0.2"/>
    <row r="1731" ht="5.0999999999999996" hidden="1" customHeight="1" x14ac:dyDescent="0.2"/>
    <row r="1732" ht="5.0999999999999996" hidden="1" customHeight="1" x14ac:dyDescent="0.2"/>
    <row r="1733" ht="5.0999999999999996" hidden="1" customHeight="1" x14ac:dyDescent="0.2"/>
    <row r="1734" ht="5.0999999999999996" hidden="1" customHeight="1" x14ac:dyDescent="0.2"/>
    <row r="1735" ht="5.0999999999999996" hidden="1" customHeight="1" x14ac:dyDescent="0.2"/>
    <row r="1736" ht="5.0999999999999996" hidden="1" customHeight="1" x14ac:dyDescent="0.2"/>
    <row r="1737" ht="5.0999999999999996" hidden="1" customHeight="1" x14ac:dyDescent="0.2"/>
    <row r="1738" ht="5.0999999999999996" hidden="1" customHeight="1" x14ac:dyDescent="0.2"/>
    <row r="1739" ht="5.0999999999999996" hidden="1" customHeight="1" x14ac:dyDescent="0.2"/>
    <row r="1740" ht="5.0999999999999996" hidden="1" customHeight="1" x14ac:dyDescent="0.2"/>
    <row r="1741" ht="5.0999999999999996" hidden="1" customHeight="1" x14ac:dyDescent="0.2"/>
    <row r="1742" ht="5.0999999999999996" hidden="1" customHeight="1" x14ac:dyDescent="0.2"/>
    <row r="1743" ht="5.0999999999999996" hidden="1" customHeight="1" x14ac:dyDescent="0.2"/>
    <row r="1744" ht="5.0999999999999996" hidden="1" customHeight="1" x14ac:dyDescent="0.2"/>
    <row r="1745" ht="5.0999999999999996" hidden="1" customHeight="1" x14ac:dyDescent="0.2"/>
    <row r="1746" ht="5.0999999999999996" hidden="1" customHeight="1" x14ac:dyDescent="0.2"/>
    <row r="1747" ht="5.0999999999999996" hidden="1" customHeight="1" x14ac:dyDescent="0.2"/>
    <row r="1748" ht="5.0999999999999996" hidden="1" customHeight="1" x14ac:dyDescent="0.2"/>
    <row r="1749" ht="5.0999999999999996" hidden="1" customHeight="1" x14ac:dyDescent="0.2"/>
    <row r="1750" ht="5.0999999999999996" hidden="1" customHeight="1" x14ac:dyDescent="0.2"/>
    <row r="1751" ht="5.0999999999999996" hidden="1" customHeight="1" x14ac:dyDescent="0.2"/>
    <row r="1752" ht="5.0999999999999996" hidden="1" customHeight="1" x14ac:dyDescent="0.2"/>
    <row r="1753" ht="5.0999999999999996" hidden="1" customHeight="1" x14ac:dyDescent="0.2"/>
    <row r="1754" ht="5.0999999999999996" hidden="1" customHeight="1" x14ac:dyDescent="0.2"/>
    <row r="1755" ht="5.0999999999999996" hidden="1" customHeight="1" x14ac:dyDescent="0.2"/>
    <row r="1756" ht="5.0999999999999996" hidden="1" customHeight="1" x14ac:dyDescent="0.2"/>
    <row r="1757" ht="5.0999999999999996" hidden="1" customHeight="1" x14ac:dyDescent="0.2"/>
    <row r="1758" ht="5.0999999999999996" hidden="1" customHeight="1" x14ac:dyDescent="0.2"/>
    <row r="1759" ht="5.0999999999999996" hidden="1" customHeight="1" x14ac:dyDescent="0.2"/>
    <row r="1760" ht="5.0999999999999996" hidden="1" customHeight="1" x14ac:dyDescent="0.2"/>
    <row r="1761" ht="5.0999999999999996" hidden="1" customHeight="1" x14ac:dyDescent="0.2"/>
    <row r="1762" ht="5.0999999999999996" hidden="1" customHeight="1" x14ac:dyDescent="0.2"/>
    <row r="1763" ht="5.0999999999999996" hidden="1" customHeight="1" x14ac:dyDescent="0.2"/>
    <row r="1764" ht="5.0999999999999996" hidden="1" customHeight="1" x14ac:dyDescent="0.2"/>
    <row r="1765" ht="5.0999999999999996" hidden="1" customHeight="1" x14ac:dyDescent="0.2"/>
    <row r="1766" ht="5.0999999999999996" hidden="1" customHeight="1" x14ac:dyDescent="0.2"/>
    <row r="1767" ht="5.0999999999999996" hidden="1" customHeight="1" x14ac:dyDescent="0.2"/>
    <row r="1768" ht="5.0999999999999996" hidden="1" customHeight="1" x14ac:dyDescent="0.2"/>
    <row r="1769" ht="5.0999999999999996" hidden="1" customHeight="1" x14ac:dyDescent="0.2"/>
    <row r="1770" ht="5.0999999999999996" hidden="1" customHeight="1" x14ac:dyDescent="0.2"/>
    <row r="1771" ht="5.0999999999999996" hidden="1" customHeight="1" x14ac:dyDescent="0.2"/>
    <row r="1772" ht="5.0999999999999996" hidden="1" customHeight="1" x14ac:dyDescent="0.2"/>
    <row r="1773" ht="5.0999999999999996" hidden="1" customHeight="1" x14ac:dyDescent="0.2"/>
    <row r="1774" ht="5.0999999999999996" hidden="1" customHeight="1" x14ac:dyDescent="0.2"/>
    <row r="1775" ht="5.0999999999999996" hidden="1" customHeight="1" x14ac:dyDescent="0.2"/>
    <row r="1776" ht="5.0999999999999996" hidden="1" customHeight="1" x14ac:dyDescent="0.2"/>
    <row r="1777" ht="5.0999999999999996" hidden="1" customHeight="1" x14ac:dyDescent="0.2"/>
    <row r="1778" ht="5.0999999999999996" hidden="1" customHeight="1" x14ac:dyDescent="0.2"/>
    <row r="1779" ht="5.0999999999999996" hidden="1" customHeight="1" x14ac:dyDescent="0.2"/>
    <row r="1780" ht="5.0999999999999996" hidden="1" customHeight="1" x14ac:dyDescent="0.2"/>
    <row r="1781" ht="5.0999999999999996" hidden="1" customHeight="1" x14ac:dyDescent="0.2"/>
    <row r="1782" ht="5.0999999999999996" hidden="1" customHeight="1" x14ac:dyDescent="0.2"/>
    <row r="1783" ht="5.0999999999999996" hidden="1" customHeight="1" x14ac:dyDescent="0.2"/>
    <row r="1784" ht="5.0999999999999996" hidden="1" customHeight="1" x14ac:dyDescent="0.2"/>
    <row r="1785" ht="5.0999999999999996" hidden="1" customHeight="1" x14ac:dyDescent="0.2"/>
    <row r="1786" ht="5.0999999999999996" hidden="1" customHeight="1" x14ac:dyDescent="0.2"/>
    <row r="1787" ht="5.0999999999999996" hidden="1" customHeight="1" x14ac:dyDescent="0.2"/>
    <row r="1788" ht="5.0999999999999996" hidden="1" customHeight="1" x14ac:dyDescent="0.2"/>
    <row r="1789" ht="5.0999999999999996" hidden="1" customHeight="1" x14ac:dyDescent="0.2"/>
    <row r="1790" ht="5.0999999999999996" hidden="1" customHeight="1" x14ac:dyDescent="0.2"/>
    <row r="1791" ht="5.0999999999999996" hidden="1" customHeight="1" x14ac:dyDescent="0.2"/>
    <row r="1792" ht="5.0999999999999996" hidden="1" customHeight="1" x14ac:dyDescent="0.2"/>
    <row r="1793" ht="5.0999999999999996" hidden="1" customHeight="1" x14ac:dyDescent="0.2"/>
    <row r="1794" ht="5.0999999999999996" hidden="1" customHeight="1" x14ac:dyDescent="0.2"/>
    <row r="1795" ht="5.0999999999999996" hidden="1" customHeight="1" x14ac:dyDescent="0.2"/>
    <row r="1796" ht="5.0999999999999996" hidden="1" customHeight="1" x14ac:dyDescent="0.2"/>
    <row r="1797" ht="5.0999999999999996" hidden="1" customHeight="1" x14ac:dyDescent="0.2"/>
    <row r="1798" ht="5.0999999999999996" hidden="1" customHeight="1" x14ac:dyDescent="0.2"/>
    <row r="1799" ht="5.0999999999999996" hidden="1" customHeight="1" x14ac:dyDescent="0.2"/>
    <row r="1800" ht="5.0999999999999996" hidden="1" customHeight="1" x14ac:dyDescent="0.2"/>
    <row r="1801" ht="5.0999999999999996" hidden="1" customHeight="1" x14ac:dyDescent="0.2"/>
    <row r="1802" ht="5.0999999999999996" hidden="1" customHeight="1" x14ac:dyDescent="0.2"/>
    <row r="1803" ht="5.0999999999999996" hidden="1" customHeight="1" x14ac:dyDescent="0.2"/>
    <row r="1804" ht="5.0999999999999996" hidden="1" customHeight="1" x14ac:dyDescent="0.2"/>
    <row r="1805" ht="5.0999999999999996" hidden="1" customHeight="1" x14ac:dyDescent="0.2"/>
    <row r="1806" ht="5.0999999999999996" hidden="1" customHeight="1" x14ac:dyDescent="0.2"/>
    <row r="1807" ht="5.0999999999999996" hidden="1" customHeight="1" x14ac:dyDescent="0.2"/>
    <row r="1808" ht="5.0999999999999996" hidden="1" customHeight="1" x14ac:dyDescent="0.2"/>
    <row r="1809" ht="5.0999999999999996" hidden="1" customHeight="1" x14ac:dyDescent="0.2"/>
    <row r="1810" ht="5.0999999999999996" hidden="1" customHeight="1" x14ac:dyDescent="0.2"/>
    <row r="1811" ht="5.0999999999999996" hidden="1" customHeight="1" x14ac:dyDescent="0.2"/>
    <row r="1812" ht="5.0999999999999996" hidden="1" customHeight="1" x14ac:dyDescent="0.2"/>
    <row r="1813" ht="5.0999999999999996" hidden="1" customHeight="1" x14ac:dyDescent="0.2"/>
    <row r="1814" ht="5.0999999999999996" hidden="1" customHeight="1" x14ac:dyDescent="0.2"/>
    <row r="1815" ht="5.0999999999999996" hidden="1" customHeight="1" x14ac:dyDescent="0.2"/>
    <row r="1816" ht="5.0999999999999996" hidden="1" customHeight="1" x14ac:dyDescent="0.2"/>
    <row r="1817" ht="5.0999999999999996" hidden="1" customHeight="1" x14ac:dyDescent="0.2"/>
    <row r="1818" ht="5.0999999999999996" hidden="1" customHeight="1" x14ac:dyDescent="0.2"/>
    <row r="1819" ht="5.0999999999999996" hidden="1" customHeight="1" x14ac:dyDescent="0.2"/>
    <row r="1820" ht="5.0999999999999996" hidden="1" customHeight="1" x14ac:dyDescent="0.2"/>
    <row r="1821" ht="5.0999999999999996" hidden="1" customHeight="1" x14ac:dyDescent="0.2"/>
    <row r="1822" ht="5.0999999999999996" hidden="1" customHeight="1" x14ac:dyDescent="0.2"/>
    <row r="1823" ht="5.0999999999999996" hidden="1" customHeight="1" x14ac:dyDescent="0.2"/>
    <row r="1824" ht="5.0999999999999996" hidden="1" customHeight="1" x14ac:dyDescent="0.2"/>
    <row r="1825" ht="5.0999999999999996" hidden="1" customHeight="1" x14ac:dyDescent="0.2"/>
    <row r="1826" ht="5.0999999999999996" hidden="1" customHeight="1" x14ac:dyDescent="0.2"/>
    <row r="1827" ht="5.0999999999999996" hidden="1" customHeight="1" x14ac:dyDescent="0.2"/>
    <row r="1828" ht="5.0999999999999996" hidden="1" customHeight="1" x14ac:dyDescent="0.2"/>
    <row r="1829" ht="5.0999999999999996" hidden="1" customHeight="1" x14ac:dyDescent="0.2"/>
    <row r="1830" ht="5.0999999999999996" hidden="1" customHeight="1" x14ac:dyDescent="0.2"/>
    <row r="1831" ht="5.0999999999999996" hidden="1" customHeight="1" x14ac:dyDescent="0.2"/>
    <row r="1832" ht="5.0999999999999996" hidden="1" customHeight="1" x14ac:dyDescent="0.2"/>
    <row r="1833" ht="5.0999999999999996" hidden="1" customHeight="1" x14ac:dyDescent="0.2"/>
    <row r="1834" ht="5.0999999999999996" hidden="1" customHeight="1" x14ac:dyDescent="0.2"/>
    <row r="1835" ht="5.0999999999999996" hidden="1" customHeight="1" x14ac:dyDescent="0.2"/>
    <row r="1836" ht="5.0999999999999996" hidden="1" customHeight="1" x14ac:dyDescent="0.2"/>
    <row r="1837" ht="5.0999999999999996" hidden="1" customHeight="1" x14ac:dyDescent="0.2"/>
    <row r="1838" ht="5.0999999999999996" hidden="1" customHeight="1" x14ac:dyDescent="0.2"/>
    <row r="1839" ht="5.0999999999999996" hidden="1" customHeight="1" x14ac:dyDescent="0.2"/>
    <row r="1840" ht="5.0999999999999996" hidden="1" customHeight="1" x14ac:dyDescent="0.2"/>
    <row r="1841" ht="5.0999999999999996" hidden="1" customHeight="1" x14ac:dyDescent="0.2"/>
    <row r="1842" ht="5.0999999999999996" hidden="1" customHeight="1" x14ac:dyDescent="0.2"/>
    <row r="1843" ht="5.0999999999999996" hidden="1" customHeight="1" x14ac:dyDescent="0.2"/>
    <row r="1844" ht="5.0999999999999996" hidden="1" customHeight="1" x14ac:dyDescent="0.2"/>
    <row r="1845" ht="5.0999999999999996" hidden="1" customHeight="1" x14ac:dyDescent="0.2"/>
    <row r="1846" ht="5.0999999999999996" hidden="1" customHeight="1" x14ac:dyDescent="0.2"/>
    <row r="1847" ht="5.0999999999999996" hidden="1" customHeight="1" x14ac:dyDescent="0.2"/>
    <row r="1848" ht="5.0999999999999996" hidden="1" customHeight="1" x14ac:dyDescent="0.2"/>
    <row r="1849" ht="5.0999999999999996" hidden="1" customHeight="1" x14ac:dyDescent="0.2"/>
    <row r="1850" ht="5.0999999999999996" hidden="1" customHeight="1" x14ac:dyDescent="0.2"/>
    <row r="1851" ht="5.0999999999999996" hidden="1" customHeight="1" x14ac:dyDescent="0.2"/>
    <row r="1852" ht="5.0999999999999996" hidden="1" customHeight="1" x14ac:dyDescent="0.2"/>
    <row r="1853" ht="5.0999999999999996" hidden="1" customHeight="1" x14ac:dyDescent="0.2"/>
    <row r="1854" ht="5.0999999999999996" hidden="1" customHeight="1" x14ac:dyDescent="0.2"/>
    <row r="1855" ht="5.0999999999999996" hidden="1" customHeight="1" x14ac:dyDescent="0.2"/>
    <row r="1856" ht="5.0999999999999996" hidden="1" customHeight="1" x14ac:dyDescent="0.2"/>
    <row r="1857" ht="5.0999999999999996" hidden="1" customHeight="1" x14ac:dyDescent="0.2"/>
    <row r="1858" ht="5.0999999999999996" hidden="1" customHeight="1" x14ac:dyDescent="0.2"/>
    <row r="1859" ht="5.0999999999999996" hidden="1" customHeight="1" x14ac:dyDescent="0.2"/>
    <row r="1860" ht="5.0999999999999996" hidden="1" customHeight="1" x14ac:dyDescent="0.2"/>
    <row r="1861" ht="5.0999999999999996" hidden="1" customHeight="1" x14ac:dyDescent="0.2"/>
    <row r="1862" ht="5.0999999999999996" hidden="1" customHeight="1" x14ac:dyDescent="0.2"/>
    <row r="1863" ht="5.0999999999999996" hidden="1" customHeight="1" x14ac:dyDescent="0.2"/>
    <row r="1864" ht="5.0999999999999996" hidden="1" customHeight="1" x14ac:dyDescent="0.2"/>
    <row r="1865" ht="5.0999999999999996" hidden="1" customHeight="1" x14ac:dyDescent="0.2"/>
    <row r="1866" ht="5.0999999999999996" hidden="1" customHeight="1" x14ac:dyDescent="0.2"/>
    <row r="1867" ht="5.0999999999999996" hidden="1" customHeight="1" x14ac:dyDescent="0.2"/>
    <row r="1868" ht="5.0999999999999996" hidden="1" customHeight="1" x14ac:dyDescent="0.2"/>
    <row r="1869" ht="5.0999999999999996" hidden="1" customHeight="1" x14ac:dyDescent="0.2"/>
    <row r="1870" ht="5.0999999999999996" hidden="1" customHeight="1" x14ac:dyDescent="0.2"/>
    <row r="1871" ht="5.0999999999999996" hidden="1" customHeight="1" x14ac:dyDescent="0.2"/>
    <row r="1872" ht="5.0999999999999996" hidden="1" customHeight="1" x14ac:dyDescent="0.2"/>
    <row r="1873" ht="5.0999999999999996" hidden="1" customHeight="1" x14ac:dyDescent="0.2"/>
    <row r="1874" ht="5.0999999999999996" hidden="1" customHeight="1" x14ac:dyDescent="0.2"/>
    <row r="1875" ht="5.0999999999999996" hidden="1" customHeight="1" x14ac:dyDescent="0.2"/>
    <row r="1876" ht="5.0999999999999996" hidden="1" customHeight="1" x14ac:dyDescent="0.2"/>
    <row r="1877" ht="5.0999999999999996" hidden="1" customHeight="1" x14ac:dyDescent="0.2"/>
    <row r="1878" ht="5.0999999999999996" hidden="1" customHeight="1" x14ac:dyDescent="0.2"/>
    <row r="1879" ht="5.0999999999999996" hidden="1" customHeight="1" x14ac:dyDescent="0.2"/>
    <row r="1880" ht="5.0999999999999996" hidden="1" customHeight="1" x14ac:dyDescent="0.2"/>
    <row r="1881" ht="5.0999999999999996" hidden="1" customHeight="1" x14ac:dyDescent="0.2"/>
    <row r="1882" ht="5.0999999999999996" hidden="1" customHeight="1" x14ac:dyDescent="0.2"/>
    <row r="1883" ht="5.0999999999999996" hidden="1" customHeight="1" x14ac:dyDescent="0.2"/>
    <row r="1884" ht="5.0999999999999996" hidden="1" customHeight="1" x14ac:dyDescent="0.2"/>
    <row r="1885" ht="5.0999999999999996" hidden="1" customHeight="1" x14ac:dyDescent="0.2"/>
    <row r="1886" ht="5.0999999999999996" hidden="1" customHeight="1" x14ac:dyDescent="0.2"/>
    <row r="1887" ht="5.0999999999999996" hidden="1" customHeight="1" x14ac:dyDescent="0.2"/>
    <row r="1888" ht="5.0999999999999996" hidden="1" customHeight="1" x14ac:dyDescent="0.2"/>
    <row r="1889" ht="5.0999999999999996" hidden="1" customHeight="1" x14ac:dyDescent="0.2"/>
    <row r="1890" ht="5.0999999999999996" hidden="1" customHeight="1" x14ac:dyDescent="0.2"/>
    <row r="1891" ht="5.0999999999999996" hidden="1" customHeight="1" x14ac:dyDescent="0.2"/>
    <row r="1892" ht="5.0999999999999996" hidden="1" customHeight="1" x14ac:dyDescent="0.2"/>
    <row r="1893" ht="5.0999999999999996" hidden="1" customHeight="1" x14ac:dyDescent="0.2"/>
    <row r="1894" ht="5.0999999999999996" hidden="1" customHeight="1" x14ac:dyDescent="0.2"/>
    <row r="1895" ht="5.0999999999999996" hidden="1" customHeight="1" x14ac:dyDescent="0.2"/>
    <row r="1896" ht="5.0999999999999996" hidden="1" customHeight="1" x14ac:dyDescent="0.2"/>
    <row r="1897" ht="5.0999999999999996" hidden="1" customHeight="1" x14ac:dyDescent="0.2"/>
    <row r="1898" ht="5.0999999999999996" hidden="1" customHeight="1" x14ac:dyDescent="0.2"/>
    <row r="1899" ht="5.0999999999999996" hidden="1" customHeight="1" x14ac:dyDescent="0.2"/>
    <row r="1900" ht="5.0999999999999996" hidden="1" customHeight="1" x14ac:dyDescent="0.2"/>
    <row r="1901" ht="5.0999999999999996" hidden="1" customHeight="1" x14ac:dyDescent="0.2"/>
    <row r="1902" ht="5.0999999999999996" hidden="1" customHeight="1" x14ac:dyDescent="0.2"/>
    <row r="1903" ht="5.0999999999999996" hidden="1" customHeight="1" x14ac:dyDescent="0.2"/>
    <row r="1904" ht="5.0999999999999996" hidden="1" customHeight="1" x14ac:dyDescent="0.2"/>
    <row r="1905" ht="5.0999999999999996" hidden="1" customHeight="1" x14ac:dyDescent="0.2"/>
    <row r="1906" ht="5.0999999999999996" hidden="1" customHeight="1" x14ac:dyDescent="0.2"/>
    <row r="1907" ht="5.0999999999999996" hidden="1" customHeight="1" x14ac:dyDescent="0.2"/>
    <row r="1908" ht="5.0999999999999996" hidden="1" customHeight="1" x14ac:dyDescent="0.2"/>
    <row r="1909" ht="5.0999999999999996" hidden="1" customHeight="1" x14ac:dyDescent="0.2"/>
    <row r="1910" ht="5.0999999999999996" hidden="1" customHeight="1" x14ac:dyDescent="0.2"/>
    <row r="1911" ht="5.0999999999999996" hidden="1" customHeight="1" x14ac:dyDescent="0.2"/>
    <row r="1912" ht="5.0999999999999996" hidden="1" customHeight="1" x14ac:dyDescent="0.2"/>
    <row r="1913" ht="5.0999999999999996" hidden="1" customHeight="1" x14ac:dyDescent="0.2"/>
    <row r="1914" ht="5.0999999999999996" hidden="1" customHeight="1" x14ac:dyDescent="0.2"/>
    <row r="1915" ht="5.0999999999999996" hidden="1" customHeight="1" x14ac:dyDescent="0.2"/>
    <row r="1916" ht="5.0999999999999996" hidden="1" customHeight="1" x14ac:dyDescent="0.2"/>
    <row r="1917" ht="5.0999999999999996" hidden="1" customHeight="1" x14ac:dyDescent="0.2"/>
    <row r="1918" ht="5.0999999999999996" hidden="1" customHeight="1" x14ac:dyDescent="0.2"/>
    <row r="1919" ht="5.0999999999999996" hidden="1" customHeight="1" x14ac:dyDescent="0.2"/>
    <row r="1920" ht="5.0999999999999996" hidden="1" customHeight="1" x14ac:dyDescent="0.2"/>
    <row r="1921" ht="5.0999999999999996" hidden="1" customHeight="1" x14ac:dyDescent="0.2"/>
    <row r="1922" ht="5.0999999999999996" hidden="1" customHeight="1" x14ac:dyDescent="0.2"/>
    <row r="1923" ht="5.0999999999999996" hidden="1" customHeight="1" x14ac:dyDescent="0.2"/>
    <row r="1924" ht="5.0999999999999996" hidden="1" customHeight="1" x14ac:dyDescent="0.2"/>
    <row r="1925" ht="5.0999999999999996" hidden="1" customHeight="1" x14ac:dyDescent="0.2"/>
    <row r="1926" ht="5.0999999999999996" hidden="1" customHeight="1" x14ac:dyDescent="0.2"/>
    <row r="1927" ht="5.0999999999999996" hidden="1" customHeight="1" x14ac:dyDescent="0.2"/>
    <row r="1928" ht="5.0999999999999996" hidden="1" customHeight="1" x14ac:dyDescent="0.2"/>
    <row r="1929" ht="5.0999999999999996" hidden="1" customHeight="1" x14ac:dyDescent="0.2"/>
    <row r="1930" ht="5.0999999999999996" hidden="1" customHeight="1" x14ac:dyDescent="0.2"/>
    <row r="1931" ht="5.0999999999999996" hidden="1" customHeight="1" x14ac:dyDescent="0.2"/>
    <row r="1932" ht="5.0999999999999996" hidden="1" customHeight="1" x14ac:dyDescent="0.2"/>
    <row r="1933" ht="5.0999999999999996" hidden="1" customHeight="1" x14ac:dyDescent="0.2"/>
    <row r="1934" ht="5.0999999999999996" hidden="1" customHeight="1" x14ac:dyDescent="0.2"/>
    <row r="1935" ht="5.0999999999999996" hidden="1" customHeight="1" x14ac:dyDescent="0.2"/>
    <row r="1936" ht="5.0999999999999996" hidden="1" customHeight="1" x14ac:dyDescent="0.2"/>
    <row r="1937" ht="5.0999999999999996" hidden="1" customHeight="1" x14ac:dyDescent="0.2"/>
    <row r="1938" ht="5.0999999999999996" hidden="1" customHeight="1" x14ac:dyDescent="0.2"/>
    <row r="1939" ht="5.0999999999999996" hidden="1" customHeight="1" x14ac:dyDescent="0.2"/>
    <row r="1940" ht="5.0999999999999996" hidden="1" customHeight="1" x14ac:dyDescent="0.2"/>
    <row r="1941" ht="5.0999999999999996" hidden="1" customHeight="1" x14ac:dyDescent="0.2"/>
    <row r="1942" ht="5.0999999999999996" hidden="1" customHeight="1" x14ac:dyDescent="0.2"/>
    <row r="1943" ht="5.0999999999999996" hidden="1" customHeight="1" x14ac:dyDescent="0.2"/>
    <row r="1944" ht="5.0999999999999996" hidden="1" customHeight="1" x14ac:dyDescent="0.2"/>
    <row r="1945" ht="5.0999999999999996" hidden="1" customHeight="1" x14ac:dyDescent="0.2"/>
    <row r="1946" ht="5.0999999999999996" hidden="1" customHeight="1" x14ac:dyDescent="0.2"/>
    <row r="1947" ht="5.0999999999999996" hidden="1" customHeight="1" x14ac:dyDescent="0.2"/>
    <row r="1948" ht="5.0999999999999996" hidden="1" customHeight="1" x14ac:dyDescent="0.2"/>
    <row r="1949" ht="5.0999999999999996" hidden="1" customHeight="1" x14ac:dyDescent="0.2"/>
    <row r="1950" ht="5.0999999999999996" hidden="1" customHeight="1" x14ac:dyDescent="0.2"/>
    <row r="1951" ht="5.0999999999999996" hidden="1" customHeight="1" x14ac:dyDescent="0.2"/>
    <row r="1952" ht="5.0999999999999996" hidden="1" customHeight="1" x14ac:dyDescent="0.2"/>
    <row r="1953" ht="5.0999999999999996" hidden="1" customHeight="1" x14ac:dyDescent="0.2"/>
    <row r="1954" ht="5.0999999999999996" hidden="1" customHeight="1" x14ac:dyDescent="0.2"/>
    <row r="1955" ht="5.0999999999999996" hidden="1" customHeight="1" x14ac:dyDescent="0.2"/>
    <row r="1956" ht="5.0999999999999996" hidden="1" customHeight="1" x14ac:dyDescent="0.2"/>
    <row r="1957" ht="5.0999999999999996" hidden="1" customHeight="1" x14ac:dyDescent="0.2"/>
    <row r="1958" ht="5.0999999999999996" hidden="1" customHeight="1" x14ac:dyDescent="0.2"/>
    <row r="1959" ht="5.0999999999999996" hidden="1" customHeight="1" x14ac:dyDescent="0.2"/>
    <row r="1960" ht="5.0999999999999996" hidden="1" customHeight="1" x14ac:dyDescent="0.2"/>
    <row r="1961" ht="5.0999999999999996" hidden="1" customHeight="1" x14ac:dyDescent="0.2"/>
    <row r="1962" ht="5.0999999999999996" hidden="1" customHeight="1" x14ac:dyDescent="0.2"/>
    <row r="1963" ht="5.0999999999999996" hidden="1" customHeight="1" x14ac:dyDescent="0.2"/>
    <row r="1964" ht="5.0999999999999996" hidden="1" customHeight="1" x14ac:dyDescent="0.2"/>
    <row r="1965" ht="5.0999999999999996" hidden="1" customHeight="1" x14ac:dyDescent="0.2"/>
    <row r="1966" ht="5.0999999999999996" hidden="1" customHeight="1" x14ac:dyDescent="0.2"/>
    <row r="1967" ht="5.0999999999999996" hidden="1" customHeight="1" x14ac:dyDescent="0.2"/>
    <row r="1968" ht="5.0999999999999996" hidden="1" customHeight="1" x14ac:dyDescent="0.2"/>
    <row r="1969" ht="5.0999999999999996" hidden="1" customHeight="1" x14ac:dyDescent="0.2"/>
    <row r="1970" ht="5.0999999999999996" hidden="1" customHeight="1" x14ac:dyDescent="0.2"/>
    <row r="1971" ht="5.0999999999999996" hidden="1" customHeight="1" x14ac:dyDescent="0.2"/>
    <row r="1972" ht="5.0999999999999996" hidden="1" customHeight="1" x14ac:dyDescent="0.2"/>
    <row r="1973" ht="5.0999999999999996" hidden="1" customHeight="1" x14ac:dyDescent="0.2"/>
    <row r="1974" ht="5.0999999999999996" hidden="1" customHeight="1" x14ac:dyDescent="0.2"/>
    <row r="1975" ht="5.0999999999999996" hidden="1" customHeight="1" x14ac:dyDescent="0.2"/>
    <row r="1976" ht="5.0999999999999996" hidden="1" customHeight="1" x14ac:dyDescent="0.2"/>
    <row r="1977" ht="5.0999999999999996" hidden="1" customHeight="1" x14ac:dyDescent="0.2"/>
    <row r="1978" ht="5.0999999999999996" hidden="1" customHeight="1" x14ac:dyDescent="0.2"/>
    <row r="1979" ht="5.0999999999999996" hidden="1" customHeight="1" x14ac:dyDescent="0.2"/>
    <row r="1980" ht="5.0999999999999996" hidden="1" customHeight="1" x14ac:dyDescent="0.2"/>
    <row r="1981" ht="5.0999999999999996" hidden="1" customHeight="1" x14ac:dyDescent="0.2"/>
    <row r="1982" ht="5.0999999999999996" hidden="1" customHeight="1" x14ac:dyDescent="0.2"/>
    <row r="1983" ht="5.0999999999999996" hidden="1" customHeight="1" x14ac:dyDescent="0.2"/>
    <row r="1984" ht="5.0999999999999996" hidden="1" customHeight="1" x14ac:dyDescent="0.2"/>
    <row r="1985" ht="5.0999999999999996" hidden="1" customHeight="1" x14ac:dyDescent="0.2"/>
    <row r="1986" ht="5.0999999999999996" hidden="1" customHeight="1" x14ac:dyDescent="0.2"/>
    <row r="1987" ht="5.0999999999999996" hidden="1" customHeight="1" x14ac:dyDescent="0.2"/>
    <row r="1988" ht="5.0999999999999996" hidden="1" customHeight="1" x14ac:dyDescent="0.2"/>
    <row r="1989" ht="5.0999999999999996" hidden="1" customHeight="1" x14ac:dyDescent="0.2"/>
    <row r="1990" ht="5.0999999999999996" hidden="1" customHeight="1" x14ac:dyDescent="0.2"/>
    <row r="1991" ht="5.0999999999999996" hidden="1" customHeight="1" x14ac:dyDescent="0.2"/>
    <row r="1992" ht="5.0999999999999996" hidden="1" customHeight="1" x14ac:dyDescent="0.2"/>
    <row r="1993" ht="5.0999999999999996" hidden="1" customHeight="1" x14ac:dyDescent="0.2"/>
    <row r="1994" ht="5.0999999999999996" hidden="1" customHeight="1" x14ac:dyDescent="0.2"/>
    <row r="1995" ht="5.0999999999999996" hidden="1" customHeight="1" x14ac:dyDescent="0.2"/>
    <row r="1996" ht="5.0999999999999996" hidden="1" customHeight="1" x14ac:dyDescent="0.2"/>
    <row r="1997" ht="5.0999999999999996" hidden="1" customHeight="1" x14ac:dyDescent="0.2"/>
    <row r="1998" ht="5.0999999999999996" hidden="1" customHeight="1" x14ac:dyDescent="0.2"/>
    <row r="1999" ht="5.0999999999999996" hidden="1" customHeight="1" x14ac:dyDescent="0.2"/>
    <row r="2000" ht="5.0999999999999996" hidden="1" customHeight="1" x14ac:dyDescent="0.2"/>
    <row r="2001" ht="5.0999999999999996" hidden="1" customHeight="1" x14ac:dyDescent="0.2"/>
    <row r="2002" ht="5.0999999999999996" hidden="1" customHeight="1" x14ac:dyDescent="0.2"/>
    <row r="2003" ht="5.0999999999999996" hidden="1" customHeight="1" x14ac:dyDescent="0.2"/>
    <row r="2004" ht="5.0999999999999996" hidden="1" customHeight="1" x14ac:dyDescent="0.2"/>
    <row r="2005" ht="5.0999999999999996" hidden="1" customHeight="1" x14ac:dyDescent="0.2"/>
    <row r="2006" ht="5.0999999999999996" hidden="1" customHeight="1" x14ac:dyDescent="0.2"/>
    <row r="2007" ht="5.0999999999999996" hidden="1" customHeight="1" x14ac:dyDescent="0.2"/>
    <row r="2008" ht="5.0999999999999996" hidden="1" customHeight="1" x14ac:dyDescent="0.2"/>
    <row r="2009" ht="5.0999999999999996" hidden="1" customHeight="1" x14ac:dyDescent="0.2"/>
    <row r="2010" ht="5.0999999999999996" hidden="1" customHeight="1" x14ac:dyDescent="0.2"/>
    <row r="2011" ht="5.0999999999999996" hidden="1" customHeight="1" x14ac:dyDescent="0.2"/>
    <row r="2012" ht="5.0999999999999996" hidden="1" customHeight="1" x14ac:dyDescent="0.2"/>
    <row r="2013" ht="5.0999999999999996" hidden="1" customHeight="1" x14ac:dyDescent="0.2"/>
    <row r="2014" ht="5.0999999999999996" hidden="1" customHeight="1" x14ac:dyDescent="0.2"/>
    <row r="2015" ht="5.0999999999999996" hidden="1" customHeight="1" x14ac:dyDescent="0.2"/>
    <row r="2016" ht="5.0999999999999996" hidden="1" customHeight="1" x14ac:dyDescent="0.2"/>
    <row r="2017" ht="5.0999999999999996" hidden="1" customHeight="1" x14ac:dyDescent="0.2"/>
    <row r="2018" ht="5.0999999999999996" hidden="1" customHeight="1" x14ac:dyDescent="0.2"/>
    <row r="2019" ht="5.0999999999999996" hidden="1" customHeight="1" x14ac:dyDescent="0.2"/>
    <row r="2020" ht="5.0999999999999996" hidden="1" customHeight="1" x14ac:dyDescent="0.2"/>
    <row r="2021" ht="5.0999999999999996" hidden="1" customHeight="1" x14ac:dyDescent="0.2"/>
    <row r="2022" ht="5.0999999999999996" hidden="1" customHeight="1" x14ac:dyDescent="0.2"/>
    <row r="2023" ht="5.0999999999999996" hidden="1" customHeight="1" x14ac:dyDescent="0.2"/>
    <row r="2024" ht="5.0999999999999996" hidden="1" customHeight="1" x14ac:dyDescent="0.2"/>
    <row r="2025" ht="5.0999999999999996" hidden="1" customHeight="1" x14ac:dyDescent="0.2"/>
    <row r="2026" ht="5.0999999999999996" hidden="1" customHeight="1" x14ac:dyDescent="0.2"/>
    <row r="2027" ht="5.0999999999999996" hidden="1" customHeight="1" x14ac:dyDescent="0.2"/>
    <row r="2028" ht="5.0999999999999996" hidden="1" customHeight="1" x14ac:dyDescent="0.2"/>
    <row r="2029" ht="5.0999999999999996" hidden="1" customHeight="1" x14ac:dyDescent="0.2"/>
    <row r="2030" ht="5.0999999999999996" hidden="1" customHeight="1" x14ac:dyDescent="0.2"/>
    <row r="2031" ht="5.0999999999999996" hidden="1" customHeight="1" x14ac:dyDescent="0.2"/>
    <row r="2032" ht="5.0999999999999996" hidden="1" customHeight="1" x14ac:dyDescent="0.2"/>
    <row r="2033" ht="5.0999999999999996" hidden="1" customHeight="1" x14ac:dyDescent="0.2"/>
    <row r="2034" ht="5.0999999999999996" hidden="1" customHeight="1" x14ac:dyDescent="0.2"/>
    <row r="2035" ht="5.0999999999999996" hidden="1" customHeight="1" x14ac:dyDescent="0.2"/>
    <row r="2036" ht="5.0999999999999996" hidden="1" customHeight="1" x14ac:dyDescent="0.2"/>
    <row r="2037" ht="5.0999999999999996" hidden="1" customHeight="1" x14ac:dyDescent="0.2"/>
    <row r="2038" ht="5.0999999999999996" hidden="1" customHeight="1" x14ac:dyDescent="0.2"/>
    <row r="2039" ht="5.0999999999999996" hidden="1" customHeight="1" x14ac:dyDescent="0.2"/>
    <row r="2040" ht="5.0999999999999996" hidden="1" customHeight="1" x14ac:dyDescent="0.2"/>
    <row r="2041" ht="5.0999999999999996" hidden="1" customHeight="1" x14ac:dyDescent="0.2"/>
    <row r="2042" ht="5.0999999999999996" hidden="1" customHeight="1" x14ac:dyDescent="0.2"/>
    <row r="2043" ht="5.0999999999999996" hidden="1" customHeight="1" x14ac:dyDescent="0.2"/>
    <row r="2044" ht="5.0999999999999996" hidden="1" customHeight="1" x14ac:dyDescent="0.2"/>
    <row r="2045" ht="5.0999999999999996" hidden="1" customHeight="1" x14ac:dyDescent="0.2"/>
    <row r="2046" ht="5.0999999999999996" hidden="1" customHeight="1" x14ac:dyDescent="0.2"/>
    <row r="2047" ht="5.0999999999999996" hidden="1" customHeight="1" x14ac:dyDescent="0.2"/>
    <row r="2048" ht="5.0999999999999996" hidden="1" customHeight="1" x14ac:dyDescent="0.2"/>
    <row r="2049" ht="5.0999999999999996" hidden="1" customHeight="1" x14ac:dyDescent="0.2"/>
    <row r="2050" ht="5.0999999999999996" hidden="1" customHeight="1" x14ac:dyDescent="0.2"/>
    <row r="2051" ht="5.0999999999999996" hidden="1" customHeight="1" x14ac:dyDescent="0.2"/>
    <row r="2052" ht="5.0999999999999996" hidden="1" customHeight="1" x14ac:dyDescent="0.2"/>
    <row r="2053" ht="5.0999999999999996" hidden="1" customHeight="1" x14ac:dyDescent="0.2"/>
    <row r="2054" ht="5.0999999999999996" hidden="1" customHeight="1" x14ac:dyDescent="0.2"/>
    <row r="2055" ht="5.0999999999999996" hidden="1" customHeight="1" x14ac:dyDescent="0.2"/>
    <row r="2056" ht="5.0999999999999996" hidden="1" customHeight="1" x14ac:dyDescent="0.2"/>
    <row r="2057" ht="5.0999999999999996" hidden="1" customHeight="1" x14ac:dyDescent="0.2"/>
    <row r="2058" ht="5.0999999999999996" hidden="1" customHeight="1" x14ac:dyDescent="0.2"/>
    <row r="2059" ht="5.0999999999999996" hidden="1" customHeight="1" x14ac:dyDescent="0.2"/>
    <row r="2060" ht="5.0999999999999996" hidden="1" customHeight="1" x14ac:dyDescent="0.2"/>
    <row r="2061" ht="5.0999999999999996" hidden="1" customHeight="1" x14ac:dyDescent="0.2"/>
    <row r="2062" ht="5.0999999999999996" hidden="1" customHeight="1" x14ac:dyDescent="0.2"/>
    <row r="2063" ht="5.0999999999999996" hidden="1" customHeight="1" x14ac:dyDescent="0.2"/>
    <row r="2064" ht="5.0999999999999996" hidden="1" customHeight="1" x14ac:dyDescent="0.2"/>
    <row r="2065" ht="5.0999999999999996" hidden="1" customHeight="1" x14ac:dyDescent="0.2"/>
    <row r="2066" ht="5.0999999999999996" hidden="1" customHeight="1" x14ac:dyDescent="0.2"/>
    <row r="2067" ht="5.0999999999999996" hidden="1" customHeight="1" x14ac:dyDescent="0.2"/>
    <row r="2068" ht="5.0999999999999996" hidden="1" customHeight="1" x14ac:dyDescent="0.2"/>
    <row r="2069" ht="5.0999999999999996" hidden="1" customHeight="1" x14ac:dyDescent="0.2"/>
    <row r="2070" ht="5.0999999999999996" hidden="1" customHeight="1" x14ac:dyDescent="0.2"/>
    <row r="2071" ht="5.0999999999999996" hidden="1" customHeight="1" x14ac:dyDescent="0.2"/>
    <row r="2072" ht="5.0999999999999996" hidden="1" customHeight="1" x14ac:dyDescent="0.2"/>
    <row r="2073" ht="5.0999999999999996" hidden="1" customHeight="1" x14ac:dyDescent="0.2"/>
    <row r="2074" ht="5.0999999999999996" hidden="1" customHeight="1" x14ac:dyDescent="0.2"/>
    <row r="2075" ht="5.0999999999999996" hidden="1" customHeight="1" x14ac:dyDescent="0.2"/>
    <row r="2076" ht="5.0999999999999996" hidden="1" customHeight="1" x14ac:dyDescent="0.2"/>
    <row r="2077" ht="5.0999999999999996" hidden="1" customHeight="1" x14ac:dyDescent="0.2"/>
    <row r="2078" ht="5.0999999999999996" hidden="1" customHeight="1" x14ac:dyDescent="0.2"/>
    <row r="2079" ht="5.0999999999999996" hidden="1" customHeight="1" x14ac:dyDescent="0.2"/>
    <row r="2080" ht="5.0999999999999996" hidden="1" customHeight="1" x14ac:dyDescent="0.2"/>
    <row r="2081" ht="5.0999999999999996" hidden="1" customHeight="1" x14ac:dyDescent="0.2"/>
    <row r="2082" ht="5.0999999999999996" hidden="1" customHeight="1" x14ac:dyDescent="0.2"/>
    <row r="2083" ht="5.0999999999999996" hidden="1" customHeight="1" x14ac:dyDescent="0.2"/>
    <row r="2084" ht="5.0999999999999996" hidden="1" customHeight="1" x14ac:dyDescent="0.2"/>
    <row r="2085" ht="5.0999999999999996" hidden="1" customHeight="1" x14ac:dyDescent="0.2"/>
    <row r="2086" ht="5.0999999999999996" hidden="1" customHeight="1" x14ac:dyDescent="0.2"/>
    <row r="2087" ht="5.0999999999999996" hidden="1" customHeight="1" x14ac:dyDescent="0.2"/>
    <row r="2088" ht="5.0999999999999996" hidden="1" customHeight="1" x14ac:dyDescent="0.2"/>
    <row r="2089" ht="5.0999999999999996" hidden="1" customHeight="1" x14ac:dyDescent="0.2"/>
    <row r="2090" ht="5.0999999999999996" hidden="1" customHeight="1" x14ac:dyDescent="0.2"/>
    <row r="2091" ht="5.0999999999999996" hidden="1" customHeight="1" x14ac:dyDescent="0.2"/>
    <row r="2092" ht="5.0999999999999996" hidden="1" customHeight="1" x14ac:dyDescent="0.2"/>
    <row r="2093" ht="5.0999999999999996" hidden="1" customHeight="1" x14ac:dyDescent="0.2"/>
    <row r="2094" ht="5.0999999999999996" hidden="1" customHeight="1" x14ac:dyDescent="0.2"/>
    <row r="2095" ht="5.0999999999999996" hidden="1" customHeight="1" x14ac:dyDescent="0.2"/>
    <row r="2096" ht="5.0999999999999996" hidden="1" customHeight="1" x14ac:dyDescent="0.2"/>
    <row r="2097" ht="5.0999999999999996" hidden="1" customHeight="1" x14ac:dyDescent="0.2"/>
    <row r="2098" ht="5.0999999999999996" hidden="1" customHeight="1" x14ac:dyDescent="0.2"/>
    <row r="2099" ht="5.0999999999999996" hidden="1" customHeight="1" x14ac:dyDescent="0.2"/>
    <row r="2100" ht="5.0999999999999996" hidden="1" customHeight="1" x14ac:dyDescent="0.2"/>
    <row r="2101" ht="5.0999999999999996" hidden="1" customHeight="1" x14ac:dyDescent="0.2"/>
    <row r="2102" ht="5.0999999999999996" hidden="1" customHeight="1" x14ac:dyDescent="0.2"/>
    <row r="2103" ht="5.0999999999999996" hidden="1" customHeight="1" x14ac:dyDescent="0.2"/>
    <row r="2104" ht="5.0999999999999996" hidden="1" customHeight="1" x14ac:dyDescent="0.2"/>
    <row r="2105" ht="5.0999999999999996" hidden="1" customHeight="1" x14ac:dyDescent="0.2"/>
    <row r="2106" ht="5.0999999999999996" hidden="1" customHeight="1" x14ac:dyDescent="0.2"/>
    <row r="2107" ht="5.0999999999999996" hidden="1" customHeight="1" x14ac:dyDescent="0.2"/>
    <row r="2108" ht="5.0999999999999996" hidden="1" customHeight="1" x14ac:dyDescent="0.2"/>
    <row r="2109" ht="5.0999999999999996" hidden="1" customHeight="1" x14ac:dyDescent="0.2"/>
    <row r="2110" ht="5.0999999999999996" hidden="1" customHeight="1" x14ac:dyDescent="0.2"/>
    <row r="2111" ht="5.0999999999999996" hidden="1" customHeight="1" x14ac:dyDescent="0.2"/>
    <row r="2112" ht="5.0999999999999996" hidden="1" customHeight="1" x14ac:dyDescent="0.2"/>
    <row r="2113" ht="5.0999999999999996" hidden="1" customHeight="1" x14ac:dyDescent="0.2"/>
    <row r="2114" ht="5.0999999999999996" hidden="1" customHeight="1" x14ac:dyDescent="0.2"/>
    <row r="2115" ht="5.0999999999999996" hidden="1" customHeight="1" x14ac:dyDescent="0.2"/>
    <row r="2116" ht="5.0999999999999996" hidden="1" customHeight="1" x14ac:dyDescent="0.2"/>
    <row r="2117" ht="5.0999999999999996" hidden="1" customHeight="1" x14ac:dyDescent="0.2"/>
    <row r="2118" ht="5.0999999999999996" hidden="1" customHeight="1" x14ac:dyDescent="0.2"/>
    <row r="2119" ht="5.0999999999999996" hidden="1" customHeight="1" x14ac:dyDescent="0.2"/>
    <row r="2120" ht="5.0999999999999996" hidden="1" customHeight="1" x14ac:dyDescent="0.2"/>
    <row r="2121" ht="5.0999999999999996" hidden="1" customHeight="1" x14ac:dyDescent="0.2"/>
    <row r="2122" ht="5.0999999999999996" hidden="1" customHeight="1" x14ac:dyDescent="0.2"/>
    <row r="2123" ht="5.0999999999999996" hidden="1" customHeight="1" x14ac:dyDescent="0.2"/>
    <row r="2124" ht="5.0999999999999996" hidden="1" customHeight="1" x14ac:dyDescent="0.2"/>
    <row r="2125" ht="5.0999999999999996" hidden="1" customHeight="1" x14ac:dyDescent="0.2"/>
    <row r="2126" ht="5.0999999999999996" hidden="1" customHeight="1" x14ac:dyDescent="0.2"/>
    <row r="2127" ht="5.0999999999999996" hidden="1" customHeight="1" x14ac:dyDescent="0.2"/>
    <row r="2128" ht="5.0999999999999996" hidden="1" customHeight="1" x14ac:dyDescent="0.2"/>
    <row r="2129" ht="5.0999999999999996" hidden="1" customHeight="1" x14ac:dyDescent="0.2"/>
    <row r="2130" ht="5.0999999999999996" hidden="1" customHeight="1" x14ac:dyDescent="0.2"/>
    <row r="2131" ht="5.0999999999999996" hidden="1" customHeight="1" x14ac:dyDescent="0.2"/>
    <row r="2132" ht="5.0999999999999996" hidden="1" customHeight="1" x14ac:dyDescent="0.2"/>
    <row r="2133" ht="5.0999999999999996" hidden="1" customHeight="1" x14ac:dyDescent="0.2"/>
    <row r="2134" ht="5.0999999999999996" hidden="1" customHeight="1" x14ac:dyDescent="0.2"/>
    <row r="2135" ht="5.0999999999999996" hidden="1" customHeight="1" x14ac:dyDescent="0.2"/>
    <row r="2136" ht="5.0999999999999996" hidden="1" customHeight="1" x14ac:dyDescent="0.2"/>
    <row r="2137" ht="5.0999999999999996" hidden="1" customHeight="1" x14ac:dyDescent="0.2"/>
    <row r="2138" ht="5.0999999999999996" hidden="1" customHeight="1" x14ac:dyDescent="0.2"/>
    <row r="2139" ht="5.0999999999999996" hidden="1" customHeight="1" x14ac:dyDescent="0.2"/>
    <row r="2140" ht="5.0999999999999996" hidden="1" customHeight="1" x14ac:dyDescent="0.2"/>
    <row r="2141" ht="5.0999999999999996" hidden="1" customHeight="1" x14ac:dyDescent="0.2"/>
    <row r="2142" ht="5.0999999999999996" hidden="1" customHeight="1" x14ac:dyDescent="0.2"/>
    <row r="2143" ht="5.0999999999999996" hidden="1" customHeight="1" x14ac:dyDescent="0.2"/>
    <row r="2144" ht="5.0999999999999996" hidden="1" customHeight="1" x14ac:dyDescent="0.2"/>
    <row r="2145" ht="5.0999999999999996" hidden="1" customHeight="1" x14ac:dyDescent="0.2"/>
    <row r="2146" ht="5.0999999999999996" hidden="1" customHeight="1" x14ac:dyDescent="0.2"/>
    <row r="2147" ht="5.0999999999999996" hidden="1" customHeight="1" x14ac:dyDescent="0.2"/>
    <row r="2148" ht="5.0999999999999996" hidden="1" customHeight="1" x14ac:dyDescent="0.2"/>
    <row r="2149" ht="5.0999999999999996" hidden="1" customHeight="1" x14ac:dyDescent="0.2"/>
    <row r="2150" ht="5.0999999999999996" hidden="1" customHeight="1" x14ac:dyDescent="0.2"/>
    <row r="2151" ht="5.0999999999999996" hidden="1" customHeight="1" x14ac:dyDescent="0.2"/>
    <row r="2152" ht="5.0999999999999996" hidden="1" customHeight="1" x14ac:dyDescent="0.2"/>
    <row r="2153" ht="5.0999999999999996" hidden="1" customHeight="1" x14ac:dyDescent="0.2"/>
    <row r="2154" ht="5.0999999999999996" hidden="1" customHeight="1" x14ac:dyDescent="0.2"/>
    <row r="2155" ht="5.0999999999999996" hidden="1" customHeight="1" x14ac:dyDescent="0.2"/>
    <row r="2156" ht="5.0999999999999996" hidden="1" customHeight="1" x14ac:dyDescent="0.2"/>
    <row r="2157" ht="5.0999999999999996" hidden="1" customHeight="1" x14ac:dyDescent="0.2"/>
    <row r="2158" ht="5.0999999999999996" hidden="1" customHeight="1" x14ac:dyDescent="0.2"/>
    <row r="2159" ht="5.0999999999999996" hidden="1" customHeight="1" x14ac:dyDescent="0.2"/>
    <row r="2160" ht="5.0999999999999996" hidden="1" customHeight="1" x14ac:dyDescent="0.2"/>
    <row r="2161" ht="5.0999999999999996" hidden="1" customHeight="1" x14ac:dyDescent="0.2"/>
    <row r="2162" ht="5.0999999999999996" hidden="1" customHeight="1" x14ac:dyDescent="0.2"/>
    <row r="2163" ht="5.0999999999999996" hidden="1" customHeight="1" x14ac:dyDescent="0.2"/>
    <row r="2164" ht="5.0999999999999996" hidden="1" customHeight="1" x14ac:dyDescent="0.2"/>
    <row r="2165" ht="5.0999999999999996" hidden="1" customHeight="1" x14ac:dyDescent="0.2"/>
    <row r="2166" ht="5.0999999999999996" hidden="1" customHeight="1" x14ac:dyDescent="0.2"/>
    <row r="2167" ht="5.0999999999999996" hidden="1" customHeight="1" x14ac:dyDescent="0.2"/>
    <row r="2168" ht="5.0999999999999996" hidden="1" customHeight="1" x14ac:dyDescent="0.2"/>
    <row r="2169" ht="5.0999999999999996" hidden="1" customHeight="1" x14ac:dyDescent="0.2"/>
    <row r="2170" ht="5.0999999999999996" hidden="1" customHeight="1" x14ac:dyDescent="0.2"/>
    <row r="2171" ht="5.0999999999999996" hidden="1" customHeight="1" x14ac:dyDescent="0.2"/>
    <row r="2172" ht="5.0999999999999996" hidden="1" customHeight="1" x14ac:dyDescent="0.2"/>
    <row r="2173" ht="5.0999999999999996" hidden="1" customHeight="1" x14ac:dyDescent="0.2"/>
    <row r="2174" ht="5.0999999999999996" hidden="1" customHeight="1" x14ac:dyDescent="0.2"/>
    <row r="2175" ht="5.0999999999999996" hidden="1" customHeight="1" x14ac:dyDescent="0.2"/>
    <row r="2176" ht="5.0999999999999996" hidden="1" customHeight="1" x14ac:dyDescent="0.2"/>
    <row r="2177" ht="5.0999999999999996" hidden="1" customHeight="1" x14ac:dyDescent="0.2"/>
    <row r="2178" ht="5.0999999999999996" hidden="1" customHeight="1" x14ac:dyDescent="0.2"/>
    <row r="2179" ht="5.0999999999999996" hidden="1" customHeight="1" x14ac:dyDescent="0.2"/>
    <row r="2180" ht="5.0999999999999996" hidden="1" customHeight="1" x14ac:dyDescent="0.2"/>
    <row r="2181" ht="5.0999999999999996" hidden="1" customHeight="1" x14ac:dyDescent="0.2"/>
    <row r="2182" ht="5.0999999999999996" hidden="1" customHeight="1" x14ac:dyDescent="0.2"/>
    <row r="2183" ht="5.0999999999999996" hidden="1" customHeight="1" x14ac:dyDescent="0.2"/>
    <row r="2184" ht="5.0999999999999996" hidden="1" customHeight="1" x14ac:dyDescent="0.2"/>
    <row r="2185" ht="5.0999999999999996" hidden="1" customHeight="1" x14ac:dyDescent="0.2"/>
    <row r="2186" ht="5.0999999999999996" hidden="1" customHeight="1" x14ac:dyDescent="0.2"/>
    <row r="2187" ht="5.0999999999999996" hidden="1" customHeight="1" x14ac:dyDescent="0.2"/>
    <row r="2188" ht="5.0999999999999996" hidden="1" customHeight="1" x14ac:dyDescent="0.2"/>
    <row r="2189" ht="5.0999999999999996" hidden="1" customHeight="1" x14ac:dyDescent="0.2"/>
    <row r="2190" ht="5.0999999999999996" hidden="1" customHeight="1" x14ac:dyDescent="0.2"/>
    <row r="2191" ht="5.0999999999999996" hidden="1" customHeight="1" x14ac:dyDescent="0.2"/>
    <row r="2192" ht="5.0999999999999996" hidden="1" customHeight="1" x14ac:dyDescent="0.2"/>
    <row r="2193" ht="5.0999999999999996" hidden="1" customHeight="1" x14ac:dyDescent="0.2"/>
    <row r="2194" ht="5.0999999999999996" hidden="1" customHeight="1" x14ac:dyDescent="0.2"/>
    <row r="2195" ht="5.0999999999999996" hidden="1" customHeight="1" x14ac:dyDescent="0.2"/>
    <row r="2196" ht="5.0999999999999996" hidden="1" customHeight="1" x14ac:dyDescent="0.2"/>
    <row r="2197" ht="5.0999999999999996" hidden="1" customHeight="1" x14ac:dyDescent="0.2"/>
    <row r="2198" ht="5.0999999999999996" hidden="1" customHeight="1" x14ac:dyDescent="0.2"/>
    <row r="2199" ht="5.0999999999999996" hidden="1" customHeight="1" x14ac:dyDescent="0.2"/>
    <row r="2200" ht="5.0999999999999996" hidden="1" customHeight="1" x14ac:dyDescent="0.2"/>
    <row r="2201" ht="5.0999999999999996" hidden="1" customHeight="1" x14ac:dyDescent="0.2"/>
    <row r="2202" ht="5.0999999999999996" hidden="1" customHeight="1" x14ac:dyDescent="0.2"/>
    <row r="2203" ht="5.0999999999999996" hidden="1" customHeight="1" x14ac:dyDescent="0.2"/>
    <row r="2204" ht="5.0999999999999996" hidden="1" customHeight="1" x14ac:dyDescent="0.2"/>
    <row r="2205" ht="5.0999999999999996" hidden="1" customHeight="1" x14ac:dyDescent="0.2"/>
    <row r="2206" ht="5.0999999999999996" hidden="1" customHeight="1" x14ac:dyDescent="0.2"/>
    <row r="2207" ht="5.0999999999999996" hidden="1" customHeight="1" x14ac:dyDescent="0.2"/>
    <row r="2208" ht="5.0999999999999996" hidden="1" customHeight="1" x14ac:dyDescent="0.2"/>
    <row r="2209" ht="5.0999999999999996" hidden="1" customHeight="1" x14ac:dyDescent="0.2"/>
    <row r="2210" ht="5.0999999999999996" hidden="1" customHeight="1" x14ac:dyDescent="0.2"/>
    <row r="2211" ht="5.0999999999999996" hidden="1" customHeight="1" x14ac:dyDescent="0.2"/>
    <row r="2212" ht="5.0999999999999996" hidden="1" customHeight="1" x14ac:dyDescent="0.2"/>
    <row r="2213" ht="5.0999999999999996" hidden="1" customHeight="1" x14ac:dyDescent="0.2"/>
    <row r="2214" ht="5.0999999999999996" hidden="1" customHeight="1" x14ac:dyDescent="0.2"/>
    <row r="2215" ht="5.0999999999999996" hidden="1" customHeight="1" x14ac:dyDescent="0.2"/>
    <row r="2216" ht="5.0999999999999996" hidden="1" customHeight="1" x14ac:dyDescent="0.2"/>
    <row r="2217" ht="5.0999999999999996" hidden="1" customHeight="1" x14ac:dyDescent="0.2"/>
    <row r="2218" ht="5.0999999999999996" hidden="1" customHeight="1" x14ac:dyDescent="0.2"/>
    <row r="2219" ht="5.0999999999999996" hidden="1" customHeight="1" x14ac:dyDescent="0.2"/>
    <row r="2220" ht="5.0999999999999996" hidden="1" customHeight="1" x14ac:dyDescent="0.2"/>
    <row r="2221" ht="5.0999999999999996" hidden="1" customHeight="1" x14ac:dyDescent="0.2"/>
    <row r="2222" ht="5.0999999999999996" hidden="1" customHeight="1" x14ac:dyDescent="0.2"/>
    <row r="2223" ht="5.0999999999999996" hidden="1" customHeight="1" x14ac:dyDescent="0.2"/>
    <row r="2224" ht="5.0999999999999996" hidden="1" customHeight="1" x14ac:dyDescent="0.2"/>
    <row r="2225" ht="5.0999999999999996" hidden="1" customHeight="1" x14ac:dyDescent="0.2"/>
    <row r="2226" ht="5.0999999999999996" hidden="1" customHeight="1" x14ac:dyDescent="0.2"/>
    <row r="2227" ht="5.0999999999999996" hidden="1" customHeight="1" x14ac:dyDescent="0.2"/>
    <row r="2228" ht="5.0999999999999996" hidden="1" customHeight="1" x14ac:dyDescent="0.2"/>
    <row r="2229" ht="5.0999999999999996" hidden="1" customHeight="1" x14ac:dyDescent="0.2"/>
    <row r="2230" ht="5.0999999999999996" hidden="1" customHeight="1" x14ac:dyDescent="0.2"/>
    <row r="2231" ht="5.0999999999999996" hidden="1" customHeight="1" x14ac:dyDescent="0.2"/>
    <row r="2232" ht="5.0999999999999996" hidden="1" customHeight="1" x14ac:dyDescent="0.2"/>
    <row r="2233" ht="5.0999999999999996" hidden="1" customHeight="1" x14ac:dyDescent="0.2"/>
    <row r="2234" ht="5.0999999999999996" hidden="1" customHeight="1" x14ac:dyDescent="0.2"/>
    <row r="2235" ht="5.0999999999999996" hidden="1" customHeight="1" x14ac:dyDescent="0.2"/>
    <row r="2236" ht="5.0999999999999996" hidden="1" customHeight="1" x14ac:dyDescent="0.2"/>
    <row r="2237" ht="5.0999999999999996" hidden="1" customHeight="1" x14ac:dyDescent="0.2"/>
    <row r="2238" ht="5.0999999999999996" hidden="1" customHeight="1" x14ac:dyDescent="0.2"/>
    <row r="2239" ht="5.0999999999999996" hidden="1" customHeight="1" x14ac:dyDescent="0.2"/>
    <row r="2240" ht="5.0999999999999996" hidden="1" customHeight="1" x14ac:dyDescent="0.2"/>
    <row r="2241" ht="5.0999999999999996" hidden="1" customHeight="1" x14ac:dyDescent="0.2"/>
    <row r="2242" ht="5.0999999999999996" hidden="1" customHeight="1" x14ac:dyDescent="0.2"/>
    <row r="2243" ht="5.0999999999999996" hidden="1" customHeight="1" x14ac:dyDescent="0.2"/>
    <row r="2244" ht="5.0999999999999996" hidden="1" customHeight="1" x14ac:dyDescent="0.2"/>
    <row r="2245" ht="5.0999999999999996" hidden="1" customHeight="1" x14ac:dyDescent="0.2"/>
    <row r="2246" ht="5.0999999999999996" hidden="1" customHeight="1" x14ac:dyDescent="0.2"/>
    <row r="2247" ht="5.0999999999999996" hidden="1" customHeight="1" x14ac:dyDescent="0.2"/>
    <row r="2248" ht="5.0999999999999996" hidden="1" customHeight="1" x14ac:dyDescent="0.2"/>
    <row r="2249" ht="5.0999999999999996" hidden="1" customHeight="1" x14ac:dyDescent="0.2"/>
    <row r="2250" ht="5.0999999999999996" hidden="1" customHeight="1" x14ac:dyDescent="0.2"/>
    <row r="2251" ht="5.0999999999999996" hidden="1" customHeight="1" x14ac:dyDescent="0.2"/>
    <row r="2252" ht="5.0999999999999996" hidden="1" customHeight="1" x14ac:dyDescent="0.2"/>
    <row r="2253" ht="5.0999999999999996" hidden="1" customHeight="1" x14ac:dyDescent="0.2"/>
    <row r="2254" ht="5.0999999999999996" hidden="1" customHeight="1" x14ac:dyDescent="0.2"/>
    <row r="2255" ht="5.0999999999999996" hidden="1" customHeight="1" x14ac:dyDescent="0.2"/>
    <row r="2256" ht="5.0999999999999996" hidden="1" customHeight="1" x14ac:dyDescent="0.2"/>
    <row r="2257" ht="5.0999999999999996" hidden="1" customHeight="1" x14ac:dyDescent="0.2"/>
    <row r="2258" ht="5.0999999999999996" hidden="1" customHeight="1" x14ac:dyDescent="0.2"/>
    <row r="2259" ht="5.0999999999999996" hidden="1" customHeight="1" x14ac:dyDescent="0.2"/>
    <row r="2260" ht="5.0999999999999996" hidden="1" customHeight="1" x14ac:dyDescent="0.2"/>
    <row r="2261" ht="5.0999999999999996" hidden="1" customHeight="1" x14ac:dyDescent="0.2"/>
    <row r="2262" ht="5.0999999999999996" hidden="1" customHeight="1" x14ac:dyDescent="0.2"/>
    <row r="2263" ht="5.0999999999999996" hidden="1" customHeight="1" x14ac:dyDescent="0.2"/>
    <row r="2264" ht="5.0999999999999996" hidden="1" customHeight="1" x14ac:dyDescent="0.2"/>
    <row r="2265" ht="5.0999999999999996" hidden="1" customHeight="1" x14ac:dyDescent="0.2"/>
    <row r="2266" ht="5.0999999999999996" hidden="1" customHeight="1" x14ac:dyDescent="0.2"/>
    <row r="2267" ht="5.0999999999999996" hidden="1" customHeight="1" x14ac:dyDescent="0.2"/>
    <row r="2268" ht="5.0999999999999996" hidden="1" customHeight="1" x14ac:dyDescent="0.2"/>
    <row r="2269" ht="5.0999999999999996" hidden="1" customHeight="1" x14ac:dyDescent="0.2"/>
    <row r="2270" ht="5.0999999999999996" hidden="1" customHeight="1" x14ac:dyDescent="0.2"/>
    <row r="2271" ht="5.0999999999999996" hidden="1" customHeight="1" x14ac:dyDescent="0.2"/>
    <row r="2272" ht="5.0999999999999996" hidden="1" customHeight="1" x14ac:dyDescent="0.2"/>
    <row r="2273" ht="5.0999999999999996" hidden="1" customHeight="1" x14ac:dyDescent="0.2"/>
    <row r="2274" ht="5.0999999999999996" hidden="1" customHeight="1" x14ac:dyDescent="0.2"/>
    <row r="2275" ht="5.0999999999999996" hidden="1" customHeight="1" x14ac:dyDescent="0.2"/>
    <row r="2276" ht="5.0999999999999996" hidden="1" customHeight="1" x14ac:dyDescent="0.2"/>
    <row r="2277" ht="5.0999999999999996" hidden="1" customHeight="1" x14ac:dyDescent="0.2"/>
    <row r="2278" ht="5.0999999999999996" hidden="1" customHeight="1" x14ac:dyDescent="0.2"/>
    <row r="2279" ht="5.0999999999999996" hidden="1" customHeight="1" x14ac:dyDescent="0.2"/>
    <row r="2280" ht="5.0999999999999996" hidden="1" customHeight="1" x14ac:dyDescent="0.2"/>
    <row r="2281" ht="5.0999999999999996" hidden="1" customHeight="1" x14ac:dyDescent="0.2"/>
    <row r="2282" ht="5.0999999999999996" hidden="1" customHeight="1" x14ac:dyDescent="0.2"/>
    <row r="2283" ht="5.0999999999999996" hidden="1" customHeight="1" x14ac:dyDescent="0.2"/>
    <row r="2284" ht="5.0999999999999996" hidden="1" customHeight="1" x14ac:dyDescent="0.2"/>
    <row r="2285" ht="5.0999999999999996" hidden="1" customHeight="1" x14ac:dyDescent="0.2"/>
    <row r="2286" ht="5.0999999999999996" hidden="1" customHeight="1" x14ac:dyDescent="0.2"/>
    <row r="2287" ht="5.0999999999999996" hidden="1" customHeight="1" x14ac:dyDescent="0.2"/>
    <row r="2288" ht="5.0999999999999996" hidden="1" customHeight="1" x14ac:dyDescent="0.2"/>
    <row r="2289" ht="5.0999999999999996" hidden="1" customHeight="1" x14ac:dyDescent="0.2"/>
    <row r="2290" ht="5.0999999999999996" hidden="1" customHeight="1" x14ac:dyDescent="0.2"/>
    <row r="2291" ht="5.0999999999999996" hidden="1" customHeight="1" x14ac:dyDescent="0.2"/>
    <row r="2292" ht="5.0999999999999996" hidden="1" customHeight="1" x14ac:dyDescent="0.2"/>
    <row r="2293" ht="5.0999999999999996" hidden="1" customHeight="1" x14ac:dyDescent="0.2"/>
    <row r="2294" ht="5.0999999999999996" hidden="1" customHeight="1" x14ac:dyDescent="0.2"/>
    <row r="2295" ht="5.0999999999999996" hidden="1" customHeight="1" x14ac:dyDescent="0.2"/>
    <row r="2296" ht="5.0999999999999996" hidden="1" customHeight="1" x14ac:dyDescent="0.2"/>
    <row r="2297" ht="5.0999999999999996" hidden="1" customHeight="1" x14ac:dyDescent="0.2"/>
    <row r="2298" ht="5.0999999999999996" hidden="1" customHeight="1" x14ac:dyDescent="0.2"/>
    <row r="2299" ht="5.0999999999999996" hidden="1" customHeight="1" x14ac:dyDescent="0.2"/>
    <row r="2300" ht="5.0999999999999996" hidden="1" customHeight="1" x14ac:dyDescent="0.2"/>
    <row r="2301" ht="5.0999999999999996" hidden="1" customHeight="1" x14ac:dyDescent="0.2"/>
    <row r="2302" ht="5.0999999999999996" hidden="1" customHeight="1" x14ac:dyDescent="0.2"/>
    <row r="2303" ht="5.0999999999999996" hidden="1" customHeight="1" x14ac:dyDescent="0.2"/>
    <row r="2304" ht="5.0999999999999996" hidden="1" customHeight="1" x14ac:dyDescent="0.2"/>
    <row r="2305" ht="5.0999999999999996" hidden="1" customHeight="1" x14ac:dyDescent="0.2"/>
    <row r="2306" ht="5.0999999999999996" hidden="1" customHeight="1" x14ac:dyDescent="0.2"/>
    <row r="2307" ht="5.0999999999999996" hidden="1" customHeight="1" x14ac:dyDescent="0.2"/>
    <row r="2308" ht="5.0999999999999996" hidden="1" customHeight="1" x14ac:dyDescent="0.2"/>
    <row r="2309" ht="5.0999999999999996" hidden="1" customHeight="1" x14ac:dyDescent="0.2"/>
    <row r="2310" ht="5.0999999999999996" hidden="1" customHeight="1" x14ac:dyDescent="0.2"/>
    <row r="2311" ht="5.0999999999999996" hidden="1" customHeight="1" x14ac:dyDescent="0.2"/>
    <row r="2312" ht="5.0999999999999996" hidden="1" customHeight="1" x14ac:dyDescent="0.2"/>
    <row r="2313" ht="5.0999999999999996" hidden="1" customHeight="1" x14ac:dyDescent="0.2"/>
    <row r="2314" ht="5.0999999999999996" hidden="1" customHeight="1" x14ac:dyDescent="0.2"/>
    <row r="2315" ht="5.0999999999999996" hidden="1" customHeight="1" x14ac:dyDescent="0.2"/>
    <row r="2316" ht="5.0999999999999996" hidden="1" customHeight="1" x14ac:dyDescent="0.2"/>
    <row r="2317" ht="5.0999999999999996" hidden="1" customHeight="1" x14ac:dyDescent="0.2"/>
    <row r="2318" ht="5.0999999999999996" hidden="1" customHeight="1" x14ac:dyDescent="0.2"/>
    <row r="2319" ht="5.0999999999999996" hidden="1" customHeight="1" x14ac:dyDescent="0.2"/>
    <row r="2320" ht="5.0999999999999996" hidden="1" customHeight="1" x14ac:dyDescent="0.2"/>
    <row r="2321" ht="5.0999999999999996" hidden="1" customHeight="1" x14ac:dyDescent="0.2"/>
    <row r="2322" ht="5.0999999999999996" hidden="1" customHeight="1" x14ac:dyDescent="0.2"/>
    <row r="2323" ht="5.0999999999999996" hidden="1" customHeight="1" x14ac:dyDescent="0.2"/>
    <row r="2324" ht="5.0999999999999996" hidden="1" customHeight="1" x14ac:dyDescent="0.2"/>
    <row r="2325" ht="5.0999999999999996" hidden="1" customHeight="1" x14ac:dyDescent="0.2"/>
    <row r="2326" ht="5.0999999999999996" hidden="1" customHeight="1" x14ac:dyDescent="0.2"/>
    <row r="2327" ht="5.0999999999999996" hidden="1" customHeight="1" x14ac:dyDescent="0.2"/>
    <row r="2328" ht="5.0999999999999996" hidden="1" customHeight="1" x14ac:dyDescent="0.2"/>
    <row r="2329" ht="5.0999999999999996" hidden="1" customHeight="1" x14ac:dyDescent="0.2"/>
    <row r="2330" ht="5.0999999999999996" hidden="1" customHeight="1" x14ac:dyDescent="0.2"/>
    <row r="2331" ht="5.0999999999999996" hidden="1" customHeight="1" x14ac:dyDescent="0.2"/>
    <row r="2332" ht="5.0999999999999996" hidden="1" customHeight="1" x14ac:dyDescent="0.2"/>
    <row r="2333" ht="5.0999999999999996" hidden="1" customHeight="1" x14ac:dyDescent="0.2"/>
    <row r="2334" ht="5.0999999999999996" hidden="1" customHeight="1" x14ac:dyDescent="0.2"/>
    <row r="2335" ht="5.0999999999999996" hidden="1" customHeight="1" x14ac:dyDescent="0.2"/>
    <row r="2336" ht="5.0999999999999996" hidden="1" customHeight="1" x14ac:dyDescent="0.2"/>
    <row r="2337" ht="5.0999999999999996" hidden="1" customHeight="1" x14ac:dyDescent="0.2"/>
    <row r="2338" ht="5.0999999999999996" hidden="1" customHeight="1" x14ac:dyDescent="0.2"/>
    <row r="2339" ht="5.0999999999999996" hidden="1" customHeight="1" x14ac:dyDescent="0.2"/>
    <row r="2340" ht="5.0999999999999996" hidden="1" customHeight="1" x14ac:dyDescent="0.2"/>
    <row r="2341" ht="5.0999999999999996" hidden="1" customHeight="1" x14ac:dyDescent="0.2"/>
    <row r="2342" ht="5.0999999999999996" hidden="1" customHeight="1" x14ac:dyDescent="0.2"/>
    <row r="2343" ht="5.0999999999999996" hidden="1" customHeight="1" x14ac:dyDescent="0.2"/>
    <row r="2344" ht="5.0999999999999996" hidden="1" customHeight="1" x14ac:dyDescent="0.2"/>
    <row r="2345" ht="5.0999999999999996" hidden="1" customHeight="1" x14ac:dyDescent="0.2"/>
    <row r="2346" ht="5.0999999999999996" hidden="1" customHeight="1" x14ac:dyDescent="0.2"/>
    <row r="2347" ht="5.0999999999999996" hidden="1" customHeight="1" x14ac:dyDescent="0.2"/>
    <row r="2348" ht="5.0999999999999996" hidden="1" customHeight="1" x14ac:dyDescent="0.2"/>
    <row r="2349" ht="5.0999999999999996" hidden="1" customHeight="1" x14ac:dyDescent="0.2"/>
    <row r="2350" ht="5.0999999999999996" hidden="1" customHeight="1" x14ac:dyDescent="0.2"/>
    <row r="2351" ht="5.0999999999999996" hidden="1" customHeight="1" x14ac:dyDescent="0.2"/>
    <row r="2352" ht="5.0999999999999996" hidden="1" customHeight="1" x14ac:dyDescent="0.2"/>
    <row r="2353" ht="5.0999999999999996" hidden="1" customHeight="1" x14ac:dyDescent="0.2"/>
    <row r="2354" ht="5.0999999999999996" hidden="1" customHeight="1" x14ac:dyDescent="0.2"/>
    <row r="2355" ht="5.0999999999999996" hidden="1" customHeight="1" x14ac:dyDescent="0.2"/>
    <row r="2356" ht="5.0999999999999996" hidden="1" customHeight="1" x14ac:dyDescent="0.2"/>
    <row r="2357" ht="5.0999999999999996" hidden="1" customHeight="1" x14ac:dyDescent="0.2"/>
    <row r="2358" ht="5.0999999999999996" hidden="1" customHeight="1" x14ac:dyDescent="0.2"/>
    <row r="2359" ht="5.0999999999999996" hidden="1" customHeight="1" x14ac:dyDescent="0.2"/>
    <row r="2360" ht="5.0999999999999996" hidden="1" customHeight="1" x14ac:dyDescent="0.2"/>
    <row r="2361" ht="5.0999999999999996" hidden="1" customHeight="1" x14ac:dyDescent="0.2"/>
    <row r="2362" ht="5.0999999999999996" hidden="1" customHeight="1" x14ac:dyDescent="0.2"/>
    <row r="2363" ht="5.0999999999999996" hidden="1" customHeight="1" x14ac:dyDescent="0.2"/>
    <row r="2364" ht="5.0999999999999996" hidden="1" customHeight="1" x14ac:dyDescent="0.2"/>
    <row r="2365" ht="5.0999999999999996" hidden="1" customHeight="1" x14ac:dyDescent="0.2"/>
    <row r="2366" ht="5.0999999999999996" hidden="1" customHeight="1" x14ac:dyDescent="0.2"/>
    <row r="2367" ht="5.0999999999999996" hidden="1" customHeight="1" x14ac:dyDescent="0.2"/>
    <row r="2368" ht="5.0999999999999996" hidden="1" customHeight="1" x14ac:dyDescent="0.2"/>
    <row r="2369" ht="5.0999999999999996" hidden="1" customHeight="1" x14ac:dyDescent="0.2"/>
    <row r="2370" ht="5.0999999999999996" hidden="1" customHeight="1" x14ac:dyDescent="0.2"/>
    <row r="2371" ht="5.0999999999999996" hidden="1" customHeight="1" x14ac:dyDescent="0.2"/>
    <row r="2372" ht="5.0999999999999996" hidden="1" customHeight="1" x14ac:dyDescent="0.2"/>
    <row r="2373" ht="5.0999999999999996" hidden="1" customHeight="1" x14ac:dyDescent="0.2"/>
    <row r="2374" ht="5.0999999999999996" hidden="1" customHeight="1" x14ac:dyDescent="0.2"/>
    <row r="2375" ht="5.0999999999999996" hidden="1" customHeight="1" x14ac:dyDescent="0.2"/>
    <row r="2376" ht="5.0999999999999996" hidden="1" customHeight="1" x14ac:dyDescent="0.2"/>
    <row r="2377" ht="5.0999999999999996" hidden="1" customHeight="1" x14ac:dyDescent="0.2"/>
    <row r="2378" ht="5.0999999999999996" hidden="1" customHeight="1" x14ac:dyDescent="0.2"/>
    <row r="2379" ht="5.0999999999999996" hidden="1" customHeight="1" x14ac:dyDescent="0.2"/>
    <row r="2380" ht="5.0999999999999996" hidden="1" customHeight="1" x14ac:dyDescent="0.2"/>
    <row r="2381" ht="5.0999999999999996" hidden="1" customHeight="1" x14ac:dyDescent="0.2"/>
    <row r="2382" ht="5.0999999999999996" hidden="1" customHeight="1" x14ac:dyDescent="0.2"/>
    <row r="2383" ht="5.0999999999999996" hidden="1" customHeight="1" x14ac:dyDescent="0.2"/>
    <row r="2384" ht="5.0999999999999996" hidden="1" customHeight="1" x14ac:dyDescent="0.2"/>
    <row r="2385" ht="5.0999999999999996" hidden="1" customHeight="1" x14ac:dyDescent="0.2"/>
    <row r="2386" ht="5.0999999999999996" hidden="1" customHeight="1" x14ac:dyDescent="0.2"/>
    <row r="2387" ht="5.0999999999999996" hidden="1" customHeight="1" x14ac:dyDescent="0.2"/>
    <row r="2388" ht="5.0999999999999996" hidden="1" customHeight="1" x14ac:dyDescent="0.2"/>
    <row r="2389" ht="5.0999999999999996" hidden="1" customHeight="1" x14ac:dyDescent="0.2"/>
    <row r="2390" ht="5.0999999999999996" hidden="1" customHeight="1" x14ac:dyDescent="0.2"/>
    <row r="2391" ht="5.0999999999999996" hidden="1" customHeight="1" x14ac:dyDescent="0.2"/>
    <row r="2392" ht="5.0999999999999996" hidden="1" customHeight="1" x14ac:dyDescent="0.2"/>
    <row r="2393" ht="5.0999999999999996" hidden="1" customHeight="1" x14ac:dyDescent="0.2"/>
    <row r="2394" ht="5.0999999999999996" hidden="1" customHeight="1" x14ac:dyDescent="0.2"/>
    <row r="2395" ht="5.0999999999999996" hidden="1" customHeight="1" x14ac:dyDescent="0.2"/>
    <row r="2396" ht="5.0999999999999996" hidden="1" customHeight="1" x14ac:dyDescent="0.2"/>
    <row r="2397" ht="5.0999999999999996" hidden="1" customHeight="1" x14ac:dyDescent="0.2"/>
    <row r="2398" ht="5.0999999999999996" hidden="1" customHeight="1" x14ac:dyDescent="0.2"/>
    <row r="2399" ht="5.0999999999999996" hidden="1" customHeight="1" x14ac:dyDescent="0.2"/>
    <row r="2400" ht="5.0999999999999996" hidden="1" customHeight="1" x14ac:dyDescent="0.2"/>
    <row r="2401" ht="5.0999999999999996" hidden="1" customHeight="1" x14ac:dyDescent="0.2"/>
    <row r="2402" ht="5.0999999999999996" hidden="1" customHeight="1" x14ac:dyDescent="0.2"/>
    <row r="2403" ht="5.0999999999999996" hidden="1" customHeight="1" x14ac:dyDescent="0.2"/>
    <row r="2404" ht="5.0999999999999996" hidden="1" customHeight="1" x14ac:dyDescent="0.2"/>
    <row r="2405" ht="5.0999999999999996" hidden="1" customHeight="1" x14ac:dyDescent="0.2"/>
    <row r="2406" ht="5.0999999999999996" hidden="1" customHeight="1" x14ac:dyDescent="0.2"/>
    <row r="2407" ht="5.0999999999999996" hidden="1" customHeight="1" x14ac:dyDescent="0.2"/>
    <row r="2408" ht="5.0999999999999996" hidden="1" customHeight="1" x14ac:dyDescent="0.2"/>
    <row r="2409" ht="5.0999999999999996" hidden="1" customHeight="1" x14ac:dyDescent="0.2"/>
    <row r="2410" ht="5.0999999999999996" hidden="1" customHeight="1" x14ac:dyDescent="0.2"/>
    <row r="2411" ht="5.0999999999999996" hidden="1" customHeight="1" x14ac:dyDescent="0.2"/>
    <row r="2412" ht="5.0999999999999996" hidden="1" customHeight="1" x14ac:dyDescent="0.2"/>
    <row r="2413" ht="5.0999999999999996" hidden="1" customHeight="1" x14ac:dyDescent="0.2"/>
    <row r="2414" ht="5.0999999999999996" hidden="1" customHeight="1" x14ac:dyDescent="0.2"/>
    <row r="2415" ht="5.0999999999999996" hidden="1" customHeight="1" x14ac:dyDescent="0.2"/>
    <row r="2416" ht="5.0999999999999996" hidden="1" customHeight="1" x14ac:dyDescent="0.2"/>
    <row r="2417" ht="5.0999999999999996" hidden="1" customHeight="1" x14ac:dyDescent="0.2"/>
    <row r="2418" ht="5.0999999999999996" hidden="1" customHeight="1" x14ac:dyDescent="0.2"/>
    <row r="2419" ht="5.0999999999999996" hidden="1" customHeight="1" x14ac:dyDescent="0.2"/>
    <row r="2420" ht="5.0999999999999996" hidden="1" customHeight="1" x14ac:dyDescent="0.2"/>
    <row r="2421" ht="5.0999999999999996" hidden="1" customHeight="1" x14ac:dyDescent="0.2"/>
    <row r="2422" ht="5.0999999999999996" hidden="1" customHeight="1" x14ac:dyDescent="0.2"/>
    <row r="2423" ht="5.0999999999999996" hidden="1" customHeight="1" x14ac:dyDescent="0.2"/>
    <row r="2424" ht="5.0999999999999996" hidden="1" customHeight="1" x14ac:dyDescent="0.2"/>
    <row r="2425" ht="5.0999999999999996" hidden="1" customHeight="1" x14ac:dyDescent="0.2"/>
    <row r="2426" ht="5.0999999999999996" hidden="1" customHeight="1" x14ac:dyDescent="0.2"/>
    <row r="2427" ht="5.0999999999999996" hidden="1" customHeight="1" x14ac:dyDescent="0.2"/>
    <row r="2428" ht="5.0999999999999996" hidden="1" customHeight="1" x14ac:dyDescent="0.2"/>
    <row r="2429" ht="5.0999999999999996" hidden="1" customHeight="1" x14ac:dyDescent="0.2"/>
    <row r="2430" ht="5.0999999999999996" hidden="1" customHeight="1" x14ac:dyDescent="0.2"/>
    <row r="2431" ht="5.0999999999999996" hidden="1" customHeight="1" x14ac:dyDescent="0.2"/>
    <row r="2432" ht="5.0999999999999996" hidden="1" customHeight="1" x14ac:dyDescent="0.2"/>
    <row r="2433" ht="5.0999999999999996" hidden="1" customHeight="1" x14ac:dyDescent="0.2"/>
    <row r="2434" ht="5.0999999999999996" hidden="1" customHeight="1" x14ac:dyDescent="0.2"/>
    <row r="2435" ht="5.0999999999999996" hidden="1" customHeight="1" x14ac:dyDescent="0.2"/>
    <row r="2436" ht="5.0999999999999996" hidden="1" customHeight="1" x14ac:dyDescent="0.2"/>
    <row r="2437" ht="5.0999999999999996" hidden="1" customHeight="1" x14ac:dyDescent="0.2"/>
    <row r="2438" ht="5.0999999999999996" hidden="1" customHeight="1" x14ac:dyDescent="0.2"/>
    <row r="2439" ht="5.0999999999999996" hidden="1" customHeight="1" x14ac:dyDescent="0.2"/>
    <row r="2440" ht="5.0999999999999996" hidden="1" customHeight="1" x14ac:dyDescent="0.2"/>
    <row r="2441" ht="5.0999999999999996" hidden="1" customHeight="1" x14ac:dyDescent="0.2"/>
    <row r="2442" ht="5.0999999999999996" hidden="1" customHeight="1" x14ac:dyDescent="0.2"/>
    <row r="2443" ht="5.0999999999999996" hidden="1" customHeight="1" x14ac:dyDescent="0.2"/>
    <row r="2444" ht="5.0999999999999996" hidden="1" customHeight="1" x14ac:dyDescent="0.2"/>
    <row r="2445" ht="5.0999999999999996" hidden="1" customHeight="1" x14ac:dyDescent="0.2"/>
    <row r="2446" ht="5.0999999999999996" hidden="1" customHeight="1" x14ac:dyDescent="0.2"/>
    <row r="2447" ht="5.0999999999999996" hidden="1" customHeight="1" x14ac:dyDescent="0.2"/>
    <row r="2448" ht="5.0999999999999996" hidden="1" customHeight="1" x14ac:dyDescent="0.2"/>
    <row r="2449" ht="5.0999999999999996" hidden="1" customHeight="1" x14ac:dyDescent="0.2"/>
    <row r="2450" ht="5.0999999999999996" hidden="1" customHeight="1" x14ac:dyDescent="0.2"/>
    <row r="2451" ht="5.0999999999999996" hidden="1" customHeight="1" x14ac:dyDescent="0.2"/>
    <row r="2452" ht="5.0999999999999996" hidden="1" customHeight="1" x14ac:dyDescent="0.2"/>
    <row r="2453" ht="5.0999999999999996" hidden="1" customHeight="1" x14ac:dyDescent="0.2"/>
    <row r="2454" ht="5.0999999999999996" hidden="1" customHeight="1" x14ac:dyDescent="0.2"/>
    <row r="2455" ht="5.0999999999999996" hidden="1" customHeight="1" x14ac:dyDescent="0.2"/>
    <row r="2456" ht="5.0999999999999996" hidden="1" customHeight="1" x14ac:dyDescent="0.2"/>
    <row r="2457" ht="5.0999999999999996" hidden="1" customHeight="1" x14ac:dyDescent="0.2"/>
    <row r="2458" ht="5.0999999999999996" hidden="1" customHeight="1" x14ac:dyDescent="0.2"/>
    <row r="2459" ht="5.0999999999999996" hidden="1" customHeight="1" x14ac:dyDescent="0.2"/>
    <row r="2460" ht="5.0999999999999996" hidden="1" customHeight="1" x14ac:dyDescent="0.2"/>
    <row r="2461" ht="5.0999999999999996" hidden="1" customHeight="1" x14ac:dyDescent="0.2"/>
    <row r="2462" ht="5.0999999999999996" hidden="1" customHeight="1" x14ac:dyDescent="0.2"/>
    <row r="2463" ht="5.0999999999999996" hidden="1" customHeight="1" x14ac:dyDescent="0.2"/>
    <row r="2464" ht="5.0999999999999996" hidden="1" customHeight="1" x14ac:dyDescent="0.2"/>
    <row r="2465" ht="5.0999999999999996" hidden="1" customHeight="1" x14ac:dyDescent="0.2"/>
    <row r="2466" ht="5.0999999999999996" hidden="1" customHeight="1" x14ac:dyDescent="0.2"/>
    <row r="2467" ht="5.0999999999999996" hidden="1" customHeight="1" x14ac:dyDescent="0.2"/>
    <row r="2468" ht="5.0999999999999996" hidden="1" customHeight="1" x14ac:dyDescent="0.2"/>
    <row r="2469" ht="5.0999999999999996" hidden="1" customHeight="1" x14ac:dyDescent="0.2"/>
    <row r="2470" ht="5.0999999999999996" hidden="1" customHeight="1" x14ac:dyDescent="0.2"/>
    <row r="2471" ht="5.0999999999999996" hidden="1" customHeight="1" x14ac:dyDescent="0.2"/>
    <row r="2472" ht="5.0999999999999996" hidden="1" customHeight="1" x14ac:dyDescent="0.2"/>
    <row r="2473" ht="5.0999999999999996" hidden="1" customHeight="1" x14ac:dyDescent="0.2"/>
    <row r="2474" ht="5.0999999999999996" hidden="1" customHeight="1" x14ac:dyDescent="0.2"/>
    <row r="2475" ht="5.0999999999999996" hidden="1" customHeight="1" x14ac:dyDescent="0.2"/>
    <row r="2476" ht="5.0999999999999996" hidden="1" customHeight="1" x14ac:dyDescent="0.2"/>
    <row r="2477" ht="5.0999999999999996" hidden="1" customHeight="1" x14ac:dyDescent="0.2"/>
    <row r="2478" ht="5.0999999999999996" hidden="1" customHeight="1" x14ac:dyDescent="0.2"/>
    <row r="2479" ht="5.0999999999999996" hidden="1" customHeight="1" x14ac:dyDescent="0.2"/>
    <row r="2480" ht="5.0999999999999996" hidden="1" customHeight="1" x14ac:dyDescent="0.2"/>
    <row r="2481" ht="5.0999999999999996" hidden="1" customHeight="1" x14ac:dyDescent="0.2"/>
    <row r="2482" ht="5.0999999999999996" hidden="1" customHeight="1" x14ac:dyDescent="0.2"/>
    <row r="2483" ht="5.0999999999999996" hidden="1" customHeight="1" x14ac:dyDescent="0.2"/>
    <row r="2484" ht="5.0999999999999996" hidden="1" customHeight="1" x14ac:dyDescent="0.2"/>
    <row r="2485" ht="5.0999999999999996" hidden="1" customHeight="1" x14ac:dyDescent="0.2"/>
    <row r="2486" ht="5.0999999999999996" hidden="1" customHeight="1" x14ac:dyDescent="0.2"/>
    <row r="2487" ht="5.0999999999999996" hidden="1" customHeight="1" x14ac:dyDescent="0.2"/>
    <row r="2488" ht="5.0999999999999996" hidden="1" customHeight="1" x14ac:dyDescent="0.2"/>
    <row r="2489" ht="5.0999999999999996" hidden="1" customHeight="1" x14ac:dyDescent="0.2"/>
    <row r="2490" ht="5.0999999999999996" hidden="1" customHeight="1" x14ac:dyDescent="0.2"/>
    <row r="2491" ht="5.0999999999999996" hidden="1" customHeight="1" x14ac:dyDescent="0.2"/>
    <row r="2492" ht="5.0999999999999996" hidden="1" customHeight="1" x14ac:dyDescent="0.2"/>
    <row r="2493" ht="5.0999999999999996" hidden="1" customHeight="1" x14ac:dyDescent="0.2"/>
    <row r="2494" ht="5.0999999999999996" hidden="1" customHeight="1" x14ac:dyDescent="0.2"/>
    <row r="2495" ht="5.0999999999999996" hidden="1" customHeight="1" x14ac:dyDescent="0.2"/>
    <row r="2496" ht="5.0999999999999996" hidden="1" customHeight="1" x14ac:dyDescent="0.2"/>
    <row r="2497" ht="5.0999999999999996" hidden="1" customHeight="1" x14ac:dyDescent="0.2"/>
    <row r="2498" ht="5.0999999999999996" hidden="1" customHeight="1" x14ac:dyDescent="0.2"/>
    <row r="2499" ht="5.0999999999999996" hidden="1" customHeight="1" x14ac:dyDescent="0.2"/>
    <row r="2500" ht="5.0999999999999996" hidden="1" customHeight="1" x14ac:dyDescent="0.2"/>
    <row r="2501" ht="5.0999999999999996" hidden="1" customHeight="1" x14ac:dyDescent="0.2"/>
    <row r="2502" ht="5.0999999999999996" hidden="1" customHeight="1" x14ac:dyDescent="0.2"/>
    <row r="2503" ht="5.0999999999999996" hidden="1" customHeight="1" x14ac:dyDescent="0.2"/>
    <row r="2504" ht="5.0999999999999996" hidden="1" customHeight="1" x14ac:dyDescent="0.2"/>
    <row r="2505" ht="5.0999999999999996" hidden="1" customHeight="1" x14ac:dyDescent="0.2"/>
    <row r="2506" ht="5.0999999999999996" hidden="1" customHeight="1" x14ac:dyDescent="0.2"/>
    <row r="2507" ht="5.0999999999999996" hidden="1" customHeight="1" x14ac:dyDescent="0.2"/>
    <row r="2508" ht="5.0999999999999996" hidden="1" customHeight="1" x14ac:dyDescent="0.2"/>
    <row r="2509" ht="5.0999999999999996" hidden="1" customHeight="1" x14ac:dyDescent="0.2"/>
    <row r="2510" ht="5.0999999999999996" hidden="1" customHeight="1" x14ac:dyDescent="0.2"/>
    <row r="2511" ht="5.0999999999999996" hidden="1" customHeight="1" x14ac:dyDescent="0.2"/>
    <row r="2512" ht="5.0999999999999996" hidden="1" customHeight="1" x14ac:dyDescent="0.2"/>
    <row r="2513" ht="5.0999999999999996" hidden="1" customHeight="1" x14ac:dyDescent="0.2"/>
    <row r="2514" ht="5.0999999999999996" hidden="1" customHeight="1" x14ac:dyDescent="0.2"/>
    <row r="2515" ht="5.0999999999999996" hidden="1" customHeight="1" x14ac:dyDescent="0.2"/>
    <row r="2516" ht="5.0999999999999996" hidden="1" customHeight="1" x14ac:dyDescent="0.2"/>
    <row r="2517" ht="5.0999999999999996" hidden="1" customHeight="1" x14ac:dyDescent="0.2"/>
    <row r="2518" ht="5.0999999999999996" hidden="1" customHeight="1" x14ac:dyDescent="0.2"/>
    <row r="2519" ht="5.0999999999999996" hidden="1" customHeight="1" x14ac:dyDescent="0.2"/>
    <row r="2520" ht="5.0999999999999996" hidden="1" customHeight="1" x14ac:dyDescent="0.2"/>
    <row r="2521" ht="5.0999999999999996" hidden="1" customHeight="1" x14ac:dyDescent="0.2"/>
    <row r="2522" ht="5.0999999999999996" hidden="1" customHeight="1" x14ac:dyDescent="0.2"/>
    <row r="2523" ht="5.0999999999999996" hidden="1" customHeight="1" x14ac:dyDescent="0.2"/>
    <row r="2524" ht="5.0999999999999996" hidden="1" customHeight="1" x14ac:dyDescent="0.2"/>
    <row r="2525" ht="5.0999999999999996" hidden="1" customHeight="1" x14ac:dyDescent="0.2"/>
    <row r="2526" ht="5.0999999999999996" hidden="1" customHeight="1" x14ac:dyDescent="0.2"/>
    <row r="2527" ht="5.0999999999999996" hidden="1" customHeight="1" x14ac:dyDescent="0.2"/>
    <row r="2528" ht="5.0999999999999996" hidden="1" customHeight="1" x14ac:dyDescent="0.2"/>
    <row r="2529" ht="5.0999999999999996" hidden="1" customHeight="1" x14ac:dyDescent="0.2"/>
    <row r="2530" ht="5.0999999999999996" hidden="1" customHeight="1" x14ac:dyDescent="0.2"/>
    <row r="2531" ht="5.0999999999999996" hidden="1" customHeight="1" x14ac:dyDescent="0.2"/>
    <row r="2532" ht="5.0999999999999996" hidden="1" customHeight="1" x14ac:dyDescent="0.2"/>
    <row r="2533" ht="5.0999999999999996" hidden="1" customHeight="1" x14ac:dyDescent="0.2"/>
    <row r="2534" ht="5.0999999999999996" hidden="1" customHeight="1" x14ac:dyDescent="0.2"/>
    <row r="2535" ht="5.0999999999999996" hidden="1" customHeight="1" x14ac:dyDescent="0.2"/>
    <row r="2536" ht="5.0999999999999996" hidden="1" customHeight="1" x14ac:dyDescent="0.2"/>
    <row r="2537" ht="5.0999999999999996" hidden="1" customHeight="1" x14ac:dyDescent="0.2"/>
    <row r="2538" ht="5.0999999999999996" hidden="1" customHeight="1" x14ac:dyDescent="0.2"/>
    <row r="2539" ht="5.0999999999999996" hidden="1" customHeight="1" x14ac:dyDescent="0.2"/>
    <row r="2540" ht="5.0999999999999996" hidden="1" customHeight="1" x14ac:dyDescent="0.2"/>
    <row r="2541" ht="5.0999999999999996" hidden="1" customHeight="1" x14ac:dyDescent="0.2"/>
    <row r="2542" ht="5.0999999999999996" hidden="1" customHeight="1" x14ac:dyDescent="0.2"/>
    <row r="2543" ht="5.0999999999999996" hidden="1" customHeight="1" x14ac:dyDescent="0.2"/>
    <row r="2544" ht="5.0999999999999996" hidden="1" customHeight="1" x14ac:dyDescent="0.2"/>
    <row r="2545" ht="5.0999999999999996" hidden="1" customHeight="1" x14ac:dyDescent="0.2"/>
    <row r="2546" ht="5.0999999999999996" hidden="1" customHeight="1" x14ac:dyDescent="0.2"/>
    <row r="2547" ht="5.0999999999999996" hidden="1" customHeight="1" x14ac:dyDescent="0.2"/>
    <row r="2548" ht="5.0999999999999996" hidden="1" customHeight="1" x14ac:dyDescent="0.2"/>
    <row r="2549" ht="5.0999999999999996" hidden="1" customHeight="1" x14ac:dyDescent="0.2"/>
    <row r="2550" ht="5.0999999999999996" hidden="1" customHeight="1" x14ac:dyDescent="0.2"/>
    <row r="2551" ht="5.0999999999999996" hidden="1" customHeight="1" x14ac:dyDescent="0.2"/>
    <row r="2552" ht="5.0999999999999996" hidden="1" customHeight="1" x14ac:dyDescent="0.2"/>
    <row r="2553" ht="5.0999999999999996" hidden="1" customHeight="1" x14ac:dyDescent="0.2"/>
    <row r="2554" ht="5.0999999999999996" hidden="1" customHeight="1" x14ac:dyDescent="0.2"/>
    <row r="2555" ht="5.0999999999999996" hidden="1" customHeight="1" x14ac:dyDescent="0.2"/>
    <row r="2556" ht="5.0999999999999996" hidden="1" customHeight="1" x14ac:dyDescent="0.2"/>
    <row r="2557" ht="5.0999999999999996" hidden="1" customHeight="1" x14ac:dyDescent="0.2"/>
    <row r="2558" ht="5.0999999999999996" hidden="1" customHeight="1" x14ac:dyDescent="0.2"/>
    <row r="2559" ht="5.0999999999999996" hidden="1" customHeight="1" x14ac:dyDescent="0.2"/>
    <row r="2560" ht="5.0999999999999996" hidden="1" customHeight="1" x14ac:dyDescent="0.2"/>
    <row r="2561" ht="5.0999999999999996" hidden="1" customHeight="1" x14ac:dyDescent="0.2"/>
    <row r="2562" ht="5.0999999999999996" hidden="1" customHeight="1" x14ac:dyDescent="0.2"/>
    <row r="2563" ht="5.0999999999999996" hidden="1" customHeight="1" x14ac:dyDescent="0.2"/>
    <row r="2564" ht="5.0999999999999996" hidden="1" customHeight="1" x14ac:dyDescent="0.2"/>
    <row r="2565" ht="5.0999999999999996" hidden="1" customHeight="1" x14ac:dyDescent="0.2"/>
    <row r="2566" ht="5.0999999999999996" hidden="1" customHeight="1" x14ac:dyDescent="0.2"/>
    <row r="2567" ht="5.0999999999999996" hidden="1" customHeight="1" x14ac:dyDescent="0.2"/>
    <row r="2568" ht="5.0999999999999996" hidden="1" customHeight="1" x14ac:dyDescent="0.2"/>
    <row r="2569" ht="5.0999999999999996" hidden="1" customHeight="1" x14ac:dyDescent="0.2"/>
    <row r="2570" ht="5.0999999999999996" hidden="1" customHeight="1" x14ac:dyDescent="0.2"/>
    <row r="2571" ht="5.0999999999999996" hidden="1" customHeight="1" x14ac:dyDescent="0.2"/>
    <row r="2572" ht="5.0999999999999996" hidden="1" customHeight="1" x14ac:dyDescent="0.2"/>
    <row r="2573" ht="5.0999999999999996" hidden="1" customHeight="1" x14ac:dyDescent="0.2"/>
    <row r="2574" ht="5.0999999999999996" hidden="1" customHeight="1" x14ac:dyDescent="0.2"/>
    <row r="2575" ht="5.0999999999999996" hidden="1" customHeight="1" x14ac:dyDescent="0.2"/>
    <row r="2576" ht="5.0999999999999996" hidden="1" customHeight="1" x14ac:dyDescent="0.2"/>
    <row r="2577" ht="5.0999999999999996" hidden="1" customHeight="1" x14ac:dyDescent="0.2"/>
    <row r="2578" ht="5.0999999999999996" hidden="1" customHeight="1" x14ac:dyDescent="0.2"/>
    <row r="2579" ht="5.0999999999999996" hidden="1" customHeight="1" x14ac:dyDescent="0.2"/>
    <row r="2580" ht="5.0999999999999996" hidden="1" customHeight="1" x14ac:dyDescent="0.2"/>
    <row r="2581" ht="5.0999999999999996" hidden="1" customHeight="1" x14ac:dyDescent="0.2"/>
    <row r="2582" ht="5.0999999999999996" hidden="1" customHeight="1" x14ac:dyDescent="0.2"/>
    <row r="2583" ht="5.0999999999999996" hidden="1" customHeight="1" x14ac:dyDescent="0.2"/>
    <row r="2584" ht="5.0999999999999996" hidden="1" customHeight="1" x14ac:dyDescent="0.2"/>
    <row r="2585" ht="5.0999999999999996" hidden="1" customHeight="1" x14ac:dyDescent="0.2"/>
    <row r="2586" ht="5.0999999999999996" hidden="1" customHeight="1" x14ac:dyDescent="0.2"/>
    <row r="2587" ht="5.0999999999999996" hidden="1" customHeight="1" x14ac:dyDescent="0.2"/>
    <row r="2588" ht="5.0999999999999996" hidden="1" customHeight="1" x14ac:dyDescent="0.2"/>
    <row r="2589" ht="5.0999999999999996" hidden="1" customHeight="1" x14ac:dyDescent="0.2"/>
    <row r="2590" ht="5.0999999999999996" hidden="1" customHeight="1" x14ac:dyDescent="0.2"/>
    <row r="2591" ht="5.0999999999999996" hidden="1" customHeight="1" x14ac:dyDescent="0.2"/>
    <row r="2592" ht="5.0999999999999996" hidden="1" customHeight="1" x14ac:dyDescent="0.2"/>
    <row r="2593" ht="5.0999999999999996" hidden="1" customHeight="1" x14ac:dyDescent="0.2"/>
    <row r="2594" ht="5.0999999999999996" hidden="1" customHeight="1" x14ac:dyDescent="0.2"/>
    <row r="2595" ht="5.0999999999999996" hidden="1" customHeight="1" x14ac:dyDescent="0.2"/>
    <row r="2596" ht="5.0999999999999996" hidden="1" customHeight="1" x14ac:dyDescent="0.2"/>
    <row r="2597" ht="5.0999999999999996" hidden="1" customHeight="1" x14ac:dyDescent="0.2"/>
    <row r="2598" ht="5.0999999999999996" hidden="1" customHeight="1" x14ac:dyDescent="0.2"/>
    <row r="2599" ht="5.0999999999999996" hidden="1" customHeight="1" x14ac:dyDescent="0.2"/>
    <row r="2600" ht="5.0999999999999996" hidden="1" customHeight="1" x14ac:dyDescent="0.2"/>
    <row r="2601" ht="5.0999999999999996" hidden="1" customHeight="1" x14ac:dyDescent="0.2"/>
    <row r="2602" ht="5.0999999999999996" hidden="1" customHeight="1" x14ac:dyDescent="0.2"/>
    <row r="2603" ht="5.0999999999999996" hidden="1" customHeight="1" x14ac:dyDescent="0.2"/>
    <row r="2604" ht="5.0999999999999996" hidden="1" customHeight="1" x14ac:dyDescent="0.2"/>
    <row r="2605" ht="5.0999999999999996" hidden="1" customHeight="1" x14ac:dyDescent="0.2"/>
    <row r="2606" ht="5.0999999999999996" hidden="1" customHeight="1" x14ac:dyDescent="0.2"/>
    <row r="2607" ht="5.0999999999999996" hidden="1" customHeight="1" x14ac:dyDescent="0.2"/>
    <row r="2608" ht="5.0999999999999996" hidden="1" customHeight="1" x14ac:dyDescent="0.2"/>
    <row r="2609" ht="5.0999999999999996" hidden="1" customHeight="1" x14ac:dyDescent="0.2"/>
    <row r="2610" ht="5.0999999999999996" hidden="1" customHeight="1" x14ac:dyDescent="0.2"/>
    <row r="2611" ht="5.0999999999999996" hidden="1" customHeight="1" x14ac:dyDescent="0.2"/>
    <row r="2612" ht="5.0999999999999996" hidden="1" customHeight="1" x14ac:dyDescent="0.2"/>
    <row r="2613" ht="5.0999999999999996" hidden="1" customHeight="1" x14ac:dyDescent="0.2"/>
    <row r="2614" ht="5.0999999999999996" hidden="1" customHeight="1" x14ac:dyDescent="0.2"/>
    <row r="2615" ht="5.0999999999999996" hidden="1" customHeight="1" x14ac:dyDescent="0.2"/>
    <row r="2616" ht="5.0999999999999996" hidden="1" customHeight="1" x14ac:dyDescent="0.2"/>
    <row r="2617" ht="5.0999999999999996" hidden="1" customHeight="1" x14ac:dyDescent="0.2"/>
    <row r="2618" ht="5.0999999999999996" hidden="1" customHeight="1" x14ac:dyDescent="0.2"/>
    <row r="2619" ht="5.0999999999999996" hidden="1" customHeight="1" x14ac:dyDescent="0.2"/>
    <row r="2620" ht="5.0999999999999996" hidden="1" customHeight="1" x14ac:dyDescent="0.2"/>
    <row r="2621" ht="5.0999999999999996" hidden="1" customHeight="1" x14ac:dyDescent="0.2"/>
    <row r="2622" ht="5.0999999999999996" hidden="1" customHeight="1" x14ac:dyDescent="0.2"/>
    <row r="2623" ht="5.0999999999999996" hidden="1" customHeight="1" x14ac:dyDescent="0.2"/>
    <row r="2624" ht="5.0999999999999996" hidden="1" customHeight="1" x14ac:dyDescent="0.2"/>
    <row r="2625" ht="5.0999999999999996" hidden="1" customHeight="1" x14ac:dyDescent="0.2"/>
    <row r="2626" ht="5.0999999999999996" hidden="1" customHeight="1" x14ac:dyDescent="0.2"/>
    <row r="2627" ht="5.0999999999999996" hidden="1" customHeight="1" x14ac:dyDescent="0.2"/>
    <row r="2628" ht="5.0999999999999996" hidden="1" customHeight="1" x14ac:dyDescent="0.2"/>
    <row r="2629" ht="5.0999999999999996" hidden="1" customHeight="1" x14ac:dyDescent="0.2"/>
    <row r="2630" ht="5.0999999999999996" hidden="1" customHeight="1" x14ac:dyDescent="0.2"/>
    <row r="2631" ht="5.0999999999999996" hidden="1" customHeight="1" x14ac:dyDescent="0.2"/>
    <row r="2632" ht="5.0999999999999996" hidden="1" customHeight="1" x14ac:dyDescent="0.2"/>
    <row r="2633" ht="5.0999999999999996" hidden="1" customHeight="1" x14ac:dyDescent="0.2"/>
    <row r="2634" ht="5.0999999999999996" hidden="1" customHeight="1" x14ac:dyDescent="0.2"/>
    <row r="2635" ht="5.0999999999999996" hidden="1" customHeight="1" x14ac:dyDescent="0.2"/>
    <row r="2636" ht="5.0999999999999996" hidden="1" customHeight="1" x14ac:dyDescent="0.2"/>
    <row r="2637" ht="5.0999999999999996" hidden="1" customHeight="1" x14ac:dyDescent="0.2"/>
    <row r="2638" ht="5.0999999999999996" hidden="1" customHeight="1" x14ac:dyDescent="0.2"/>
    <row r="2639" ht="5.0999999999999996" hidden="1" customHeight="1" x14ac:dyDescent="0.2"/>
    <row r="2640" ht="5.0999999999999996" hidden="1" customHeight="1" x14ac:dyDescent="0.2"/>
    <row r="2641" ht="5.0999999999999996" hidden="1" customHeight="1" x14ac:dyDescent="0.2"/>
    <row r="2642" ht="5.0999999999999996" hidden="1" customHeight="1" x14ac:dyDescent="0.2"/>
    <row r="2643" ht="5.0999999999999996" hidden="1" customHeight="1" x14ac:dyDescent="0.2"/>
    <row r="2644" ht="5.0999999999999996" hidden="1" customHeight="1" x14ac:dyDescent="0.2"/>
    <row r="2645" ht="5.0999999999999996" hidden="1" customHeight="1" x14ac:dyDescent="0.2"/>
    <row r="2646" ht="5.0999999999999996" hidden="1" customHeight="1" x14ac:dyDescent="0.2"/>
    <row r="2647" ht="5.0999999999999996" hidden="1" customHeight="1" x14ac:dyDescent="0.2"/>
    <row r="2648" ht="5.0999999999999996" hidden="1" customHeight="1" x14ac:dyDescent="0.2"/>
    <row r="2649" ht="5.0999999999999996" hidden="1" customHeight="1" x14ac:dyDescent="0.2"/>
    <row r="2650" ht="5.0999999999999996" hidden="1" customHeight="1" x14ac:dyDescent="0.2"/>
    <row r="2651" ht="5.0999999999999996" hidden="1" customHeight="1" x14ac:dyDescent="0.2"/>
    <row r="2652" ht="5.0999999999999996" hidden="1" customHeight="1" x14ac:dyDescent="0.2"/>
    <row r="2653" ht="5.0999999999999996" hidden="1" customHeight="1" x14ac:dyDescent="0.2"/>
    <row r="2654" ht="5.0999999999999996" hidden="1" customHeight="1" x14ac:dyDescent="0.2"/>
    <row r="2655" ht="5.0999999999999996" hidden="1" customHeight="1" x14ac:dyDescent="0.2"/>
    <row r="2656" ht="5.0999999999999996" hidden="1" customHeight="1" x14ac:dyDescent="0.2"/>
    <row r="2657" ht="5.0999999999999996" hidden="1" customHeight="1" x14ac:dyDescent="0.2"/>
    <row r="2658" ht="5.0999999999999996" hidden="1" customHeight="1" x14ac:dyDescent="0.2"/>
    <row r="2659" ht="5.0999999999999996" hidden="1" customHeight="1" x14ac:dyDescent="0.2"/>
    <row r="2660" ht="5.0999999999999996" hidden="1" customHeight="1" x14ac:dyDescent="0.2"/>
    <row r="2661" ht="5.0999999999999996" hidden="1" customHeight="1" x14ac:dyDescent="0.2"/>
    <row r="2662" ht="5.0999999999999996" hidden="1" customHeight="1" x14ac:dyDescent="0.2"/>
    <row r="2663" ht="5.0999999999999996" hidden="1" customHeight="1" x14ac:dyDescent="0.2"/>
    <row r="2664" ht="5.0999999999999996" hidden="1" customHeight="1" x14ac:dyDescent="0.2"/>
    <row r="2665" ht="5.0999999999999996" hidden="1" customHeight="1" x14ac:dyDescent="0.2"/>
    <row r="2666" ht="5.0999999999999996" hidden="1" customHeight="1" x14ac:dyDescent="0.2"/>
    <row r="2667" ht="5.0999999999999996" hidden="1" customHeight="1" x14ac:dyDescent="0.2"/>
    <row r="2668" ht="5.0999999999999996" hidden="1" customHeight="1" x14ac:dyDescent="0.2"/>
    <row r="2669" ht="5.0999999999999996" hidden="1" customHeight="1" x14ac:dyDescent="0.2"/>
    <row r="2670" ht="5.0999999999999996" hidden="1" customHeight="1" x14ac:dyDescent="0.2"/>
    <row r="2671" ht="5.0999999999999996" hidden="1" customHeight="1" x14ac:dyDescent="0.2"/>
    <row r="2672" ht="5.0999999999999996" hidden="1" customHeight="1" x14ac:dyDescent="0.2"/>
    <row r="2673" ht="5.0999999999999996" hidden="1" customHeight="1" x14ac:dyDescent="0.2"/>
    <row r="2674" ht="5.0999999999999996" hidden="1" customHeight="1" x14ac:dyDescent="0.2"/>
    <row r="2675" ht="5.0999999999999996" hidden="1" customHeight="1" x14ac:dyDescent="0.2"/>
    <row r="2676" ht="5.0999999999999996" hidden="1" customHeight="1" x14ac:dyDescent="0.2"/>
    <row r="2677" ht="5.0999999999999996" hidden="1" customHeight="1" x14ac:dyDescent="0.2"/>
    <row r="2678" ht="5.0999999999999996" hidden="1" customHeight="1" x14ac:dyDescent="0.2"/>
    <row r="2679" ht="5.0999999999999996" hidden="1" customHeight="1" x14ac:dyDescent="0.2"/>
    <row r="2680" ht="5.0999999999999996" hidden="1" customHeight="1" x14ac:dyDescent="0.2"/>
    <row r="2681" ht="5.0999999999999996" hidden="1" customHeight="1" x14ac:dyDescent="0.2"/>
    <row r="2682" ht="5.0999999999999996" hidden="1" customHeight="1" x14ac:dyDescent="0.2"/>
    <row r="2683" ht="5.0999999999999996" hidden="1" customHeight="1" x14ac:dyDescent="0.2"/>
    <row r="2684" ht="5.0999999999999996" hidden="1" customHeight="1" x14ac:dyDescent="0.2"/>
    <row r="2685" ht="5.0999999999999996" hidden="1" customHeight="1" x14ac:dyDescent="0.2"/>
    <row r="2686" ht="5.0999999999999996" hidden="1" customHeight="1" x14ac:dyDescent="0.2"/>
    <row r="2687" ht="5.0999999999999996" hidden="1" customHeight="1" x14ac:dyDescent="0.2"/>
    <row r="2688" ht="5.0999999999999996" hidden="1" customHeight="1" x14ac:dyDescent="0.2"/>
    <row r="2689" ht="5.0999999999999996" hidden="1" customHeight="1" x14ac:dyDescent="0.2"/>
    <row r="2690" ht="5.0999999999999996" hidden="1" customHeight="1" x14ac:dyDescent="0.2"/>
    <row r="2691" ht="5.0999999999999996" hidden="1" customHeight="1" x14ac:dyDescent="0.2"/>
    <row r="2692" ht="5.0999999999999996" hidden="1" customHeight="1" x14ac:dyDescent="0.2"/>
    <row r="2693" ht="5.0999999999999996" hidden="1" customHeight="1" x14ac:dyDescent="0.2"/>
    <row r="2694" ht="5.0999999999999996" hidden="1" customHeight="1" x14ac:dyDescent="0.2"/>
    <row r="2695" ht="5.0999999999999996" hidden="1" customHeight="1" x14ac:dyDescent="0.2"/>
    <row r="2696" ht="5.0999999999999996" hidden="1" customHeight="1" x14ac:dyDescent="0.2"/>
    <row r="2697" ht="5.0999999999999996" hidden="1" customHeight="1" x14ac:dyDescent="0.2"/>
    <row r="2698" ht="5.0999999999999996" hidden="1" customHeight="1" x14ac:dyDescent="0.2"/>
    <row r="2699" ht="5.0999999999999996" hidden="1" customHeight="1" x14ac:dyDescent="0.2"/>
    <row r="2700" ht="5.0999999999999996" hidden="1" customHeight="1" x14ac:dyDescent="0.2"/>
    <row r="2701" ht="5.0999999999999996" hidden="1" customHeight="1" x14ac:dyDescent="0.2"/>
    <row r="2702" ht="5.0999999999999996" hidden="1" customHeight="1" x14ac:dyDescent="0.2"/>
    <row r="2703" ht="5.0999999999999996" hidden="1" customHeight="1" x14ac:dyDescent="0.2"/>
    <row r="2704" ht="5.0999999999999996" hidden="1" customHeight="1" x14ac:dyDescent="0.2"/>
    <row r="2705" ht="5.0999999999999996" hidden="1" customHeight="1" x14ac:dyDescent="0.2"/>
    <row r="2706" ht="5.0999999999999996" hidden="1" customHeight="1" x14ac:dyDescent="0.2"/>
    <row r="2707" ht="5.0999999999999996" hidden="1" customHeight="1" x14ac:dyDescent="0.2"/>
    <row r="2708" ht="5.0999999999999996" hidden="1" customHeight="1" x14ac:dyDescent="0.2"/>
    <row r="2709" ht="5.0999999999999996" hidden="1" customHeight="1" x14ac:dyDescent="0.2"/>
    <row r="2710" ht="5.0999999999999996" hidden="1" customHeight="1" x14ac:dyDescent="0.2"/>
    <row r="2711" ht="5.0999999999999996" hidden="1" customHeight="1" x14ac:dyDescent="0.2"/>
    <row r="2712" ht="5.0999999999999996" hidden="1" customHeight="1" x14ac:dyDescent="0.2"/>
    <row r="2713" ht="5.0999999999999996" hidden="1" customHeight="1" x14ac:dyDescent="0.2"/>
    <row r="2714" ht="5.0999999999999996" hidden="1" customHeight="1" x14ac:dyDescent="0.2"/>
    <row r="2715" ht="5.0999999999999996" hidden="1" customHeight="1" x14ac:dyDescent="0.2"/>
    <row r="2716" ht="5.0999999999999996" hidden="1" customHeight="1" x14ac:dyDescent="0.2"/>
    <row r="2717" ht="5.0999999999999996" hidden="1" customHeight="1" x14ac:dyDescent="0.2"/>
    <row r="2718" ht="5.0999999999999996" hidden="1" customHeight="1" x14ac:dyDescent="0.2"/>
    <row r="2719" ht="5.0999999999999996" hidden="1" customHeight="1" x14ac:dyDescent="0.2"/>
    <row r="2720" ht="5.0999999999999996" hidden="1" customHeight="1" x14ac:dyDescent="0.2"/>
    <row r="2721" ht="5.0999999999999996" hidden="1" customHeight="1" x14ac:dyDescent="0.2"/>
    <row r="2722" ht="5.0999999999999996" hidden="1" customHeight="1" x14ac:dyDescent="0.2"/>
    <row r="2723" ht="5.0999999999999996" hidden="1" customHeight="1" x14ac:dyDescent="0.2"/>
    <row r="2724" ht="5.0999999999999996" hidden="1" customHeight="1" x14ac:dyDescent="0.2"/>
    <row r="2725" ht="5.0999999999999996" hidden="1" customHeight="1" x14ac:dyDescent="0.2"/>
    <row r="2726" ht="5.0999999999999996" hidden="1" customHeight="1" x14ac:dyDescent="0.2"/>
    <row r="2727" ht="5.0999999999999996" hidden="1" customHeight="1" x14ac:dyDescent="0.2"/>
    <row r="2728" ht="5.0999999999999996" hidden="1" customHeight="1" x14ac:dyDescent="0.2"/>
    <row r="2729" ht="5.0999999999999996" hidden="1" customHeight="1" x14ac:dyDescent="0.2"/>
    <row r="2730" ht="5.0999999999999996" hidden="1" customHeight="1" x14ac:dyDescent="0.2"/>
    <row r="2731" ht="5.0999999999999996" hidden="1" customHeight="1" x14ac:dyDescent="0.2"/>
    <row r="2732" ht="5.0999999999999996" hidden="1" customHeight="1" x14ac:dyDescent="0.2"/>
    <row r="2733" ht="5.0999999999999996" hidden="1" customHeight="1" x14ac:dyDescent="0.2"/>
    <row r="2734" ht="5.0999999999999996" hidden="1" customHeight="1" x14ac:dyDescent="0.2"/>
    <row r="2735" ht="5.0999999999999996" hidden="1" customHeight="1" x14ac:dyDescent="0.2"/>
    <row r="2736" ht="5.0999999999999996" hidden="1" customHeight="1" x14ac:dyDescent="0.2"/>
    <row r="2737" ht="5.0999999999999996" hidden="1" customHeight="1" x14ac:dyDescent="0.2"/>
    <row r="2738" ht="5.0999999999999996" hidden="1" customHeight="1" x14ac:dyDescent="0.2"/>
    <row r="2739" ht="5.0999999999999996" hidden="1" customHeight="1" x14ac:dyDescent="0.2"/>
    <row r="2740" ht="5.0999999999999996" hidden="1" customHeight="1" x14ac:dyDescent="0.2"/>
    <row r="2741" ht="5.0999999999999996" hidden="1" customHeight="1" x14ac:dyDescent="0.2"/>
    <row r="2742" ht="5.0999999999999996" hidden="1" customHeight="1" x14ac:dyDescent="0.2"/>
    <row r="2743" ht="5.0999999999999996" hidden="1" customHeight="1" x14ac:dyDescent="0.2"/>
    <row r="2744" ht="5.0999999999999996" hidden="1" customHeight="1" x14ac:dyDescent="0.2"/>
    <row r="2745" ht="5.0999999999999996" hidden="1" customHeight="1" x14ac:dyDescent="0.2"/>
    <row r="2746" ht="5.0999999999999996" hidden="1" customHeight="1" x14ac:dyDescent="0.2"/>
    <row r="2747" ht="5.0999999999999996" hidden="1" customHeight="1" x14ac:dyDescent="0.2"/>
    <row r="2748" ht="5.0999999999999996" hidden="1" customHeight="1" x14ac:dyDescent="0.2"/>
    <row r="2749" ht="5.0999999999999996" hidden="1" customHeight="1" x14ac:dyDescent="0.2"/>
    <row r="2750" ht="5.0999999999999996" hidden="1" customHeight="1" x14ac:dyDescent="0.2"/>
    <row r="2751" ht="5.0999999999999996" hidden="1" customHeight="1" x14ac:dyDescent="0.2"/>
    <row r="2752" ht="5.0999999999999996" hidden="1" customHeight="1" x14ac:dyDescent="0.2"/>
    <row r="2753" ht="5.0999999999999996" hidden="1" customHeight="1" x14ac:dyDescent="0.2"/>
    <row r="2754" ht="5.0999999999999996" hidden="1" customHeight="1" x14ac:dyDescent="0.2"/>
    <row r="2755" ht="5.0999999999999996" hidden="1" customHeight="1" x14ac:dyDescent="0.2"/>
    <row r="2756" ht="5.0999999999999996" hidden="1" customHeight="1" x14ac:dyDescent="0.2"/>
    <row r="2757" ht="5.0999999999999996" hidden="1" customHeight="1" x14ac:dyDescent="0.2"/>
    <row r="2758" ht="5.0999999999999996" hidden="1" customHeight="1" x14ac:dyDescent="0.2"/>
    <row r="2759" ht="5.0999999999999996" hidden="1" customHeight="1" x14ac:dyDescent="0.2"/>
    <row r="2760" ht="5.0999999999999996" hidden="1" customHeight="1" x14ac:dyDescent="0.2"/>
    <row r="2761" ht="5.0999999999999996" hidden="1" customHeight="1" x14ac:dyDescent="0.2"/>
    <row r="2762" ht="5.0999999999999996" hidden="1" customHeight="1" x14ac:dyDescent="0.2"/>
    <row r="2763" ht="5.0999999999999996" hidden="1" customHeight="1" x14ac:dyDescent="0.2"/>
    <row r="2764" ht="5.0999999999999996" hidden="1" customHeight="1" x14ac:dyDescent="0.2"/>
    <row r="2765" ht="5.0999999999999996" hidden="1" customHeight="1" x14ac:dyDescent="0.2"/>
    <row r="2766" ht="5.0999999999999996" hidden="1" customHeight="1" x14ac:dyDescent="0.2"/>
    <row r="2767" ht="5.0999999999999996" hidden="1" customHeight="1" x14ac:dyDescent="0.2"/>
    <row r="2768" ht="5.0999999999999996" hidden="1" customHeight="1" x14ac:dyDescent="0.2"/>
    <row r="2769" ht="5.0999999999999996" hidden="1" customHeight="1" x14ac:dyDescent="0.2"/>
    <row r="2770" ht="5.0999999999999996" hidden="1" customHeight="1" x14ac:dyDescent="0.2"/>
    <row r="2771" ht="5.0999999999999996" hidden="1" customHeight="1" x14ac:dyDescent="0.2"/>
    <row r="2772" ht="5.0999999999999996" hidden="1" customHeight="1" x14ac:dyDescent="0.2"/>
    <row r="2773" ht="5.0999999999999996" hidden="1" customHeight="1" x14ac:dyDescent="0.2"/>
    <row r="2774" ht="5.0999999999999996" hidden="1" customHeight="1" x14ac:dyDescent="0.2"/>
    <row r="2775" ht="5.0999999999999996" hidden="1" customHeight="1" x14ac:dyDescent="0.2"/>
    <row r="2776" ht="5.0999999999999996" hidden="1" customHeight="1" x14ac:dyDescent="0.2"/>
    <row r="2777" ht="5.0999999999999996" hidden="1" customHeight="1" x14ac:dyDescent="0.2"/>
    <row r="2778" ht="5.0999999999999996" hidden="1" customHeight="1" x14ac:dyDescent="0.2"/>
    <row r="2779" ht="5.0999999999999996" hidden="1" customHeight="1" x14ac:dyDescent="0.2"/>
    <row r="2780" ht="5.0999999999999996" hidden="1" customHeight="1" x14ac:dyDescent="0.2"/>
    <row r="2781" ht="5.0999999999999996" hidden="1" customHeight="1" x14ac:dyDescent="0.2"/>
    <row r="2782" ht="5.0999999999999996" hidden="1" customHeight="1" x14ac:dyDescent="0.2"/>
    <row r="2783" ht="5.0999999999999996" hidden="1" customHeight="1" x14ac:dyDescent="0.2"/>
    <row r="2784" ht="5.0999999999999996" hidden="1" customHeight="1" x14ac:dyDescent="0.2"/>
    <row r="2785" ht="5.0999999999999996" hidden="1" customHeight="1" x14ac:dyDescent="0.2"/>
    <row r="2786" ht="5.0999999999999996" hidden="1" customHeight="1" x14ac:dyDescent="0.2"/>
    <row r="2787" ht="5.0999999999999996" hidden="1" customHeight="1" x14ac:dyDescent="0.2"/>
    <row r="2788" ht="5.0999999999999996" hidden="1" customHeight="1" x14ac:dyDescent="0.2"/>
    <row r="2789" ht="5.0999999999999996" hidden="1" customHeight="1" x14ac:dyDescent="0.2"/>
    <row r="2790" ht="5.0999999999999996" hidden="1" customHeight="1" x14ac:dyDescent="0.2"/>
    <row r="2791" ht="5.0999999999999996" hidden="1" customHeight="1" x14ac:dyDescent="0.2"/>
    <row r="2792" ht="5.0999999999999996" hidden="1" customHeight="1" x14ac:dyDescent="0.2"/>
    <row r="2793" ht="5.0999999999999996" hidden="1" customHeight="1" x14ac:dyDescent="0.2"/>
    <row r="2794" ht="5.0999999999999996" hidden="1" customHeight="1" x14ac:dyDescent="0.2"/>
    <row r="2795" ht="5.0999999999999996" hidden="1" customHeight="1" x14ac:dyDescent="0.2"/>
    <row r="2796" ht="5.0999999999999996" hidden="1" customHeight="1" x14ac:dyDescent="0.2"/>
    <row r="2797" ht="5.0999999999999996" hidden="1" customHeight="1" x14ac:dyDescent="0.2"/>
    <row r="2798" ht="5.0999999999999996" hidden="1" customHeight="1" x14ac:dyDescent="0.2"/>
    <row r="2799" ht="5.0999999999999996" hidden="1" customHeight="1" x14ac:dyDescent="0.2"/>
    <row r="2800" ht="5.0999999999999996" hidden="1" customHeight="1" x14ac:dyDescent="0.2"/>
    <row r="2801" ht="5.0999999999999996" hidden="1" customHeight="1" x14ac:dyDescent="0.2"/>
    <row r="2802" ht="5.0999999999999996" hidden="1" customHeight="1" x14ac:dyDescent="0.2"/>
    <row r="2803" ht="5.0999999999999996" hidden="1" customHeight="1" x14ac:dyDescent="0.2"/>
    <row r="2804" ht="5.0999999999999996" hidden="1" customHeight="1" x14ac:dyDescent="0.2"/>
    <row r="2805" ht="5.0999999999999996" hidden="1" customHeight="1" x14ac:dyDescent="0.2"/>
    <row r="2806" ht="5.0999999999999996" hidden="1" customHeight="1" x14ac:dyDescent="0.2"/>
    <row r="2807" ht="5.0999999999999996" hidden="1" customHeight="1" x14ac:dyDescent="0.2"/>
    <row r="2808" ht="5.0999999999999996" hidden="1" customHeight="1" x14ac:dyDescent="0.2"/>
    <row r="2809" ht="5.0999999999999996" hidden="1" customHeight="1" x14ac:dyDescent="0.2"/>
    <row r="2810" ht="5.0999999999999996" hidden="1" customHeight="1" x14ac:dyDescent="0.2"/>
    <row r="2811" ht="5.0999999999999996" hidden="1" customHeight="1" x14ac:dyDescent="0.2"/>
    <row r="2812" ht="5.0999999999999996" hidden="1" customHeight="1" x14ac:dyDescent="0.2"/>
    <row r="2813" ht="5.0999999999999996" hidden="1" customHeight="1" x14ac:dyDescent="0.2"/>
    <row r="2814" ht="5.0999999999999996" hidden="1" customHeight="1" x14ac:dyDescent="0.2"/>
    <row r="2815" ht="5.0999999999999996" hidden="1" customHeight="1" x14ac:dyDescent="0.2"/>
    <row r="2816" ht="5.0999999999999996" hidden="1" customHeight="1" x14ac:dyDescent="0.2"/>
    <row r="2817" ht="5.0999999999999996" hidden="1" customHeight="1" x14ac:dyDescent="0.2"/>
    <row r="2818" ht="5.0999999999999996" hidden="1" customHeight="1" x14ac:dyDescent="0.2"/>
    <row r="2819" ht="5.0999999999999996" hidden="1" customHeight="1" x14ac:dyDescent="0.2"/>
    <row r="2820" ht="5.0999999999999996" hidden="1" customHeight="1" x14ac:dyDescent="0.2"/>
    <row r="2821" ht="5.0999999999999996" hidden="1" customHeight="1" x14ac:dyDescent="0.2"/>
    <row r="2822" ht="5.0999999999999996" hidden="1" customHeight="1" x14ac:dyDescent="0.2"/>
    <row r="2823" ht="5.0999999999999996" hidden="1" customHeight="1" x14ac:dyDescent="0.2"/>
    <row r="2824" ht="5.0999999999999996" hidden="1" customHeight="1" x14ac:dyDescent="0.2"/>
    <row r="2825" ht="5.0999999999999996" hidden="1" customHeight="1" x14ac:dyDescent="0.2"/>
    <row r="2826" ht="5.0999999999999996" hidden="1" customHeight="1" x14ac:dyDescent="0.2"/>
    <row r="2827" ht="5.0999999999999996" hidden="1" customHeight="1" x14ac:dyDescent="0.2"/>
    <row r="2828" ht="5.0999999999999996" hidden="1" customHeight="1" x14ac:dyDescent="0.2"/>
    <row r="2829" ht="5.0999999999999996" hidden="1" customHeight="1" x14ac:dyDescent="0.2"/>
    <row r="2830" ht="5.0999999999999996" hidden="1" customHeight="1" x14ac:dyDescent="0.2"/>
    <row r="2831" ht="5.0999999999999996" hidden="1" customHeight="1" x14ac:dyDescent="0.2"/>
    <row r="2832" ht="5.0999999999999996" hidden="1" customHeight="1" x14ac:dyDescent="0.2"/>
    <row r="2833" ht="5.0999999999999996" hidden="1" customHeight="1" x14ac:dyDescent="0.2"/>
    <row r="2834" ht="5.0999999999999996" hidden="1" customHeight="1" x14ac:dyDescent="0.2"/>
    <row r="2835" ht="5.0999999999999996" hidden="1" customHeight="1" x14ac:dyDescent="0.2"/>
    <row r="2836" ht="5.0999999999999996" hidden="1" customHeight="1" x14ac:dyDescent="0.2"/>
    <row r="2837" ht="5.0999999999999996" hidden="1" customHeight="1" x14ac:dyDescent="0.2"/>
    <row r="2838" ht="5.0999999999999996" hidden="1" customHeight="1" x14ac:dyDescent="0.2"/>
    <row r="2839" ht="5.0999999999999996" hidden="1" customHeight="1" x14ac:dyDescent="0.2"/>
    <row r="2840" ht="5.0999999999999996" hidden="1" customHeight="1" x14ac:dyDescent="0.2"/>
    <row r="2841" ht="5.0999999999999996" hidden="1" customHeight="1" x14ac:dyDescent="0.2"/>
    <row r="2842" ht="5.0999999999999996" hidden="1" customHeight="1" x14ac:dyDescent="0.2"/>
    <row r="2843" ht="5.0999999999999996" hidden="1" customHeight="1" x14ac:dyDescent="0.2"/>
    <row r="2844" ht="5.0999999999999996" hidden="1" customHeight="1" x14ac:dyDescent="0.2"/>
    <row r="2845" ht="5.0999999999999996" hidden="1" customHeight="1" x14ac:dyDescent="0.2"/>
    <row r="2846" ht="5.0999999999999996" hidden="1" customHeight="1" x14ac:dyDescent="0.2"/>
    <row r="2847" ht="5.0999999999999996" hidden="1" customHeight="1" x14ac:dyDescent="0.2"/>
    <row r="2848" ht="5.0999999999999996" hidden="1" customHeight="1" x14ac:dyDescent="0.2"/>
    <row r="2849" ht="5.0999999999999996" hidden="1" customHeight="1" x14ac:dyDescent="0.2"/>
    <row r="2850" ht="5.0999999999999996" hidden="1" customHeight="1" x14ac:dyDescent="0.2"/>
    <row r="2851" ht="5.0999999999999996" hidden="1" customHeight="1" x14ac:dyDescent="0.2"/>
    <row r="2852" ht="5.0999999999999996" hidden="1" customHeight="1" x14ac:dyDescent="0.2"/>
    <row r="2853" ht="5.0999999999999996" hidden="1" customHeight="1" x14ac:dyDescent="0.2"/>
    <row r="2854" ht="5.0999999999999996" hidden="1" customHeight="1" x14ac:dyDescent="0.2"/>
    <row r="2855" ht="5.0999999999999996" hidden="1" customHeight="1" x14ac:dyDescent="0.2"/>
    <row r="2856" ht="5.0999999999999996" hidden="1" customHeight="1" x14ac:dyDescent="0.2"/>
    <row r="2857" ht="5.0999999999999996" hidden="1" customHeight="1" x14ac:dyDescent="0.2"/>
    <row r="2858" ht="5.0999999999999996" hidden="1" customHeight="1" x14ac:dyDescent="0.2"/>
    <row r="2859" ht="5.0999999999999996" hidden="1" customHeight="1" x14ac:dyDescent="0.2"/>
    <row r="2860" ht="5.0999999999999996" hidden="1" customHeight="1" x14ac:dyDescent="0.2"/>
    <row r="2861" ht="5.0999999999999996" hidden="1" customHeight="1" x14ac:dyDescent="0.2"/>
    <row r="2862" ht="5.0999999999999996" hidden="1" customHeight="1" x14ac:dyDescent="0.2"/>
    <row r="2863" ht="5.0999999999999996" hidden="1" customHeight="1" x14ac:dyDescent="0.2"/>
    <row r="2864" ht="5.0999999999999996" hidden="1" customHeight="1" x14ac:dyDescent="0.2"/>
    <row r="2865" ht="5.0999999999999996" hidden="1" customHeight="1" x14ac:dyDescent="0.2"/>
    <row r="2866" ht="5.0999999999999996" hidden="1" customHeight="1" x14ac:dyDescent="0.2"/>
    <row r="2867" ht="5.0999999999999996" hidden="1" customHeight="1" x14ac:dyDescent="0.2"/>
    <row r="2868" ht="5.0999999999999996" hidden="1" customHeight="1" x14ac:dyDescent="0.2"/>
    <row r="2869" ht="5.0999999999999996" hidden="1" customHeight="1" x14ac:dyDescent="0.2"/>
    <row r="2870" ht="5.0999999999999996" hidden="1" customHeight="1" x14ac:dyDescent="0.2"/>
    <row r="2871" ht="5.0999999999999996" hidden="1" customHeight="1" x14ac:dyDescent="0.2"/>
    <row r="2872" ht="5.0999999999999996" hidden="1" customHeight="1" x14ac:dyDescent="0.2"/>
    <row r="2873" ht="5.0999999999999996" hidden="1" customHeight="1" x14ac:dyDescent="0.2"/>
    <row r="2874" ht="5.0999999999999996" hidden="1" customHeight="1" x14ac:dyDescent="0.2"/>
    <row r="2875" ht="5.0999999999999996" hidden="1" customHeight="1" x14ac:dyDescent="0.2"/>
    <row r="2876" ht="5.0999999999999996" hidden="1" customHeight="1" x14ac:dyDescent="0.2"/>
    <row r="2877" ht="5.0999999999999996" hidden="1" customHeight="1" x14ac:dyDescent="0.2"/>
    <row r="2878" ht="5.0999999999999996" hidden="1" customHeight="1" x14ac:dyDescent="0.2"/>
    <row r="2879" ht="5.0999999999999996" hidden="1" customHeight="1" x14ac:dyDescent="0.2"/>
    <row r="2880" ht="5.0999999999999996" hidden="1" customHeight="1" x14ac:dyDescent="0.2"/>
    <row r="2881" ht="5.0999999999999996" hidden="1" customHeight="1" x14ac:dyDescent="0.2"/>
    <row r="2882" ht="5.0999999999999996" hidden="1" customHeight="1" x14ac:dyDescent="0.2"/>
    <row r="2883" ht="5.0999999999999996" hidden="1" customHeight="1" x14ac:dyDescent="0.2"/>
    <row r="2884" ht="5.0999999999999996" hidden="1" customHeight="1" x14ac:dyDescent="0.2"/>
    <row r="2885" ht="5.0999999999999996" hidden="1" customHeight="1" x14ac:dyDescent="0.2"/>
    <row r="2886" ht="5.0999999999999996" hidden="1" customHeight="1" x14ac:dyDescent="0.2"/>
    <row r="2887" ht="5.0999999999999996" hidden="1" customHeight="1" x14ac:dyDescent="0.2"/>
    <row r="2888" ht="5.0999999999999996" hidden="1" customHeight="1" x14ac:dyDescent="0.2"/>
    <row r="2889" ht="5.0999999999999996" hidden="1" customHeight="1" x14ac:dyDescent="0.2"/>
    <row r="2890" ht="5.0999999999999996" hidden="1" customHeight="1" x14ac:dyDescent="0.2"/>
    <row r="2891" ht="5.0999999999999996" hidden="1" customHeight="1" x14ac:dyDescent="0.2"/>
    <row r="2892" ht="5.0999999999999996" hidden="1" customHeight="1" x14ac:dyDescent="0.2"/>
    <row r="2893" ht="5.0999999999999996" hidden="1" customHeight="1" x14ac:dyDescent="0.2"/>
    <row r="2894" ht="5.0999999999999996" hidden="1" customHeight="1" x14ac:dyDescent="0.2"/>
    <row r="2895" ht="5.0999999999999996" hidden="1" customHeight="1" x14ac:dyDescent="0.2"/>
    <row r="2896" ht="5.0999999999999996" hidden="1" customHeight="1" x14ac:dyDescent="0.2"/>
    <row r="2897" ht="5.0999999999999996" hidden="1" customHeight="1" x14ac:dyDescent="0.2"/>
    <row r="2898" ht="5.0999999999999996" hidden="1" customHeight="1" x14ac:dyDescent="0.2"/>
    <row r="2899" ht="5.0999999999999996" hidden="1" customHeight="1" x14ac:dyDescent="0.2"/>
    <row r="2900" ht="5.0999999999999996" hidden="1" customHeight="1" x14ac:dyDescent="0.2"/>
    <row r="2901" ht="5.0999999999999996" hidden="1" customHeight="1" x14ac:dyDescent="0.2"/>
    <row r="2902" ht="5.0999999999999996" hidden="1" customHeight="1" x14ac:dyDescent="0.2"/>
    <row r="2903" ht="5.0999999999999996" hidden="1" customHeight="1" x14ac:dyDescent="0.2"/>
    <row r="2904" ht="5.0999999999999996" hidden="1" customHeight="1" x14ac:dyDescent="0.2"/>
    <row r="2905" ht="5.0999999999999996" hidden="1" customHeight="1" x14ac:dyDescent="0.2"/>
    <row r="2906" ht="5.0999999999999996" hidden="1" customHeight="1" x14ac:dyDescent="0.2"/>
    <row r="2907" ht="5.0999999999999996" hidden="1" customHeight="1" x14ac:dyDescent="0.2"/>
    <row r="2908" ht="5.0999999999999996" hidden="1" customHeight="1" x14ac:dyDescent="0.2"/>
    <row r="2909" ht="5.0999999999999996" hidden="1" customHeight="1" x14ac:dyDescent="0.2"/>
    <row r="2910" ht="5.0999999999999996" hidden="1" customHeight="1" x14ac:dyDescent="0.2"/>
    <row r="2911" ht="5.0999999999999996" hidden="1" customHeight="1" x14ac:dyDescent="0.2"/>
    <row r="2912" ht="5.0999999999999996" hidden="1" customHeight="1" x14ac:dyDescent="0.2"/>
    <row r="2913" ht="5.0999999999999996" hidden="1" customHeight="1" x14ac:dyDescent="0.2"/>
    <row r="2914" ht="5.0999999999999996" hidden="1" customHeight="1" x14ac:dyDescent="0.2"/>
    <row r="2915" ht="5.0999999999999996" hidden="1" customHeight="1" x14ac:dyDescent="0.2"/>
    <row r="2916" ht="5.0999999999999996" hidden="1" customHeight="1" x14ac:dyDescent="0.2"/>
    <row r="2917" ht="5.0999999999999996" hidden="1" customHeight="1" x14ac:dyDescent="0.2"/>
    <row r="2918" ht="5.0999999999999996" hidden="1" customHeight="1" x14ac:dyDescent="0.2"/>
    <row r="2919" ht="5.0999999999999996" hidden="1" customHeight="1" x14ac:dyDescent="0.2"/>
    <row r="2920" ht="5.0999999999999996" hidden="1" customHeight="1" x14ac:dyDescent="0.2"/>
    <row r="2921" ht="5.0999999999999996" hidden="1" customHeight="1" x14ac:dyDescent="0.2"/>
    <row r="2922" ht="5.0999999999999996" hidden="1" customHeight="1" x14ac:dyDescent="0.2"/>
    <row r="2923" ht="5.0999999999999996" hidden="1" customHeight="1" x14ac:dyDescent="0.2"/>
    <row r="2924" ht="5.0999999999999996" hidden="1" customHeight="1" x14ac:dyDescent="0.2"/>
    <row r="2925" ht="5.0999999999999996" hidden="1" customHeight="1" x14ac:dyDescent="0.2"/>
    <row r="2926" ht="5.0999999999999996" hidden="1" customHeight="1" x14ac:dyDescent="0.2"/>
    <row r="2927" ht="5.0999999999999996" hidden="1" customHeight="1" x14ac:dyDescent="0.2"/>
    <row r="2928" ht="5.0999999999999996" hidden="1" customHeight="1" x14ac:dyDescent="0.2"/>
    <row r="2929" ht="5.0999999999999996" hidden="1" customHeight="1" x14ac:dyDescent="0.2"/>
    <row r="2930" ht="5.0999999999999996" hidden="1" customHeight="1" x14ac:dyDescent="0.2"/>
    <row r="2931" ht="5.0999999999999996" hidden="1" customHeight="1" x14ac:dyDescent="0.2"/>
    <row r="2932" ht="5.0999999999999996" hidden="1" customHeight="1" x14ac:dyDescent="0.2"/>
    <row r="2933" ht="5.0999999999999996" hidden="1" customHeight="1" x14ac:dyDescent="0.2"/>
    <row r="2934" ht="5.0999999999999996" hidden="1" customHeight="1" x14ac:dyDescent="0.2"/>
    <row r="2935" ht="5.0999999999999996" hidden="1" customHeight="1" x14ac:dyDescent="0.2"/>
    <row r="2936" ht="5.0999999999999996" hidden="1" customHeight="1" x14ac:dyDescent="0.2"/>
    <row r="2937" ht="5.0999999999999996" hidden="1" customHeight="1" x14ac:dyDescent="0.2"/>
    <row r="2938" ht="5.0999999999999996" hidden="1" customHeight="1" x14ac:dyDescent="0.2"/>
    <row r="2939" ht="5.0999999999999996" hidden="1" customHeight="1" x14ac:dyDescent="0.2"/>
    <row r="2940" ht="5.0999999999999996" hidden="1" customHeight="1" x14ac:dyDescent="0.2"/>
    <row r="2941" ht="5.0999999999999996" hidden="1" customHeight="1" x14ac:dyDescent="0.2"/>
    <row r="2942" ht="5.0999999999999996" hidden="1" customHeight="1" x14ac:dyDescent="0.2"/>
    <row r="2943" ht="5.0999999999999996" hidden="1" customHeight="1" x14ac:dyDescent="0.2"/>
    <row r="2944" ht="5.0999999999999996" hidden="1" customHeight="1" x14ac:dyDescent="0.2"/>
    <row r="2945" ht="5.0999999999999996" hidden="1" customHeight="1" x14ac:dyDescent="0.2"/>
    <row r="2946" ht="5.0999999999999996" hidden="1" customHeight="1" x14ac:dyDescent="0.2"/>
    <row r="2947" ht="5.0999999999999996" hidden="1" customHeight="1" x14ac:dyDescent="0.2"/>
    <row r="2948" ht="5.0999999999999996" hidden="1" customHeight="1" x14ac:dyDescent="0.2"/>
    <row r="2949" ht="5.0999999999999996" hidden="1" customHeight="1" x14ac:dyDescent="0.2"/>
    <row r="2950" ht="5.0999999999999996" hidden="1" customHeight="1" x14ac:dyDescent="0.2"/>
    <row r="2951" ht="5.0999999999999996" hidden="1" customHeight="1" x14ac:dyDescent="0.2"/>
    <row r="2952" ht="5.0999999999999996" hidden="1" customHeight="1" x14ac:dyDescent="0.2"/>
    <row r="2953" ht="5.0999999999999996" hidden="1" customHeight="1" x14ac:dyDescent="0.2"/>
    <row r="2954" ht="5.0999999999999996" hidden="1" customHeight="1" x14ac:dyDescent="0.2"/>
    <row r="2955" ht="5.0999999999999996" hidden="1" customHeight="1" x14ac:dyDescent="0.2"/>
    <row r="2956" ht="5.0999999999999996" hidden="1" customHeight="1" x14ac:dyDescent="0.2"/>
    <row r="2957" ht="5.0999999999999996" hidden="1" customHeight="1" x14ac:dyDescent="0.2"/>
    <row r="2958" ht="5.0999999999999996" hidden="1" customHeight="1" x14ac:dyDescent="0.2"/>
    <row r="2959" ht="5.0999999999999996" hidden="1" customHeight="1" x14ac:dyDescent="0.2"/>
    <row r="2960" ht="5.0999999999999996" hidden="1" customHeight="1" x14ac:dyDescent="0.2"/>
    <row r="2961" ht="5.0999999999999996" hidden="1" customHeight="1" x14ac:dyDescent="0.2"/>
    <row r="2962" ht="5.0999999999999996" hidden="1" customHeight="1" x14ac:dyDescent="0.2"/>
    <row r="2963" ht="5.0999999999999996" hidden="1" customHeight="1" x14ac:dyDescent="0.2"/>
    <row r="2964" ht="5.0999999999999996" hidden="1" customHeight="1" x14ac:dyDescent="0.2"/>
    <row r="2965" ht="5.0999999999999996" hidden="1" customHeight="1" x14ac:dyDescent="0.2"/>
    <row r="2966" ht="5.0999999999999996" hidden="1" customHeight="1" x14ac:dyDescent="0.2"/>
    <row r="2967" ht="5.0999999999999996" hidden="1" customHeight="1" x14ac:dyDescent="0.2"/>
    <row r="2968" ht="5.0999999999999996" hidden="1" customHeight="1" x14ac:dyDescent="0.2"/>
    <row r="2969" ht="5.0999999999999996" hidden="1" customHeight="1" x14ac:dyDescent="0.2"/>
    <row r="2970" ht="5.0999999999999996" hidden="1" customHeight="1" x14ac:dyDescent="0.2"/>
    <row r="2971" ht="5.0999999999999996" hidden="1" customHeight="1" x14ac:dyDescent="0.2"/>
    <row r="2972" ht="5.0999999999999996" hidden="1" customHeight="1" x14ac:dyDescent="0.2"/>
    <row r="2973" ht="5.0999999999999996" hidden="1" customHeight="1" x14ac:dyDescent="0.2"/>
    <row r="2974" ht="5.0999999999999996" hidden="1" customHeight="1" x14ac:dyDescent="0.2"/>
    <row r="2975" ht="5.0999999999999996" hidden="1" customHeight="1" x14ac:dyDescent="0.2"/>
    <row r="2976" ht="5.0999999999999996" hidden="1" customHeight="1" x14ac:dyDescent="0.2"/>
    <row r="2977" ht="5.0999999999999996" hidden="1" customHeight="1" x14ac:dyDescent="0.2"/>
    <row r="2978" ht="5.0999999999999996" hidden="1" customHeight="1" x14ac:dyDescent="0.2"/>
    <row r="2979" ht="5.0999999999999996" hidden="1" customHeight="1" x14ac:dyDescent="0.2"/>
    <row r="2980" ht="5.0999999999999996" hidden="1" customHeight="1" x14ac:dyDescent="0.2"/>
    <row r="2981" ht="5.0999999999999996" hidden="1" customHeight="1" x14ac:dyDescent="0.2"/>
    <row r="2982" ht="5.0999999999999996" hidden="1" customHeight="1" x14ac:dyDescent="0.2"/>
    <row r="2983" ht="5.0999999999999996" hidden="1" customHeight="1" x14ac:dyDescent="0.2"/>
    <row r="2984" ht="5.0999999999999996" hidden="1" customHeight="1" x14ac:dyDescent="0.2"/>
    <row r="2985" ht="5.0999999999999996" hidden="1" customHeight="1" x14ac:dyDescent="0.2"/>
    <row r="2986" ht="5.0999999999999996" hidden="1" customHeight="1" x14ac:dyDescent="0.2"/>
    <row r="2987" ht="5.0999999999999996" hidden="1" customHeight="1" x14ac:dyDescent="0.2"/>
    <row r="2988" ht="5.0999999999999996" hidden="1" customHeight="1" x14ac:dyDescent="0.2"/>
    <row r="2989" ht="5.0999999999999996" hidden="1" customHeight="1" x14ac:dyDescent="0.2"/>
    <row r="2990" ht="5.0999999999999996" hidden="1" customHeight="1" x14ac:dyDescent="0.2"/>
    <row r="2991" ht="5.0999999999999996" hidden="1" customHeight="1" x14ac:dyDescent="0.2"/>
    <row r="2992" ht="5.0999999999999996" hidden="1" customHeight="1" x14ac:dyDescent="0.2"/>
    <row r="2993" ht="5.0999999999999996" hidden="1" customHeight="1" x14ac:dyDescent="0.2"/>
    <row r="2994" ht="5.0999999999999996" hidden="1" customHeight="1" x14ac:dyDescent="0.2"/>
    <row r="2995" ht="5.0999999999999996" hidden="1" customHeight="1" x14ac:dyDescent="0.2"/>
    <row r="2996" ht="5.0999999999999996" hidden="1" customHeight="1" x14ac:dyDescent="0.2"/>
    <row r="2997" ht="5.0999999999999996" hidden="1" customHeight="1" x14ac:dyDescent="0.2"/>
    <row r="2998" ht="5.0999999999999996" hidden="1" customHeight="1" x14ac:dyDescent="0.2"/>
    <row r="2999" ht="5.0999999999999996" hidden="1" customHeight="1" x14ac:dyDescent="0.2"/>
    <row r="3000" ht="5.0999999999999996" hidden="1" customHeight="1" x14ac:dyDescent="0.2"/>
    <row r="3001" ht="5.0999999999999996" hidden="1" customHeight="1" x14ac:dyDescent="0.2"/>
    <row r="3002" ht="5.0999999999999996" hidden="1" customHeight="1" x14ac:dyDescent="0.2"/>
    <row r="3003" ht="5.0999999999999996" hidden="1" customHeight="1" x14ac:dyDescent="0.2"/>
    <row r="3004" ht="5.0999999999999996" hidden="1" customHeight="1" x14ac:dyDescent="0.2"/>
    <row r="3005" ht="5.0999999999999996" hidden="1" customHeight="1" x14ac:dyDescent="0.2"/>
    <row r="3006" ht="5.0999999999999996" hidden="1" customHeight="1" x14ac:dyDescent="0.2"/>
    <row r="3007" ht="5.0999999999999996" hidden="1" customHeight="1" x14ac:dyDescent="0.2"/>
    <row r="3008" ht="5.0999999999999996" hidden="1" customHeight="1" x14ac:dyDescent="0.2"/>
    <row r="3009" ht="5.0999999999999996" hidden="1" customHeight="1" x14ac:dyDescent="0.2"/>
    <row r="3010" ht="5.0999999999999996" hidden="1" customHeight="1" x14ac:dyDescent="0.2"/>
    <row r="3011" ht="5.0999999999999996" hidden="1" customHeight="1" x14ac:dyDescent="0.2"/>
    <row r="3012" ht="5.0999999999999996" hidden="1" customHeight="1" x14ac:dyDescent="0.2"/>
    <row r="3013" ht="5.0999999999999996" hidden="1" customHeight="1" x14ac:dyDescent="0.2"/>
    <row r="3014" ht="5.0999999999999996" hidden="1" customHeight="1" x14ac:dyDescent="0.2"/>
    <row r="3015" ht="5.0999999999999996" hidden="1" customHeight="1" x14ac:dyDescent="0.2"/>
    <row r="3016" ht="5.0999999999999996" hidden="1" customHeight="1" x14ac:dyDescent="0.2"/>
    <row r="3017" ht="5.0999999999999996" hidden="1" customHeight="1" x14ac:dyDescent="0.2"/>
    <row r="3018" ht="5.0999999999999996" hidden="1" customHeight="1" x14ac:dyDescent="0.2"/>
    <row r="3019" ht="5.0999999999999996" hidden="1" customHeight="1" x14ac:dyDescent="0.2"/>
    <row r="3020" ht="5.0999999999999996" hidden="1" customHeight="1" x14ac:dyDescent="0.2"/>
    <row r="3021" ht="5.0999999999999996" hidden="1" customHeight="1" x14ac:dyDescent="0.2"/>
    <row r="3022" ht="5.0999999999999996" hidden="1" customHeight="1" x14ac:dyDescent="0.2"/>
    <row r="3023" ht="5.0999999999999996" hidden="1" customHeight="1" x14ac:dyDescent="0.2"/>
    <row r="3024" ht="5.0999999999999996" hidden="1" customHeight="1" x14ac:dyDescent="0.2"/>
    <row r="3025" ht="5.0999999999999996" hidden="1" customHeight="1" x14ac:dyDescent="0.2"/>
    <row r="3026" ht="5.0999999999999996" hidden="1" customHeight="1" x14ac:dyDescent="0.2"/>
    <row r="3027" ht="5.0999999999999996" hidden="1" customHeight="1" x14ac:dyDescent="0.2"/>
    <row r="3028" ht="5.0999999999999996" hidden="1" customHeight="1" x14ac:dyDescent="0.2"/>
    <row r="3029" ht="5.0999999999999996" hidden="1" customHeight="1" x14ac:dyDescent="0.2"/>
    <row r="3030" ht="5.0999999999999996" hidden="1" customHeight="1" x14ac:dyDescent="0.2"/>
    <row r="3031" ht="5.0999999999999996" hidden="1" customHeight="1" x14ac:dyDescent="0.2"/>
    <row r="3032" ht="5.0999999999999996" hidden="1" customHeight="1" x14ac:dyDescent="0.2"/>
    <row r="3033" ht="5.0999999999999996" hidden="1" customHeight="1" x14ac:dyDescent="0.2"/>
    <row r="3034" ht="5.0999999999999996" hidden="1" customHeight="1" x14ac:dyDescent="0.2"/>
    <row r="3035" ht="5.0999999999999996" hidden="1" customHeight="1" x14ac:dyDescent="0.2"/>
    <row r="3036" ht="5.0999999999999996" hidden="1" customHeight="1" x14ac:dyDescent="0.2"/>
    <row r="3037" ht="5.0999999999999996" hidden="1" customHeight="1" x14ac:dyDescent="0.2"/>
    <row r="3038" ht="5.0999999999999996" hidden="1" customHeight="1" x14ac:dyDescent="0.2"/>
    <row r="3039" ht="5.0999999999999996" hidden="1" customHeight="1" x14ac:dyDescent="0.2"/>
    <row r="3040" ht="5.0999999999999996" hidden="1" customHeight="1" x14ac:dyDescent="0.2"/>
    <row r="3041" ht="5.0999999999999996" hidden="1" customHeight="1" x14ac:dyDescent="0.2"/>
    <row r="3042" ht="5.0999999999999996" hidden="1" customHeight="1" x14ac:dyDescent="0.2"/>
    <row r="3043" ht="5.0999999999999996" hidden="1" customHeight="1" x14ac:dyDescent="0.2"/>
    <row r="3044" ht="5.0999999999999996" hidden="1" customHeight="1" x14ac:dyDescent="0.2"/>
    <row r="3045" ht="5.0999999999999996" hidden="1" customHeight="1" x14ac:dyDescent="0.2"/>
    <row r="3046" ht="5.0999999999999996" hidden="1" customHeight="1" x14ac:dyDescent="0.2"/>
    <row r="3047" ht="5.0999999999999996" hidden="1" customHeight="1" x14ac:dyDescent="0.2"/>
    <row r="3048" ht="5.0999999999999996" hidden="1" customHeight="1" x14ac:dyDescent="0.2"/>
    <row r="3049" ht="5.0999999999999996" hidden="1" customHeight="1" x14ac:dyDescent="0.2"/>
    <row r="3050" ht="5.0999999999999996" hidden="1" customHeight="1" x14ac:dyDescent="0.2"/>
    <row r="3051" ht="5.0999999999999996" hidden="1" customHeight="1" x14ac:dyDescent="0.2"/>
    <row r="3052" ht="5.0999999999999996" hidden="1" customHeight="1" x14ac:dyDescent="0.2"/>
    <row r="3053" ht="5.0999999999999996" hidden="1" customHeight="1" x14ac:dyDescent="0.2"/>
    <row r="3054" ht="5.0999999999999996" hidden="1" customHeight="1" x14ac:dyDescent="0.2"/>
    <row r="3055" ht="5.0999999999999996" hidden="1" customHeight="1" x14ac:dyDescent="0.2"/>
    <row r="3056" ht="5.0999999999999996" hidden="1" customHeight="1" x14ac:dyDescent="0.2"/>
    <row r="3057" ht="5.0999999999999996" hidden="1" customHeight="1" x14ac:dyDescent="0.2"/>
    <row r="3058" ht="5.0999999999999996" hidden="1" customHeight="1" x14ac:dyDescent="0.2"/>
    <row r="3059" ht="5.0999999999999996" hidden="1" customHeight="1" x14ac:dyDescent="0.2"/>
    <row r="3060" ht="5.0999999999999996" hidden="1" customHeight="1" x14ac:dyDescent="0.2"/>
    <row r="3061" ht="5.0999999999999996" hidden="1" customHeight="1" x14ac:dyDescent="0.2"/>
    <row r="3062" ht="5.0999999999999996" hidden="1" customHeight="1" x14ac:dyDescent="0.2"/>
    <row r="3063" ht="5.0999999999999996" hidden="1" customHeight="1" x14ac:dyDescent="0.2"/>
    <row r="3064" ht="5.0999999999999996" hidden="1" customHeight="1" x14ac:dyDescent="0.2"/>
    <row r="3065" ht="5.0999999999999996" hidden="1" customHeight="1" x14ac:dyDescent="0.2"/>
    <row r="3066" ht="5.0999999999999996" hidden="1" customHeight="1" x14ac:dyDescent="0.2"/>
    <row r="3067" ht="5.0999999999999996" hidden="1" customHeight="1" x14ac:dyDescent="0.2"/>
    <row r="3068" ht="5.0999999999999996" hidden="1" customHeight="1" x14ac:dyDescent="0.2"/>
    <row r="3069" ht="5.0999999999999996" hidden="1" customHeight="1" x14ac:dyDescent="0.2"/>
    <row r="3070" ht="5.0999999999999996" hidden="1" customHeight="1" x14ac:dyDescent="0.2"/>
    <row r="3071" ht="5.0999999999999996" hidden="1" customHeight="1" x14ac:dyDescent="0.2"/>
    <row r="3072" ht="5.0999999999999996" hidden="1" customHeight="1" x14ac:dyDescent="0.2"/>
    <row r="3073" ht="5.0999999999999996" hidden="1" customHeight="1" x14ac:dyDescent="0.2"/>
    <row r="3074" ht="5.0999999999999996" hidden="1" customHeight="1" x14ac:dyDescent="0.2"/>
    <row r="3075" ht="5.0999999999999996" hidden="1" customHeight="1" x14ac:dyDescent="0.2"/>
    <row r="3076" ht="5.0999999999999996" hidden="1" customHeight="1" x14ac:dyDescent="0.2"/>
    <row r="3077" ht="5.0999999999999996" hidden="1" customHeight="1" x14ac:dyDescent="0.2"/>
    <row r="3078" ht="5.0999999999999996" hidden="1" customHeight="1" x14ac:dyDescent="0.2"/>
    <row r="3079" ht="5.0999999999999996" hidden="1" customHeight="1" x14ac:dyDescent="0.2"/>
    <row r="3080" ht="5.0999999999999996" hidden="1" customHeight="1" x14ac:dyDescent="0.2"/>
    <row r="3081" ht="5.0999999999999996" hidden="1" customHeight="1" x14ac:dyDescent="0.2"/>
    <row r="3082" ht="5.0999999999999996" hidden="1" customHeight="1" x14ac:dyDescent="0.2"/>
    <row r="3083" ht="5.0999999999999996" hidden="1" customHeight="1" x14ac:dyDescent="0.2"/>
    <row r="3084" ht="5.0999999999999996" hidden="1" customHeight="1" x14ac:dyDescent="0.2"/>
    <row r="3085" ht="5.0999999999999996" hidden="1" customHeight="1" x14ac:dyDescent="0.2"/>
    <row r="3086" ht="5.0999999999999996" hidden="1" customHeight="1" x14ac:dyDescent="0.2"/>
    <row r="3087" ht="5.0999999999999996" hidden="1" customHeight="1" x14ac:dyDescent="0.2"/>
    <row r="3088" ht="5.0999999999999996" hidden="1" customHeight="1" x14ac:dyDescent="0.2"/>
    <row r="3089" ht="5.0999999999999996" hidden="1" customHeight="1" x14ac:dyDescent="0.2"/>
    <row r="3090" ht="5.0999999999999996" hidden="1" customHeight="1" x14ac:dyDescent="0.2"/>
    <row r="3091" ht="5.0999999999999996" hidden="1" customHeight="1" x14ac:dyDescent="0.2"/>
    <row r="3092" ht="5.0999999999999996" hidden="1" customHeight="1" x14ac:dyDescent="0.2"/>
    <row r="3093" ht="5.0999999999999996" hidden="1" customHeight="1" x14ac:dyDescent="0.2"/>
    <row r="3094" ht="5.0999999999999996" hidden="1" customHeight="1" x14ac:dyDescent="0.2"/>
    <row r="3095" ht="5.0999999999999996" hidden="1" customHeight="1" x14ac:dyDescent="0.2"/>
    <row r="3096" ht="5.0999999999999996" hidden="1" customHeight="1" x14ac:dyDescent="0.2"/>
    <row r="3097" ht="5.0999999999999996" hidden="1" customHeight="1" x14ac:dyDescent="0.2"/>
    <row r="3098" ht="5.0999999999999996" hidden="1" customHeight="1" x14ac:dyDescent="0.2"/>
    <row r="3099" ht="5.0999999999999996" hidden="1" customHeight="1" x14ac:dyDescent="0.2"/>
    <row r="3100" ht="5.0999999999999996" hidden="1" customHeight="1" x14ac:dyDescent="0.2"/>
    <row r="3101" ht="5.0999999999999996" hidden="1" customHeight="1" x14ac:dyDescent="0.2"/>
    <row r="3102" ht="5.0999999999999996" hidden="1" customHeight="1" x14ac:dyDescent="0.2"/>
    <row r="3103" ht="5.0999999999999996" hidden="1" customHeight="1" x14ac:dyDescent="0.2"/>
    <row r="3104" ht="5.0999999999999996" hidden="1" customHeight="1" x14ac:dyDescent="0.2"/>
    <row r="3105" ht="5.0999999999999996" hidden="1" customHeight="1" x14ac:dyDescent="0.2"/>
    <row r="3106" ht="5.0999999999999996" hidden="1" customHeight="1" x14ac:dyDescent="0.2"/>
    <row r="3107" ht="5.0999999999999996" hidden="1" customHeight="1" x14ac:dyDescent="0.2"/>
    <row r="3108" ht="5.0999999999999996" hidden="1" customHeight="1" x14ac:dyDescent="0.2"/>
    <row r="3109" ht="5.0999999999999996" hidden="1" customHeight="1" x14ac:dyDescent="0.2"/>
    <row r="3110" ht="5.0999999999999996" hidden="1" customHeight="1" x14ac:dyDescent="0.2"/>
    <row r="3111" ht="5.0999999999999996" hidden="1" customHeight="1" x14ac:dyDescent="0.2"/>
    <row r="3112" ht="5.0999999999999996" hidden="1" customHeight="1" x14ac:dyDescent="0.2"/>
    <row r="3113" ht="5.0999999999999996" hidden="1" customHeight="1" x14ac:dyDescent="0.2"/>
    <row r="3114" ht="5.0999999999999996" hidden="1" customHeight="1" x14ac:dyDescent="0.2"/>
    <row r="3115" ht="5.0999999999999996" hidden="1" customHeight="1" x14ac:dyDescent="0.2"/>
    <row r="3116" ht="5.0999999999999996" hidden="1" customHeight="1" x14ac:dyDescent="0.2"/>
    <row r="3117" ht="5.0999999999999996" hidden="1" customHeight="1" x14ac:dyDescent="0.2"/>
    <row r="3118" ht="5.0999999999999996" hidden="1" customHeight="1" x14ac:dyDescent="0.2"/>
    <row r="3119" ht="5.0999999999999996" hidden="1" customHeight="1" x14ac:dyDescent="0.2"/>
    <row r="3120" ht="5.0999999999999996" hidden="1" customHeight="1" x14ac:dyDescent="0.2"/>
    <row r="3121" ht="5.0999999999999996" hidden="1" customHeight="1" x14ac:dyDescent="0.2"/>
    <row r="3122" ht="5.0999999999999996" hidden="1" customHeight="1" x14ac:dyDescent="0.2"/>
    <row r="3123" ht="5.0999999999999996" hidden="1" customHeight="1" x14ac:dyDescent="0.2"/>
    <row r="3124" ht="5.0999999999999996" hidden="1" customHeight="1" x14ac:dyDescent="0.2"/>
    <row r="3125" ht="5.0999999999999996" hidden="1" customHeight="1" x14ac:dyDescent="0.2"/>
    <row r="3126" ht="5.0999999999999996" hidden="1" customHeight="1" x14ac:dyDescent="0.2"/>
    <row r="3127" ht="5.0999999999999996" hidden="1" customHeight="1" x14ac:dyDescent="0.2"/>
    <row r="3128" ht="5.0999999999999996" hidden="1" customHeight="1" x14ac:dyDescent="0.2"/>
    <row r="3129" ht="5.0999999999999996" hidden="1" customHeight="1" x14ac:dyDescent="0.2"/>
    <row r="3130" ht="5.0999999999999996" hidden="1" customHeight="1" x14ac:dyDescent="0.2"/>
    <row r="3131" ht="5.0999999999999996" hidden="1" customHeight="1" x14ac:dyDescent="0.2"/>
    <row r="3132" ht="5.0999999999999996" hidden="1" customHeight="1" x14ac:dyDescent="0.2"/>
    <row r="3133" ht="5.0999999999999996" hidden="1" customHeight="1" x14ac:dyDescent="0.2"/>
    <row r="3134" ht="5.0999999999999996" hidden="1" customHeight="1" x14ac:dyDescent="0.2"/>
    <row r="3135" ht="5.0999999999999996" hidden="1" customHeight="1" x14ac:dyDescent="0.2"/>
    <row r="3136" ht="5.0999999999999996" hidden="1" customHeight="1" x14ac:dyDescent="0.2"/>
    <row r="3137" ht="5.0999999999999996" hidden="1" customHeight="1" x14ac:dyDescent="0.2"/>
    <row r="3138" ht="5.0999999999999996" hidden="1" customHeight="1" x14ac:dyDescent="0.2"/>
    <row r="3139" ht="5.0999999999999996" hidden="1" customHeight="1" x14ac:dyDescent="0.2"/>
    <row r="3140" ht="5.0999999999999996" hidden="1" customHeight="1" x14ac:dyDescent="0.2"/>
    <row r="3141" ht="5.0999999999999996" hidden="1" customHeight="1" x14ac:dyDescent="0.2"/>
    <row r="3142" ht="5.0999999999999996" hidden="1" customHeight="1" x14ac:dyDescent="0.2"/>
    <row r="3143" ht="5.0999999999999996" hidden="1" customHeight="1" x14ac:dyDescent="0.2"/>
    <row r="3144" ht="5.0999999999999996" hidden="1" customHeight="1" x14ac:dyDescent="0.2"/>
    <row r="3145" ht="5.0999999999999996" hidden="1" customHeight="1" x14ac:dyDescent="0.2"/>
    <row r="3146" ht="5.0999999999999996" hidden="1" customHeight="1" x14ac:dyDescent="0.2"/>
    <row r="3147" ht="5.0999999999999996" hidden="1" customHeight="1" x14ac:dyDescent="0.2"/>
    <row r="3148" ht="5.0999999999999996" hidden="1" customHeight="1" x14ac:dyDescent="0.2"/>
    <row r="3149" ht="5.0999999999999996" hidden="1" customHeight="1" x14ac:dyDescent="0.2"/>
    <row r="3150" ht="5.0999999999999996" hidden="1" customHeight="1" x14ac:dyDescent="0.2"/>
    <row r="3151" ht="5.0999999999999996" hidden="1" customHeight="1" x14ac:dyDescent="0.2"/>
    <row r="3152" ht="5.0999999999999996" hidden="1" customHeight="1" x14ac:dyDescent="0.2"/>
    <row r="3153" ht="5.0999999999999996" hidden="1" customHeight="1" x14ac:dyDescent="0.2"/>
    <row r="3154" ht="5.0999999999999996" hidden="1" customHeight="1" x14ac:dyDescent="0.2"/>
    <row r="3155" ht="5.0999999999999996" hidden="1" customHeight="1" x14ac:dyDescent="0.2"/>
    <row r="3156" ht="5.0999999999999996" hidden="1" customHeight="1" x14ac:dyDescent="0.2"/>
    <row r="3157" ht="5.0999999999999996" hidden="1" customHeight="1" x14ac:dyDescent="0.2"/>
    <row r="3158" ht="5.0999999999999996" hidden="1" customHeight="1" x14ac:dyDescent="0.2"/>
    <row r="3159" ht="5.0999999999999996" hidden="1" customHeight="1" x14ac:dyDescent="0.2"/>
    <row r="3160" ht="5.0999999999999996" hidden="1" customHeight="1" x14ac:dyDescent="0.2"/>
    <row r="3161" ht="5.0999999999999996" hidden="1" customHeight="1" x14ac:dyDescent="0.2"/>
    <row r="3162" ht="5.0999999999999996" hidden="1" customHeight="1" x14ac:dyDescent="0.2"/>
    <row r="3163" ht="5.0999999999999996" hidden="1" customHeight="1" x14ac:dyDescent="0.2"/>
    <row r="3164" ht="5.0999999999999996" hidden="1" customHeight="1" x14ac:dyDescent="0.2"/>
    <row r="3165" ht="5.0999999999999996" hidden="1" customHeight="1" x14ac:dyDescent="0.2"/>
    <row r="3166" ht="5.0999999999999996" hidden="1" customHeight="1" x14ac:dyDescent="0.2"/>
    <row r="3167" ht="5.0999999999999996" hidden="1" customHeight="1" x14ac:dyDescent="0.2"/>
    <row r="3168" ht="5.0999999999999996" hidden="1" customHeight="1" x14ac:dyDescent="0.2"/>
    <row r="3169" ht="5.0999999999999996" hidden="1" customHeight="1" x14ac:dyDescent="0.2"/>
    <row r="3170" ht="5.0999999999999996" hidden="1" customHeight="1" x14ac:dyDescent="0.2"/>
    <row r="3171" ht="5.0999999999999996" hidden="1" customHeight="1" x14ac:dyDescent="0.2"/>
    <row r="3172" ht="5.0999999999999996" hidden="1" customHeight="1" x14ac:dyDescent="0.2"/>
    <row r="3173" ht="5.0999999999999996" hidden="1" customHeight="1" x14ac:dyDescent="0.2"/>
    <row r="3174" ht="5.0999999999999996" hidden="1" customHeight="1" x14ac:dyDescent="0.2"/>
    <row r="3175" ht="5.0999999999999996" hidden="1" customHeight="1" x14ac:dyDescent="0.2"/>
    <row r="3176" ht="5.0999999999999996" hidden="1" customHeight="1" x14ac:dyDescent="0.2"/>
    <row r="3177" ht="5.0999999999999996" hidden="1" customHeight="1" x14ac:dyDescent="0.2"/>
    <row r="3178" ht="5.0999999999999996" hidden="1" customHeight="1" x14ac:dyDescent="0.2"/>
    <row r="3179" ht="5.0999999999999996" hidden="1" customHeight="1" x14ac:dyDescent="0.2"/>
    <row r="3180" ht="5.0999999999999996" hidden="1" customHeight="1" x14ac:dyDescent="0.2"/>
    <row r="3181" ht="5.0999999999999996" hidden="1" customHeight="1" x14ac:dyDescent="0.2"/>
    <row r="3182" ht="5.0999999999999996" hidden="1" customHeight="1" x14ac:dyDescent="0.2"/>
    <row r="3183" ht="5.0999999999999996" hidden="1" customHeight="1" x14ac:dyDescent="0.2"/>
    <row r="3184" ht="5.0999999999999996" hidden="1" customHeight="1" x14ac:dyDescent="0.2"/>
    <row r="3185" ht="5.0999999999999996" hidden="1" customHeight="1" x14ac:dyDescent="0.2"/>
    <row r="3186" ht="5.0999999999999996" hidden="1" customHeight="1" x14ac:dyDescent="0.2"/>
    <row r="3187" ht="5.0999999999999996" hidden="1" customHeight="1" x14ac:dyDescent="0.2"/>
    <row r="3188" ht="5.0999999999999996" hidden="1" customHeight="1" x14ac:dyDescent="0.2"/>
    <row r="3189" ht="5.0999999999999996" hidden="1" customHeight="1" x14ac:dyDescent="0.2"/>
    <row r="3190" ht="5.0999999999999996" hidden="1" customHeight="1" x14ac:dyDescent="0.2"/>
    <row r="3191" ht="5.0999999999999996" hidden="1" customHeight="1" x14ac:dyDescent="0.2"/>
    <row r="3192" ht="5.0999999999999996" hidden="1" customHeight="1" x14ac:dyDescent="0.2"/>
    <row r="3193" ht="5.0999999999999996" hidden="1" customHeight="1" x14ac:dyDescent="0.2"/>
    <row r="3194" ht="5.0999999999999996" hidden="1" customHeight="1" x14ac:dyDescent="0.2"/>
    <row r="3195" ht="5.0999999999999996" hidden="1" customHeight="1" x14ac:dyDescent="0.2"/>
    <row r="3196" ht="5.0999999999999996" hidden="1" customHeight="1" x14ac:dyDescent="0.2"/>
    <row r="3197" ht="5.0999999999999996" hidden="1" customHeight="1" x14ac:dyDescent="0.2"/>
    <row r="3198" ht="5.0999999999999996" hidden="1" customHeight="1" x14ac:dyDescent="0.2"/>
    <row r="3199" ht="5.0999999999999996" hidden="1" customHeight="1" x14ac:dyDescent="0.2"/>
    <row r="3200" ht="5.0999999999999996" hidden="1" customHeight="1" x14ac:dyDescent="0.2"/>
    <row r="3201" ht="5.0999999999999996" hidden="1" customHeight="1" x14ac:dyDescent="0.2"/>
    <row r="3202" ht="5.0999999999999996" hidden="1" customHeight="1" x14ac:dyDescent="0.2"/>
    <row r="3203" ht="5.0999999999999996" hidden="1" customHeight="1" x14ac:dyDescent="0.2"/>
    <row r="3204" ht="5.0999999999999996" hidden="1" customHeight="1" x14ac:dyDescent="0.2"/>
    <row r="3205" ht="5.0999999999999996" hidden="1" customHeight="1" x14ac:dyDescent="0.2"/>
    <row r="3206" ht="5.0999999999999996" hidden="1" customHeight="1" x14ac:dyDescent="0.2"/>
    <row r="3207" ht="5.0999999999999996" hidden="1" customHeight="1" x14ac:dyDescent="0.2"/>
    <row r="3208" ht="5.0999999999999996" hidden="1" customHeight="1" x14ac:dyDescent="0.2"/>
    <row r="3209" ht="5.0999999999999996" hidden="1" customHeight="1" x14ac:dyDescent="0.2"/>
    <row r="3210" ht="5.0999999999999996" hidden="1" customHeight="1" x14ac:dyDescent="0.2"/>
    <row r="3211" ht="5.0999999999999996" hidden="1" customHeight="1" x14ac:dyDescent="0.2"/>
    <row r="3212" ht="5.0999999999999996" hidden="1" customHeight="1" x14ac:dyDescent="0.2"/>
    <row r="3213" ht="5.0999999999999996" hidden="1" customHeight="1" x14ac:dyDescent="0.2"/>
    <row r="3214" ht="5.0999999999999996" hidden="1" customHeight="1" x14ac:dyDescent="0.2"/>
    <row r="3215" ht="5.0999999999999996" hidden="1" customHeight="1" x14ac:dyDescent="0.2"/>
    <row r="3216" ht="5.0999999999999996" hidden="1" customHeight="1" x14ac:dyDescent="0.2"/>
    <row r="3217" ht="5.0999999999999996" hidden="1" customHeight="1" x14ac:dyDescent="0.2"/>
    <row r="3218" ht="5.0999999999999996" hidden="1" customHeight="1" x14ac:dyDescent="0.2"/>
    <row r="3219" ht="5.0999999999999996" hidden="1" customHeight="1" x14ac:dyDescent="0.2"/>
    <row r="3220" ht="5.0999999999999996" hidden="1" customHeight="1" x14ac:dyDescent="0.2"/>
    <row r="3221" ht="5.0999999999999996" hidden="1" customHeight="1" x14ac:dyDescent="0.2"/>
    <row r="3222" ht="5.0999999999999996" hidden="1" customHeight="1" x14ac:dyDescent="0.2"/>
    <row r="3223" ht="5.0999999999999996" hidden="1" customHeight="1" x14ac:dyDescent="0.2"/>
    <row r="3224" ht="5.0999999999999996" hidden="1" customHeight="1" x14ac:dyDescent="0.2"/>
    <row r="3225" ht="5.0999999999999996" hidden="1" customHeight="1" x14ac:dyDescent="0.2"/>
    <row r="3226" ht="5.0999999999999996" hidden="1" customHeight="1" x14ac:dyDescent="0.2"/>
    <row r="3227" ht="5.0999999999999996" hidden="1" customHeight="1" x14ac:dyDescent="0.2"/>
    <row r="3228" ht="5.0999999999999996" hidden="1" customHeight="1" x14ac:dyDescent="0.2"/>
    <row r="3229" ht="5.0999999999999996" hidden="1" customHeight="1" x14ac:dyDescent="0.2"/>
    <row r="3230" ht="5.0999999999999996" hidden="1" customHeight="1" x14ac:dyDescent="0.2"/>
    <row r="3231" ht="5.0999999999999996" hidden="1" customHeight="1" x14ac:dyDescent="0.2"/>
    <row r="3232" ht="5.0999999999999996" hidden="1" customHeight="1" x14ac:dyDescent="0.2"/>
    <row r="3233" ht="5.0999999999999996" hidden="1" customHeight="1" x14ac:dyDescent="0.2"/>
    <row r="3234" ht="5.0999999999999996" hidden="1" customHeight="1" x14ac:dyDescent="0.2"/>
    <row r="3235" ht="5.0999999999999996" hidden="1" customHeight="1" x14ac:dyDescent="0.2"/>
    <row r="3236" ht="5.0999999999999996" hidden="1" customHeight="1" x14ac:dyDescent="0.2"/>
    <row r="3237" ht="5.0999999999999996" hidden="1" customHeight="1" x14ac:dyDescent="0.2"/>
    <row r="3238" ht="5.0999999999999996" hidden="1" customHeight="1" x14ac:dyDescent="0.2"/>
    <row r="3239" ht="5.0999999999999996" hidden="1" customHeight="1" x14ac:dyDescent="0.2"/>
    <row r="3240" ht="5.0999999999999996" hidden="1" customHeight="1" x14ac:dyDescent="0.2"/>
    <row r="3241" ht="5.0999999999999996" hidden="1" customHeight="1" x14ac:dyDescent="0.2"/>
    <row r="3242" ht="5.0999999999999996" hidden="1" customHeight="1" x14ac:dyDescent="0.2"/>
    <row r="3243" ht="5.0999999999999996" hidden="1" customHeight="1" x14ac:dyDescent="0.2"/>
    <row r="3244" ht="5.0999999999999996" hidden="1" customHeight="1" x14ac:dyDescent="0.2"/>
    <row r="3245" ht="5.0999999999999996" hidden="1" customHeight="1" x14ac:dyDescent="0.2"/>
    <row r="3246" ht="5.0999999999999996" hidden="1" customHeight="1" x14ac:dyDescent="0.2"/>
    <row r="3247" ht="5.0999999999999996" hidden="1" customHeight="1" x14ac:dyDescent="0.2"/>
    <row r="3248" ht="5.0999999999999996" hidden="1" customHeight="1" x14ac:dyDescent="0.2"/>
    <row r="3249" ht="5.0999999999999996" hidden="1" customHeight="1" x14ac:dyDescent="0.2"/>
    <row r="3250" ht="5.0999999999999996" hidden="1" customHeight="1" x14ac:dyDescent="0.2"/>
    <row r="3251" ht="5.0999999999999996" hidden="1" customHeight="1" x14ac:dyDescent="0.2"/>
    <row r="3252" ht="5.0999999999999996" hidden="1" customHeight="1" x14ac:dyDescent="0.2"/>
    <row r="3253" ht="5.0999999999999996" hidden="1" customHeight="1" x14ac:dyDescent="0.2"/>
    <row r="3254" ht="5.0999999999999996" hidden="1" customHeight="1" x14ac:dyDescent="0.2"/>
    <row r="3255" ht="5.0999999999999996" hidden="1" customHeight="1" x14ac:dyDescent="0.2"/>
    <row r="3256" ht="5.0999999999999996" hidden="1" customHeight="1" x14ac:dyDescent="0.2"/>
    <row r="3257" ht="5.0999999999999996" hidden="1" customHeight="1" x14ac:dyDescent="0.2"/>
    <row r="3258" ht="5.0999999999999996" hidden="1" customHeight="1" x14ac:dyDescent="0.2"/>
    <row r="3259" ht="5.0999999999999996" hidden="1" customHeight="1" x14ac:dyDescent="0.2"/>
    <row r="3260" ht="5.0999999999999996" hidden="1" customHeight="1" x14ac:dyDescent="0.2"/>
    <row r="3261" ht="5.0999999999999996" hidden="1" customHeight="1" x14ac:dyDescent="0.2"/>
    <row r="3262" ht="5.0999999999999996" hidden="1" customHeight="1" x14ac:dyDescent="0.2"/>
    <row r="3263" ht="5.0999999999999996" hidden="1" customHeight="1" x14ac:dyDescent="0.2"/>
    <row r="3264" ht="5.0999999999999996" hidden="1" customHeight="1" x14ac:dyDescent="0.2"/>
    <row r="3265" ht="5.0999999999999996" hidden="1" customHeight="1" x14ac:dyDescent="0.2"/>
    <row r="3266" ht="5.0999999999999996" hidden="1" customHeight="1" x14ac:dyDescent="0.2"/>
    <row r="3267" ht="5.0999999999999996" hidden="1" customHeight="1" x14ac:dyDescent="0.2"/>
    <row r="3268" ht="5.0999999999999996" hidden="1" customHeight="1" x14ac:dyDescent="0.2"/>
    <row r="3269" ht="5.0999999999999996" hidden="1" customHeight="1" x14ac:dyDescent="0.2"/>
    <row r="3270" ht="5.0999999999999996" hidden="1" customHeight="1" x14ac:dyDescent="0.2"/>
    <row r="3271" ht="5.0999999999999996" hidden="1" customHeight="1" x14ac:dyDescent="0.2"/>
    <row r="3272" ht="5.0999999999999996" hidden="1" customHeight="1" x14ac:dyDescent="0.2"/>
    <row r="3273" ht="5.0999999999999996" hidden="1" customHeight="1" x14ac:dyDescent="0.2"/>
    <row r="3274" ht="5.0999999999999996" hidden="1" customHeight="1" x14ac:dyDescent="0.2"/>
    <row r="3275" ht="5.0999999999999996" hidden="1" customHeight="1" x14ac:dyDescent="0.2"/>
    <row r="3276" ht="5.0999999999999996" hidden="1" customHeight="1" x14ac:dyDescent="0.2"/>
    <row r="3277" ht="5.0999999999999996" hidden="1" customHeight="1" x14ac:dyDescent="0.2"/>
    <row r="3278" ht="5.0999999999999996" hidden="1" customHeight="1" x14ac:dyDescent="0.2"/>
    <row r="3279" ht="5.0999999999999996" hidden="1" customHeight="1" x14ac:dyDescent="0.2"/>
    <row r="3280" ht="5.0999999999999996" hidden="1" customHeight="1" x14ac:dyDescent="0.2"/>
    <row r="3281" ht="5.0999999999999996" hidden="1" customHeight="1" x14ac:dyDescent="0.2"/>
    <row r="3282" ht="5.0999999999999996" hidden="1" customHeight="1" x14ac:dyDescent="0.2"/>
    <row r="3283" ht="5.0999999999999996" hidden="1" customHeight="1" x14ac:dyDescent="0.2"/>
    <row r="3284" ht="5.0999999999999996" hidden="1" customHeight="1" x14ac:dyDescent="0.2"/>
    <row r="3285" ht="5.0999999999999996" hidden="1" customHeight="1" x14ac:dyDescent="0.2"/>
    <row r="3286" ht="5.0999999999999996" hidden="1" customHeight="1" x14ac:dyDescent="0.2"/>
    <row r="3287" ht="5.0999999999999996" hidden="1" customHeight="1" x14ac:dyDescent="0.2"/>
    <row r="3288" ht="5.0999999999999996" hidden="1" customHeight="1" x14ac:dyDescent="0.2"/>
    <row r="3289" ht="5.0999999999999996" hidden="1" customHeight="1" x14ac:dyDescent="0.2"/>
    <row r="3290" ht="5.0999999999999996" hidden="1" customHeight="1" x14ac:dyDescent="0.2"/>
    <row r="3291" ht="5.0999999999999996" hidden="1" customHeight="1" x14ac:dyDescent="0.2"/>
    <row r="3292" ht="5.0999999999999996" hidden="1" customHeight="1" x14ac:dyDescent="0.2"/>
    <row r="3293" ht="5.0999999999999996" hidden="1" customHeight="1" x14ac:dyDescent="0.2"/>
    <row r="3294" ht="5.0999999999999996" hidden="1" customHeight="1" x14ac:dyDescent="0.2"/>
    <row r="3295" ht="5.0999999999999996" hidden="1" customHeight="1" x14ac:dyDescent="0.2"/>
    <row r="3296" ht="5.0999999999999996" hidden="1" customHeight="1" x14ac:dyDescent="0.2"/>
    <row r="3297" ht="5.0999999999999996" hidden="1" customHeight="1" x14ac:dyDescent="0.2"/>
    <row r="3298" ht="5.0999999999999996" hidden="1" customHeight="1" x14ac:dyDescent="0.2"/>
    <row r="3299" ht="5.0999999999999996" hidden="1" customHeight="1" x14ac:dyDescent="0.2"/>
    <row r="3300" ht="5.0999999999999996" hidden="1" customHeight="1" x14ac:dyDescent="0.2"/>
    <row r="3301" ht="5.0999999999999996" hidden="1" customHeight="1" x14ac:dyDescent="0.2"/>
    <row r="3302" ht="5.0999999999999996" hidden="1" customHeight="1" x14ac:dyDescent="0.2"/>
    <row r="3303" ht="5.0999999999999996" hidden="1" customHeight="1" x14ac:dyDescent="0.2"/>
    <row r="3304" ht="5.0999999999999996" hidden="1" customHeight="1" x14ac:dyDescent="0.2"/>
    <row r="3305" ht="5.0999999999999996" hidden="1" customHeight="1" x14ac:dyDescent="0.2"/>
    <row r="3306" ht="5.0999999999999996" hidden="1" customHeight="1" x14ac:dyDescent="0.2"/>
    <row r="3307" ht="5.0999999999999996" hidden="1" customHeight="1" x14ac:dyDescent="0.2"/>
    <row r="3308" ht="5.0999999999999996" hidden="1" customHeight="1" x14ac:dyDescent="0.2"/>
    <row r="3309" ht="5.0999999999999996" hidden="1" customHeight="1" x14ac:dyDescent="0.2"/>
    <row r="3310" ht="5.0999999999999996" hidden="1" customHeight="1" x14ac:dyDescent="0.2"/>
    <row r="3311" ht="5.0999999999999996" hidden="1" customHeight="1" x14ac:dyDescent="0.2"/>
    <row r="3312" ht="5.0999999999999996" hidden="1" customHeight="1" x14ac:dyDescent="0.2"/>
    <row r="3313" ht="5.0999999999999996" hidden="1" customHeight="1" x14ac:dyDescent="0.2"/>
    <row r="3314" ht="5.0999999999999996" hidden="1" customHeight="1" x14ac:dyDescent="0.2"/>
    <row r="3315" ht="5.0999999999999996" hidden="1" customHeight="1" x14ac:dyDescent="0.2"/>
    <row r="3316" ht="5.0999999999999996" hidden="1" customHeight="1" x14ac:dyDescent="0.2"/>
    <row r="3317" ht="5.0999999999999996" hidden="1" customHeight="1" x14ac:dyDescent="0.2"/>
    <row r="3318" ht="5.0999999999999996" hidden="1" customHeight="1" x14ac:dyDescent="0.2"/>
    <row r="3319" ht="5.0999999999999996" hidden="1" customHeight="1" x14ac:dyDescent="0.2"/>
    <row r="3320" ht="5.0999999999999996" hidden="1" customHeight="1" x14ac:dyDescent="0.2"/>
    <row r="3321" ht="5.0999999999999996" hidden="1" customHeight="1" x14ac:dyDescent="0.2"/>
    <row r="3322" ht="5.0999999999999996" hidden="1" customHeight="1" x14ac:dyDescent="0.2"/>
    <row r="3323" ht="5.0999999999999996" hidden="1" customHeight="1" x14ac:dyDescent="0.2"/>
    <row r="3324" ht="5.0999999999999996" hidden="1" customHeight="1" x14ac:dyDescent="0.2"/>
    <row r="3325" ht="5.0999999999999996" hidden="1" customHeight="1" x14ac:dyDescent="0.2"/>
    <row r="3326" ht="5.0999999999999996" hidden="1" customHeight="1" x14ac:dyDescent="0.2"/>
    <row r="3327" ht="5.0999999999999996" hidden="1" customHeight="1" x14ac:dyDescent="0.2"/>
    <row r="3328" ht="5.0999999999999996" hidden="1" customHeight="1" x14ac:dyDescent="0.2"/>
    <row r="3329" ht="5.0999999999999996" hidden="1" customHeight="1" x14ac:dyDescent="0.2"/>
    <row r="3330" ht="5.0999999999999996" hidden="1" customHeight="1" x14ac:dyDescent="0.2"/>
    <row r="3331" ht="5.0999999999999996" hidden="1" customHeight="1" x14ac:dyDescent="0.2"/>
    <row r="3332" ht="5.0999999999999996" hidden="1" customHeight="1" x14ac:dyDescent="0.2"/>
    <row r="3333" ht="5.0999999999999996" hidden="1" customHeight="1" x14ac:dyDescent="0.2"/>
    <row r="3334" ht="5.0999999999999996" hidden="1" customHeight="1" x14ac:dyDescent="0.2"/>
    <row r="3335" ht="5.0999999999999996" hidden="1" customHeight="1" x14ac:dyDescent="0.2"/>
    <row r="3336" ht="5.0999999999999996" hidden="1" customHeight="1" x14ac:dyDescent="0.2"/>
    <row r="3337" ht="5.0999999999999996" hidden="1" customHeight="1" x14ac:dyDescent="0.2"/>
    <row r="3338" ht="5.0999999999999996" hidden="1" customHeight="1" x14ac:dyDescent="0.2"/>
    <row r="3339" ht="5.0999999999999996" hidden="1" customHeight="1" x14ac:dyDescent="0.2"/>
    <row r="3340" ht="5.0999999999999996" hidden="1" customHeight="1" x14ac:dyDescent="0.2"/>
    <row r="3341" ht="5.0999999999999996" hidden="1" customHeight="1" x14ac:dyDescent="0.2"/>
    <row r="3342" ht="5.0999999999999996" hidden="1" customHeight="1" x14ac:dyDescent="0.2"/>
    <row r="3343" ht="5.0999999999999996" hidden="1" customHeight="1" x14ac:dyDescent="0.2"/>
    <row r="3344" ht="5.0999999999999996" hidden="1" customHeight="1" x14ac:dyDescent="0.2"/>
    <row r="3345" ht="5.0999999999999996" hidden="1" customHeight="1" x14ac:dyDescent="0.2"/>
    <row r="3346" ht="5.0999999999999996" hidden="1" customHeight="1" x14ac:dyDescent="0.2"/>
    <row r="3347" ht="5.0999999999999996" hidden="1" customHeight="1" x14ac:dyDescent="0.2"/>
    <row r="3348" ht="5.0999999999999996" hidden="1" customHeight="1" x14ac:dyDescent="0.2"/>
    <row r="3349" ht="5.0999999999999996" hidden="1" customHeight="1" x14ac:dyDescent="0.2"/>
    <row r="3350" ht="5.0999999999999996" hidden="1" customHeight="1" x14ac:dyDescent="0.2"/>
    <row r="3351" ht="5.0999999999999996" hidden="1" customHeight="1" x14ac:dyDescent="0.2"/>
    <row r="3352" ht="5.0999999999999996" hidden="1" customHeight="1" x14ac:dyDescent="0.2"/>
    <row r="3353" ht="5.0999999999999996" hidden="1" customHeight="1" x14ac:dyDescent="0.2"/>
    <row r="3354" ht="5.0999999999999996" hidden="1" customHeight="1" x14ac:dyDescent="0.2"/>
    <row r="3355" ht="5.0999999999999996" hidden="1" customHeight="1" x14ac:dyDescent="0.2"/>
    <row r="3356" ht="5.0999999999999996" hidden="1" customHeight="1" x14ac:dyDescent="0.2"/>
    <row r="3357" ht="5.0999999999999996" hidden="1" customHeight="1" x14ac:dyDescent="0.2"/>
    <row r="3358" ht="5.0999999999999996" hidden="1" customHeight="1" x14ac:dyDescent="0.2"/>
    <row r="3359" ht="5.0999999999999996" hidden="1" customHeight="1" x14ac:dyDescent="0.2"/>
    <row r="3360" ht="5.0999999999999996" hidden="1" customHeight="1" x14ac:dyDescent="0.2"/>
    <row r="3361" ht="5.0999999999999996" hidden="1" customHeight="1" x14ac:dyDescent="0.2"/>
    <row r="3362" ht="5.0999999999999996" hidden="1" customHeight="1" x14ac:dyDescent="0.2"/>
    <row r="3363" ht="5.0999999999999996" hidden="1" customHeight="1" x14ac:dyDescent="0.2"/>
    <row r="3364" ht="5.0999999999999996" hidden="1" customHeight="1" x14ac:dyDescent="0.2"/>
    <row r="3365" ht="5.0999999999999996" hidden="1" customHeight="1" x14ac:dyDescent="0.2"/>
    <row r="3366" ht="5.0999999999999996" hidden="1" customHeight="1" x14ac:dyDescent="0.2"/>
    <row r="3367" ht="5.0999999999999996" hidden="1" customHeight="1" x14ac:dyDescent="0.2"/>
    <row r="3368" ht="5.0999999999999996" hidden="1" customHeight="1" x14ac:dyDescent="0.2"/>
    <row r="3369" ht="5.0999999999999996" hidden="1" customHeight="1" x14ac:dyDescent="0.2"/>
    <row r="3370" ht="5.0999999999999996" hidden="1" customHeight="1" x14ac:dyDescent="0.2"/>
    <row r="3371" ht="5.0999999999999996" hidden="1" customHeight="1" x14ac:dyDescent="0.2"/>
    <row r="3372" ht="5.0999999999999996" hidden="1" customHeight="1" x14ac:dyDescent="0.2"/>
    <row r="3373" ht="5.0999999999999996" hidden="1" customHeight="1" x14ac:dyDescent="0.2"/>
    <row r="3374" ht="5.0999999999999996" hidden="1" customHeight="1" x14ac:dyDescent="0.2"/>
    <row r="3375" ht="5.0999999999999996" hidden="1" customHeight="1" x14ac:dyDescent="0.2"/>
    <row r="3376" ht="5.0999999999999996" hidden="1" customHeight="1" x14ac:dyDescent="0.2"/>
    <row r="3377" ht="5.0999999999999996" hidden="1" customHeight="1" x14ac:dyDescent="0.2"/>
    <row r="3378" ht="5.0999999999999996" hidden="1" customHeight="1" x14ac:dyDescent="0.2"/>
    <row r="3379" ht="5.0999999999999996" hidden="1" customHeight="1" x14ac:dyDescent="0.2"/>
    <row r="3380" ht="5.0999999999999996" hidden="1" customHeight="1" x14ac:dyDescent="0.2"/>
    <row r="3381" ht="5.0999999999999996" hidden="1" customHeight="1" x14ac:dyDescent="0.2"/>
    <row r="3382" ht="5.0999999999999996" hidden="1" customHeight="1" x14ac:dyDescent="0.2"/>
    <row r="3383" ht="5.0999999999999996" hidden="1" customHeight="1" x14ac:dyDescent="0.2"/>
    <row r="3384" ht="5.0999999999999996" hidden="1" customHeight="1" x14ac:dyDescent="0.2"/>
    <row r="3385" ht="5.0999999999999996" hidden="1" customHeight="1" x14ac:dyDescent="0.2"/>
    <row r="3386" ht="5.0999999999999996" hidden="1" customHeight="1" x14ac:dyDescent="0.2"/>
    <row r="3387" ht="5.0999999999999996" hidden="1" customHeight="1" x14ac:dyDescent="0.2"/>
    <row r="3388" ht="5.0999999999999996" hidden="1" customHeight="1" x14ac:dyDescent="0.2"/>
    <row r="3389" ht="5.0999999999999996" hidden="1" customHeight="1" x14ac:dyDescent="0.2"/>
    <row r="3390" ht="5.0999999999999996" hidden="1" customHeight="1" x14ac:dyDescent="0.2"/>
    <row r="3391" ht="5.0999999999999996" hidden="1" customHeight="1" x14ac:dyDescent="0.2"/>
    <row r="3392" ht="5.0999999999999996" hidden="1" customHeight="1" x14ac:dyDescent="0.2"/>
    <row r="3393" ht="5.0999999999999996" hidden="1" customHeight="1" x14ac:dyDescent="0.2"/>
    <row r="3394" ht="5.0999999999999996" hidden="1" customHeight="1" x14ac:dyDescent="0.2"/>
    <row r="3395" ht="5.0999999999999996" hidden="1" customHeight="1" x14ac:dyDescent="0.2"/>
    <row r="3396" ht="5.0999999999999996" hidden="1" customHeight="1" x14ac:dyDescent="0.2"/>
    <row r="3397" ht="5.0999999999999996" hidden="1" customHeight="1" x14ac:dyDescent="0.2"/>
    <row r="3398" ht="5.0999999999999996" hidden="1" customHeight="1" x14ac:dyDescent="0.2"/>
    <row r="3399" ht="5.0999999999999996" hidden="1" customHeight="1" x14ac:dyDescent="0.2"/>
    <row r="3400" ht="5.0999999999999996" hidden="1" customHeight="1" x14ac:dyDescent="0.2"/>
    <row r="3401" ht="5.0999999999999996" hidden="1" customHeight="1" x14ac:dyDescent="0.2"/>
    <row r="3402" ht="5.0999999999999996" hidden="1" customHeight="1" x14ac:dyDescent="0.2"/>
    <row r="3403" ht="5.0999999999999996" hidden="1" customHeight="1" x14ac:dyDescent="0.2"/>
    <row r="3404" ht="5.0999999999999996" hidden="1" customHeight="1" x14ac:dyDescent="0.2"/>
    <row r="3405" ht="5.0999999999999996" hidden="1" customHeight="1" x14ac:dyDescent="0.2"/>
    <row r="3406" ht="5.0999999999999996" hidden="1" customHeight="1" x14ac:dyDescent="0.2"/>
    <row r="3407" ht="5.0999999999999996" hidden="1" customHeight="1" x14ac:dyDescent="0.2"/>
    <row r="3408" ht="5.0999999999999996" hidden="1" customHeight="1" x14ac:dyDescent="0.2"/>
    <row r="3409" ht="5.0999999999999996" hidden="1" customHeight="1" x14ac:dyDescent="0.2"/>
    <row r="3410" ht="5.0999999999999996" hidden="1" customHeight="1" x14ac:dyDescent="0.2"/>
    <row r="3411" ht="5.0999999999999996" hidden="1" customHeight="1" x14ac:dyDescent="0.2"/>
    <row r="3412" ht="5.0999999999999996" hidden="1" customHeight="1" x14ac:dyDescent="0.2"/>
    <row r="3413" ht="5.0999999999999996" hidden="1" customHeight="1" x14ac:dyDescent="0.2"/>
    <row r="3414" ht="5.0999999999999996" hidden="1" customHeight="1" x14ac:dyDescent="0.2"/>
    <row r="3415" ht="5.0999999999999996" hidden="1" customHeight="1" x14ac:dyDescent="0.2"/>
    <row r="3416" ht="5.0999999999999996" hidden="1" customHeight="1" x14ac:dyDescent="0.2"/>
    <row r="3417" ht="5.0999999999999996" hidden="1" customHeight="1" x14ac:dyDescent="0.2"/>
    <row r="3418" ht="5.0999999999999996" hidden="1" customHeight="1" x14ac:dyDescent="0.2"/>
    <row r="3419" ht="5.0999999999999996" hidden="1" customHeight="1" x14ac:dyDescent="0.2"/>
    <row r="3420" ht="5.0999999999999996" hidden="1" customHeight="1" x14ac:dyDescent="0.2"/>
    <row r="3421" ht="5.0999999999999996" hidden="1" customHeight="1" x14ac:dyDescent="0.2"/>
    <row r="3422" ht="5.0999999999999996" hidden="1" customHeight="1" x14ac:dyDescent="0.2"/>
    <row r="3423" ht="5.0999999999999996" hidden="1" customHeight="1" x14ac:dyDescent="0.2"/>
    <row r="3424" ht="5.0999999999999996" hidden="1" customHeight="1" x14ac:dyDescent="0.2"/>
    <row r="3425" ht="5.0999999999999996" hidden="1" customHeight="1" x14ac:dyDescent="0.2"/>
    <row r="3426" ht="5.0999999999999996" hidden="1" customHeight="1" x14ac:dyDescent="0.2"/>
    <row r="3427" ht="5.0999999999999996" hidden="1" customHeight="1" x14ac:dyDescent="0.2"/>
    <row r="3428" ht="5.0999999999999996" hidden="1" customHeight="1" x14ac:dyDescent="0.2"/>
    <row r="3429" ht="5.0999999999999996" hidden="1" customHeight="1" x14ac:dyDescent="0.2"/>
    <row r="3430" ht="5.0999999999999996" hidden="1" customHeight="1" x14ac:dyDescent="0.2"/>
    <row r="3431" ht="5.0999999999999996" hidden="1" customHeight="1" x14ac:dyDescent="0.2"/>
    <row r="3432" ht="5.0999999999999996" hidden="1" customHeight="1" x14ac:dyDescent="0.2"/>
    <row r="3433" ht="5.0999999999999996" hidden="1" customHeight="1" x14ac:dyDescent="0.2"/>
    <row r="3434" ht="5.0999999999999996" hidden="1" customHeight="1" x14ac:dyDescent="0.2"/>
    <row r="3435" ht="5.0999999999999996" hidden="1" customHeight="1" x14ac:dyDescent="0.2"/>
    <row r="3436" ht="5.0999999999999996" hidden="1" customHeight="1" x14ac:dyDescent="0.2"/>
    <row r="3437" ht="5.0999999999999996" hidden="1" customHeight="1" x14ac:dyDescent="0.2"/>
    <row r="3438" ht="5.0999999999999996" hidden="1" customHeight="1" x14ac:dyDescent="0.2"/>
    <row r="3439" ht="5.0999999999999996" hidden="1" customHeight="1" x14ac:dyDescent="0.2"/>
    <row r="3440" ht="5.0999999999999996" hidden="1" customHeight="1" x14ac:dyDescent="0.2"/>
    <row r="3441" ht="5.0999999999999996" hidden="1" customHeight="1" x14ac:dyDescent="0.2"/>
    <row r="3442" ht="5.0999999999999996" hidden="1" customHeight="1" x14ac:dyDescent="0.2"/>
    <row r="3443" ht="5.0999999999999996" hidden="1" customHeight="1" x14ac:dyDescent="0.2"/>
    <row r="3444" ht="5.0999999999999996" hidden="1" customHeight="1" x14ac:dyDescent="0.2"/>
    <row r="3445" ht="5.0999999999999996" hidden="1" customHeight="1" x14ac:dyDescent="0.2"/>
    <row r="3446" ht="5.0999999999999996" hidden="1" customHeight="1" x14ac:dyDescent="0.2"/>
    <row r="3447" ht="5.0999999999999996" hidden="1" customHeight="1" x14ac:dyDescent="0.2"/>
    <row r="3448" ht="5.0999999999999996" hidden="1" customHeight="1" x14ac:dyDescent="0.2"/>
    <row r="3449" ht="5.0999999999999996" hidden="1" customHeight="1" x14ac:dyDescent="0.2"/>
    <row r="3450" ht="5.0999999999999996" hidden="1" customHeight="1" x14ac:dyDescent="0.2"/>
    <row r="3451" ht="5.0999999999999996" hidden="1" customHeight="1" x14ac:dyDescent="0.2"/>
    <row r="3452" ht="5.0999999999999996" hidden="1" customHeight="1" x14ac:dyDescent="0.2"/>
    <row r="3453" ht="5.0999999999999996" hidden="1" customHeight="1" x14ac:dyDescent="0.2"/>
    <row r="3454" ht="5.0999999999999996" hidden="1" customHeight="1" x14ac:dyDescent="0.2"/>
    <row r="3455" ht="5.0999999999999996" hidden="1" customHeight="1" x14ac:dyDescent="0.2"/>
    <row r="3456" ht="5.0999999999999996" hidden="1" customHeight="1" x14ac:dyDescent="0.2"/>
    <row r="3457" ht="5.0999999999999996" hidden="1" customHeight="1" x14ac:dyDescent="0.2"/>
    <row r="3458" ht="5.0999999999999996" hidden="1" customHeight="1" x14ac:dyDescent="0.2"/>
    <row r="3459" ht="5.0999999999999996" hidden="1" customHeight="1" x14ac:dyDescent="0.2"/>
    <row r="3460" ht="5.0999999999999996" hidden="1" customHeight="1" x14ac:dyDescent="0.2"/>
    <row r="3461" ht="5.0999999999999996" hidden="1" customHeight="1" x14ac:dyDescent="0.2"/>
    <row r="3462" ht="5.0999999999999996" hidden="1" customHeight="1" x14ac:dyDescent="0.2"/>
    <row r="3463" ht="5.0999999999999996" hidden="1" customHeight="1" x14ac:dyDescent="0.2"/>
    <row r="3464" ht="5.0999999999999996" hidden="1" customHeight="1" x14ac:dyDescent="0.2"/>
    <row r="3465" ht="5.0999999999999996" hidden="1" customHeight="1" x14ac:dyDescent="0.2"/>
    <row r="3466" ht="5.0999999999999996" hidden="1" customHeight="1" x14ac:dyDescent="0.2"/>
    <row r="3467" ht="5.0999999999999996" hidden="1" customHeight="1" x14ac:dyDescent="0.2"/>
    <row r="3468" ht="5.0999999999999996" hidden="1" customHeight="1" x14ac:dyDescent="0.2"/>
    <row r="3469" ht="5.0999999999999996" hidden="1" customHeight="1" x14ac:dyDescent="0.2"/>
    <row r="3470" ht="5.0999999999999996" hidden="1" customHeight="1" x14ac:dyDescent="0.2"/>
    <row r="3471" ht="5.0999999999999996" hidden="1" customHeight="1" x14ac:dyDescent="0.2"/>
    <row r="3472" ht="5.0999999999999996" hidden="1" customHeight="1" x14ac:dyDescent="0.2"/>
    <row r="3473" ht="5.0999999999999996" hidden="1" customHeight="1" x14ac:dyDescent="0.2"/>
    <row r="3474" ht="5.0999999999999996" hidden="1" customHeight="1" x14ac:dyDescent="0.2"/>
    <row r="3475" ht="5.0999999999999996" hidden="1" customHeight="1" x14ac:dyDescent="0.2"/>
    <row r="3476" ht="5.0999999999999996" hidden="1" customHeight="1" x14ac:dyDescent="0.2"/>
    <row r="3477" ht="5.0999999999999996" hidden="1" customHeight="1" x14ac:dyDescent="0.2"/>
    <row r="3478" ht="5.0999999999999996" hidden="1" customHeight="1" x14ac:dyDescent="0.2"/>
    <row r="3479" ht="5.0999999999999996" hidden="1" customHeight="1" x14ac:dyDescent="0.2"/>
    <row r="3480" ht="5.0999999999999996" hidden="1" customHeight="1" x14ac:dyDescent="0.2"/>
    <row r="3481" ht="5.0999999999999996" hidden="1" customHeight="1" x14ac:dyDescent="0.2"/>
    <row r="3482" ht="5.0999999999999996" hidden="1" customHeight="1" x14ac:dyDescent="0.2"/>
    <row r="3483" ht="5.0999999999999996" hidden="1" customHeight="1" x14ac:dyDescent="0.2"/>
    <row r="3484" ht="5.0999999999999996" hidden="1" customHeight="1" x14ac:dyDescent="0.2"/>
    <row r="3485" ht="5.0999999999999996" hidden="1" customHeight="1" x14ac:dyDescent="0.2"/>
    <row r="3486" ht="5.0999999999999996" hidden="1" customHeight="1" x14ac:dyDescent="0.2"/>
    <row r="3487" ht="5.0999999999999996" hidden="1" customHeight="1" x14ac:dyDescent="0.2"/>
    <row r="3488" ht="5.0999999999999996" hidden="1" customHeight="1" x14ac:dyDescent="0.2"/>
    <row r="3489" ht="5.0999999999999996" hidden="1" customHeight="1" x14ac:dyDescent="0.2"/>
    <row r="3490" ht="5.0999999999999996" hidden="1" customHeight="1" x14ac:dyDescent="0.2"/>
    <row r="3491" ht="5.0999999999999996" hidden="1" customHeight="1" x14ac:dyDescent="0.2"/>
    <row r="3492" ht="5.0999999999999996" hidden="1" customHeight="1" x14ac:dyDescent="0.2"/>
    <row r="3493" ht="5.0999999999999996" hidden="1" customHeight="1" x14ac:dyDescent="0.2"/>
    <row r="3494" ht="5.0999999999999996" hidden="1" customHeight="1" x14ac:dyDescent="0.2"/>
    <row r="3495" ht="5.0999999999999996" hidden="1" customHeight="1" x14ac:dyDescent="0.2"/>
    <row r="3496" ht="5.0999999999999996" hidden="1" customHeight="1" x14ac:dyDescent="0.2"/>
    <row r="3497" ht="5.0999999999999996" hidden="1" customHeight="1" x14ac:dyDescent="0.2"/>
    <row r="3498" ht="5.0999999999999996" hidden="1" customHeight="1" x14ac:dyDescent="0.2"/>
    <row r="3499" ht="5.0999999999999996" hidden="1" customHeight="1" x14ac:dyDescent="0.2"/>
    <row r="3500" ht="5.0999999999999996" hidden="1" customHeight="1" x14ac:dyDescent="0.2"/>
    <row r="3501" ht="5.0999999999999996" hidden="1" customHeight="1" x14ac:dyDescent="0.2"/>
    <row r="3502" ht="5.0999999999999996" hidden="1" customHeight="1" x14ac:dyDescent="0.2"/>
    <row r="3503" ht="5.0999999999999996" hidden="1" customHeight="1" x14ac:dyDescent="0.2"/>
    <row r="3504" ht="5.0999999999999996" hidden="1" customHeight="1" x14ac:dyDescent="0.2"/>
    <row r="3505" ht="5.0999999999999996" hidden="1" customHeight="1" x14ac:dyDescent="0.2"/>
    <row r="3506" ht="5.0999999999999996" hidden="1" customHeight="1" x14ac:dyDescent="0.2"/>
    <row r="3507" ht="5.0999999999999996" hidden="1" customHeight="1" x14ac:dyDescent="0.2"/>
    <row r="3508" ht="5.0999999999999996" hidden="1" customHeight="1" x14ac:dyDescent="0.2"/>
    <row r="3509" ht="5.0999999999999996" hidden="1" customHeight="1" x14ac:dyDescent="0.2"/>
    <row r="3510" ht="5.0999999999999996" hidden="1" customHeight="1" x14ac:dyDescent="0.2"/>
    <row r="3511" ht="5.0999999999999996" hidden="1" customHeight="1" x14ac:dyDescent="0.2"/>
    <row r="3512" ht="5.0999999999999996" hidden="1" customHeight="1" x14ac:dyDescent="0.2"/>
    <row r="3513" ht="5.0999999999999996" hidden="1" customHeight="1" x14ac:dyDescent="0.2"/>
    <row r="3514" ht="5.0999999999999996" hidden="1" customHeight="1" x14ac:dyDescent="0.2"/>
    <row r="3515" ht="5.0999999999999996" hidden="1" customHeight="1" x14ac:dyDescent="0.2"/>
    <row r="3516" ht="5.0999999999999996" hidden="1" customHeight="1" x14ac:dyDescent="0.2"/>
    <row r="3517" ht="5.0999999999999996" hidden="1" customHeight="1" x14ac:dyDescent="0.2"/>
    <row r="3518" ht="5.0999999999999996" hidden="1" customHeight="1" x14ac:dyDescent="0.2"/>
    <row r="3519" ht="5.0999999999999996" hidden="1" customHeight="1" x14ac:dyDescent="0.2"/>
    <row r="3520" ht="5.0999999999999996" hidden="1" customHeight="1" x14ac:dyDescent="0.2"/>
    <row r="3521" ht="5.0999999999999996" hidden="1" customHeight="1" x14ac:dyDescent="0.2"/>
    <row r="3522" ht="5.0999999999999996" hidden="1" customHeight="1" x14ac:dyDescent="0.2"/>
    <row r="3523" ht="5.0999999999999996" hidden="1" customHeight="1" x14ac:dyDescent="0.2"/>
    <row r="3524" ht="5.0999999999999996" hidden="1" customHeight="1" x14ac:dyDescent="0.2"/>
    <row r="3525" ht="5.0999999999999996" hidden="1" customHeight="1" x14ac:dyDescent="0.2"/>
    <row r="3526" ht="5.0999999999999996" hidden="1" customHeight="1" x14ac:dyDescent="0.2"/>
    <row r="3527" ht="5.0999999999999996" hidden="1" customHeight="1" x14ac:dyDescent="0.2"/>
    <row r="3528" ht="5.0999999999999996" hidden="1" customHeight="1" x14ac:dyDescent="0.2"/>
    <row r="3529" ht="5.0999999999999996" hidden="1" customHeight="1" x14ac:dyDescent="0.2"/>
    <row r="3530" ht="5.0999999999999996" hidden="1" customHeight="1" x14ac:dyDescent="0.2"/>
    <row r="3531" ht="5.0999999999999996" hidden="1" customHeight="1" x14ac:dyDescent="0.2"/>
    <row r="3532" ht="5.0999999999999996" hidden="1" customHeight="1" x14ac:dyDescent="0.2"/>
    <row r="3533" ht="5.0999999999999996" hidden="1" customHeight="1" x14ac:dyDescent="0.2"/>
    <row r="3534" ht="5.0999999999999996" hidden="1" customHeight="1" x14ac:dyDescent="0.2"/>
    <row r="3535" ht="5.0999999999999996" hidden="1" customHeight="1" x14ac:dyDescent="0.2"/>
    <row r="3536" ht="5.0999999999999996" hidden="1" customHeight="1" x14ac:dyDescent="0.2"/>
    <row r="3537" ht="5.0999999999999996" hidden="1" customHeight="1" x14ac:dyDescent="0.2"/>
    <row r="3538" ht="5.0999999999999996" hidden="1" customHeight="1" x14ac:dyDescent="0.2"/>
    <row r="3539" ht="5.0999999999999996" hidden="1" customHeight="1" x14ac:dyDescent="0.2"/>
    <row r="3540" ht="5.0999999999999996" hidden="1" customHeight="1" x14ac:dyDescent="0.2"/>
    <row r="3541" ht="5.0999999999999996" hidden="1" customHeight="1" x14ac:dyDescent="0.2"/>
    <row r="3542" ht="5.0999999999999996" hidden="1" customHeight="1" x14ac:dyDescent="0.2"/>
    <row r="3543" ht="5.0999999999999996" hidden="1" customHeight="1" x14ac:dyDescent="0.2"/>
    <row r="3544" ht="5.0999999999999996" hidden="1" customHeight="1" x14ac:dyDescent="0.2"/>
    <row r="3545" ht="5.0999999999999996" hidden="1" customHeight="1" x14ac:dyDescent="0.2"/>
    <row r="3546" ht="5.0999999999999996" hidden="1" customHeight="1" x14ac:dyDescent="0.2"/>
    <row r="3547" ht="5.0999999999999996" hidden="1" customHeight="1" x14ac:dyDescent="0.2"/>
    <row r="3548" ht="5.0999999999999996" hidden="1" customHeight="1" x14ac:dyDescent="0.2"/>
    <row r="3549" ht="5.0999999999999996" hidden="1" customHeight="1" x14ac:dyDescent="0.2"/>
    <row r="3550" ht="5.0999999999999996" hidden="1" customHeight="1" x14ac:dyDescent="0.2"/>
    <row r="3551" ht="5.0999999999999996" hidden="1" customHeight="1" x14ac:dyDescent="0.2"/>
    <row r="3552" ht="5.0999999999999996" hidden="1" customHeight="1" x14ac:dyDescent="0.2"/>
    <row r="3553" ht="5.0999999999999996" hidden="1" customHeight="1" x14ac:dyDescent="0.2"/>
    <row r="3554" ht="5.0999999999999996" hidden="1" customHeight="1" x14ac:dyDescent="0.2"/>
    <row r="3555" ht="5.0999999999999996" hidden="1" customHeight="1" x14ac:dyDescent="0.2"/>
    <row r="3556" ht="5.0999999999999996" hidden="1" customHeight="1" x14ac:dyDescent="0.2"/>
    <row r="3557" ht="5.0999999999999996" hidden="1" customHeight="1" x14ac:dyDescent="0.2"/>
    <row r="3558" ht="5.0999999999999996" hidden="1" customHeight="1" x14ac:dyDescent="0.2"/>
    <row r="3559" ht="5.0999999999999996" hidden="1" customHeight="1" x14ac:dyDescent="0.2"/>
    <row r="3560" ht="5.0999999999999996" hidden="1" customHeight="1" x14ac:dyDescent="0.2"/>
    <row r="3561" ht="5.0999999999999996" hidden="1" customHeight="1" x14ac:dyDescent="0.2"/>
    <row r="3562" ht="5.0999999999999996" hidden="1" customHeight="1" x14ac:dyDescent="0.2"/>
    <row r="3563" ht="5.0999999999999996" hidden="1" customHeight="1" x14ac:dyDescent="0.2"/>
    <row r="3564" ht="5.0999999999999996" hidden="1" customHeight="1" x14ac:dyDescent="0.2"/>
    <row r="3565" ht="5.0999999999999996" hidden="1" customHeight="1" x14ac:dyDescent="0.2"/>
    <row r="3566" ht="5.0999999999999996" hidden="1" customHeight="1" x14ac:dyDescent="0.2"/>
    <row r="3567" ht="5.0999999999999996" hidden="1" customHeight="1" x14ac:dyDescent="0.2"/>
    <row r="3568" ht="5.0999999999999996" hidden="1" customHeight="1" x14ac:dyDescent="0.2"/>
    <row r="3569" ht="5.0999999999999996" hidden="1" customHeight="1" x14ac:dyDescent="0.2"/>
    <row r="3570" ht="5.0999999999999996" hidden="1" customHeight="1" x14ac:dyDescent="0.2"/>
    <row r="3571" ht="5.0999999999999996" hidden="1" customHeight="1" x14ac:dyDescent="0.2"/>
    <row r="3572" ht="5.0999999999999996" hidden="1" customHeight="1" x14ac:dyDescent="0.2"/>
    <row r="3573" ht="5.0999999999999996" hidden="1" customHeight="1" x14ac:dyDescent="0.2"/>
    <row r="3574" ht="5.0999999999999996" hidden="1" customHeight="1" x14ac:dyDescent="0.2"/>
    <row r="3575" ht="5.0999999999999996" hidden="1" customHeight="1" x14ac:dyDescent="0.2"/>
    <row r="3576" ht="5.0999999999999996" hidden="1" customHeight="1" x14ac:dyDescent="0.2"/>
    <row r="3577" ht="5.0999999999999996" hidden="1" customHeight="1" x14ac:dyDescent="0.2"/>
    <row r="3578" ht="5.0999999999999996" hidden="1" customHeight="1" x14ac:dyDescent="0.2"/>
    <row r="3579" ht="5.0999999999999996" hidden="1" customHeight="1" x14ac:dyDescent="0.2"/>
    <row r="3580" ht="5.0999999999999996" hidden="1" customHeight="1" x14ac:dyDescent="0.2"/>
    <row r="3581" ht="5.0999999999999996" hidden="1" customHeight="1" x14ac:dyDescent="0.2"/>
    <row r="3582" ht="5.0999999999999996" hidden="1" customHeight="1" x14ac:dyDescent="0.2"/>
    <row r="3583" ht="5.0999999999999996" hidden="1" customHeight="1" x14ac:dyDescent="0.2"/>
    <row r="3584" ht="5.0999999999999996" hidden="1" customHeight="1" x14ac:dyDescent="0.2"/>
    <row r="3585" ht="5.0999999999999996" hidden="1" customHeight="1" x14ac:dyDescent="0.2"/>
    <row r="3586" ht="5.0999999999999996" hidden="1" customHeight="1" x14ac:dyDescent="0.2"/>
    <row r="3587" ht="5.0999999999999996" hidden="1" customHeight="1" x14ac:dyDescent="0.2"/>
    <row r="3588" ht="5.0999999999999996" hidden="1" customHeight="1" x14ac:dyDescent="0.2"/>
    <row r="3589" ht="5.0999999999999996" hidden="1" customHeight="1" x14ac:dyDescent="0.2"/>
    <row r="3590" ht="5.0999999999999996" hidden="1" customHeight="1" x14ac:dyDescent="0.2"/>
    <row r="3591" ht="5.0999999999999996" hidden="1" customHeight="1" x14ac:dyDescent="0.2"/>
    <row r="3592" ht="5.0999999999999996" hidden="1" customHeight="1" x14ac:dyDescent="0.2"/>
    <row r="3593" ht="5.0999999999999996" hidden="1" customHeight="1" x14ac:dyDescent="0.2"/>
    <row r="3594" ht="5.0999999999999996" hidden="1" customHeight="1" x14ac:dyDescent="0.2"/>
    <row r="3595" ht="5.0999999999999996" hidden="1" customHeight="1" x14ac:dyDescent="0.2"/>
    <row r="3596" ht="5.0999999999999996" hidden="1" customHeight="1" x14ac:dyDescent="0.2"/>
    <row r="3597" ht="5.0999999999999996" hidden="1" customHeight="1" x14ac:dyDescent="0.2"/>
    <row r="3598" ht="5.0999999999999996" hidden="1" customHeight="1" x14ac:dyDescent="0.2"/>
    <row r="3599" ht="5.0999999999999996" hidden="1" customHeight="1" x14ac:dyDescent="0.2"/>
    <row r="3600" ht="5.0999999999999996" hidden="1" customHeight="1" x14ac:dyDescent="0.2"/>
    <row r="3601" ht="5.0999999999999996" hidden="1" customHeight="1" x14ac:dyDescent="0.2"/>
    <row r="3602" ht="5.0999999999999996" hidden="1" customHeight="1" x14ac:dyDescent="0.2"/>
    <row r="3603" ht="5.0999999999999996" hidden="1" customHeight="1" x14ac:dyDescent="0.2"/>
    <row r="3604" ht="5.0999999999999996" hidden="1" customHeight="1" x14ac:dyDescent="0.2"/>
    <row r="3605" ht="5.0999999999999996" hidden="1" customHeight="1" x14ac:dyDescent="0.2"/>
    <row r="3606" ht="5.0999999999999996" hidden="1" customHeight="1" x14ac:dyDescent="0.2"/>
    <row r="3607" ht="5.0999999999999996" hidden="1" customHeight="1" x14ac:dyDescent="0.2"/>
    <row r="3608" ht="5.0999999999999996" hidden="1" customHeight="1" x14ac:dyDescent="0.2"/>
    <row r="3609" ht="5.0999999999999996" hidden="1" customHeight="1" x14ac:dyDescent="0.2"/>
    <row r="3610" ht="5.0999999999999996" hidden="1" customHeight="1" x14ac:dyDescent="0.2"/>
    <row r="3611" ht="5.0999999999999996" hidden="1" customHeight="1" x14ac:dyDescent="0.2"/>
    <row r="3612" ht="5.0999999999999996" hidden="1" customHeight="1" x14ac:dyDescent="0.2"/>
    <row r="3613" ht="5.0999999999999996" hidden="1" customHeight="1" x14ac:dyDescent="0.2"/>
    <row r="3614" ht="5.0999999999999996" hidden="1" customHeight="1" x14ac:dyDescent="0.2"/>
    <row r="3615" ht="5.0999999999999996" hidden="1" customHeight="1" x14ac:dyDescent="0.2"/>
    <row r="3616" ht="5.0999999999999996" hidden="1" customHeight="1" x14ac:dyDescent="0.2"/>
    <row r="3617" ht="5.0999999999999996" hidden="1" customHeight="1" x14ac:dyDescent="0.2"/>
    <row r="3618" ht="5.0999999999999996" hidden="1" customHeight="1" x14ac:dyDescent="0.2"/>
    <row r="3619" ht="5.0999999999999996" hidden="1" customHeight="1" x14ac:dyDescent="0.2"/>
    <row r="3620" ht="5.0999999999999996" hidden="1" customHeight="1" x14ac:dyDescent="0.2"/>
    <row r="3621" ht="5.0999999999999996" hidden="1" customHeight="1" x14ac:dyDescent="0.2"/>
    <row r="3622" ht="5.0999999999999996" hidden="1" customHeight="1" x14ac:dyDescent="0.2"/>
    <row r="3623" ht="5.0999999999999996" hidden="1" customHeight="1" x14ac:dyDescent="0.2"/>
    <row r="3624" ht="5.0999999999999996" hidden="1" customHeight="1" x14ac:dyDescent="0.2"/>
    <row r="3625" ht="5.0999999999999996" hidden="1" customHeight="1" x14ac:dyDescent="0.2"/>
    <row r="3626" ht="5.0999999999999996" hidden="1" customHeight="1" x14ac:dyDescent="0.2"/>
    <row r="3627" ht="5.0999999999999996" hidden="1" customHeight="1" x14ac:dyDescent="0.2"/>
    <row r="3628" ht="5.0999999999999996" hidden="1" customHeight="1" x14ac:dyDescent="0.2"/>
    <row r="3629" ht="5.0999999999999996" hidden="1" customHeight="1" x14ac:dyDescent="0.2"/>
    <row r="3630" ht="5.0999999999999996" hidden="1" customHeight="1" x14ac:dyDescent="0.2"/>
    <row r="3631" ht="5.0999999999999996" hidden="1" customHeight="1" x14ac:dyDescent="0.2"/>
    <row r="3632" ht="5.0999999999999996" hidden="1" customHeight="1" x14ac:dyDescent="0.2"/>
    <row r="3633" ht="5.0999999999999996" hidden="1" customHeight="1" x14ac:dyDescent="0.2"/>
    <row r="3634" ht="5.0999999999999996" hidden="1" customHeight="1" x14ac:dyDescent="0.2"/>
    <row r="3635" ht="5.0999999999999996" hidden="1" customHeight="1" x14ac:dyDescent="0.2"/>
    <row r="3636" ht="5.0999999999999996" hidden="1" customHeight="1" x14ac:dyDescent="0.2"/>
    <row r="3637" ht="5.0999999999999996" hidden="1" customHeight="1" x14ac:dyDescent="0.2"/>
    <row r="3638" ht="5.0999999999999996" hidden="1" customHeight="1" x14ac:dyDescent="0.2"/>
    <row r="3639" ht="5.0999999999999996" hidden="1" customHeight="1" x14ac:dyDescent="0.2"/>
    <row r="3640" ht="5.0999999999999996" hidden="1" customHeight="1" x14ac:dyDescent="0.2"/>
    <row r="3641" ht="5.0999999999999996" hidden="1" customHeight="1" x14ac:dyDescent="0.2"/>
    <row r="3642" ht="5.0999999999999996" hidden="1" customHeight="1" x14ac:dyDescent="0.2"/>
    <row r="3643" ht="5.0999999999999996" hidden="1" customHeight="1" x14ac:dyDescent="0.2"/>
    <row r="3644" ht="5.0999999999999996" hidden="1" customHeight="1" x14ac:dyDescent="0.2"/>
    <row r="3645" ht="5.0999999999999996" hidden="1" customHeight="1" x14ac:dyDescent="0.2"/>
    <row r="3646" ht="5.0999999999999996" hidden="1" customHeight="1" x14ac:dyDescent="0.2"/>
    <row r="3647" ht="5.0999999999999996" hidden="1" customHeight="1" x14ac:dyDescent="0.2"/>
    <row r="3648" ht="5.0999999999999996" hidden="1" customHeight="1" x14ac:dyDescent="0.2"/>
    <row r="3649" ht="5.0999999999999996" hidden="1" customHeight="1" x14ac:dyDescent="0.2"/>
    <row r="3650" ht="5.0999999999999996" hidden="1" customHeight="1" x14ac:dyDescent="0.2"/>
    <row r="3651" ht="5.0999999999999996" hidden="1" customHeight="1" x14ac:dyDescent="0.2"/>
    <row r="3652" ht="5.0999999999999996" hidden="1" customHeight="1" x14ac:dyDescent="0.2"/>
    <row r="3653" ht="5.0999999999999996" hidden="1" customHeight="1" x14ac:dyDescent="0.2"/>
    <row r="3654" ht="5.0999999999999996" hidden="1" customHeight="1" x14ac:dyDescent="0.2"/>
    <row r="3655" ht="5.0999999999999996" hidden="1" customHeight="1" x14ac:dyDescent="0.2"/>
    <row r="3656" ht="5.0999999999999996" hidden="1" customHeight="1" x14ac:dyDescent="0.2"/>
    <row r="3657" ht="5.0999999999999996" hidden="1" customHeight="1" x14ac:dyDescent="0.2"/>
    <row r="3658" ht="5.0999999999999996" hidden="1" customHeight="1" x14ac:dyDescent="0.2"/>
    <row r="3659" ht="5.0999999999999996" hidden="1" customHeight="1" x14ac:dyDescent="0.2"/>
    <row r="3660" ht="5.0999999999999996" hidden="1" customHeight="1" x14ac:dyDescent="0.2"/>
    <row r="3661" ht="5.0999999999999996" hidden="1" customHeight="1" x14ac:dyDescent="0.2"/>
    <row r="3662" ht="5.0999999999999996" hidden="1" customHeight="1" x14ac:dyDescent="0.2"/>
    <row r="3663" ht="5.0999999999999996" hidden="1" customHeight="1" x14ac:dyDescent="0.2"/>
    <row r="3664" ht="5.0999999999999996" hidden="1" customHeight="1" x14ac:dyDescent="0.2"/>
    <row r="3665" ht="5.0999999999999996" hidden="1" customHeight="1" x14ac:dyDescent="0.2"/>
    <row r="3666" ht="5.0999999999999996" hidden="1" customHeight="1" x14ac:dyDescent="0.2"/>
    <row r="3667" ht="5.0999999999999996" hidden="1" customHeight="1" x14ac:dyDescent="0.2"/>
    <row r="3668" ht="5.0999999999999996" hidden="1" customHeight="1" x14ac:dyDescent="0.2"/>
    <row r="3669" ht="5.0999999999999996" hidden="1" customHeight="1" x14ac:dyDescent="0.2"/>
    <row r="3670" ht="5.0999999999999996" hidden="1" customHeight="1" x14ac:dyDescent="0.2"/>
    <row r="3671" ht="5.0999999999999996" hidden="1" customHeight="1" x14ac:dyDescent="0.2"/>
    <row r="3672" ht="5.0999999999999996" hidden="1" customHeight="1" x14ac:dyDescent="0.2"/>
    <row r="3673" ht="5.0999999999999996" hidden="1" customHeight="1" x14ac:dyDescent="0.2"/>
    <row r="3674" ht="5.0999999999999996" hidden="1" customHeight="1" x14ac:dyDescent="0.2"/>
    <row r="3675" ht="5.0999999999999996" hidden="1" customHeight="1" x14ac:dyDescent="0.2"/>
    <row r="3676" ht="5.0999999999999996" hidden="1" customHeight="1" x14ac:dyDescent="0.2"/>
    <row r="3677" ht="5.0999999999999996" hidden="1" customHeight="1" x14ac:dyDescent="0.2"/>
    <row r="3678" ht="5.0999999999999996" hidden="1" customHeight="1" x14ac:dyDescent="0.2"/>
    <row r="3679" ht="5.0999999999999996" hidden="1" customHeight="1" x14ac:dyDescent="0.2"/>
    <row r="3680" ht="5.0999999999999996" hidden="1" customHeight="1" x14ac:dyDescent="0.2"/>
    <row r="3681" ht="5.0999999999999996" hidden="1" customHeight="1" x14ac:dyDescent="0.2"/>
    <row r="3682" ht="5.0999999999999996" hidden="1" customHeight="1" x14ac:dyDescent="0.2"/>
    <row r="3683" ht="5.0999999999999996" hidden="1" customHeight="1" x14ac:dyDescent="0.2"/>
    <row r="3684" ht="5.0999999999999996" hidden="1" customHeight="1" x14ac:dyDescent="0.2"/>
    <row r="3685" ht="5.0999999999999996" hidden="1" customHeight="1" x14ac:dyDescent="0.2"/>
    <row r="3686" ht="5.0999999999999996" hidden="1" customHeight="1" x14ac:dyDescent="0.2"/>
    <row r="3687" ht="5.0999999999999996" hidden="1" customHeight="1" x14ac:dyDescent="0.2"/>
    <row r="3688" ht="5.0999999999999996" hidden="1" customHeight="1" x14ac:dyDescent="0.2"/>
    <row r="3689" ht="5.0999999999999996" hidden="1" customHeight="1" x14ac:dyDescent="0.2"/>
    <row r="3690" ht="5.0999999999999996" hidden="1" customHeight="1" x14ac:dyDescent="0.2"/>
    <row r="3691" ht="5.0999999999999996" hidden="1" customHeight="1" x14ac:dyDescent="0.2"/>
    <row r="3692" ht="5.0999999999999996" hidden="1" customHeight="1" x14ac:dyDescent="0.2"/>
    <row r="3693" ht="5.0999999999999996" hidden="1" customHeight="1" x14ac:dyDescent="0.2"/>
    <row r="3694" ht="5.0999999999999996" hidden="1" customHeight="1" x14ac:dyDescent="0.2"/>
    <row r="3695" ht="5.0999999999999996" hidden="1" customHeight="1" x14ac:dyDescent="0.2"/>
    <row r="3696" ht="5.0999999999999996" hidden="1" customHeight="1" x14ac:dyDescent="0.2"/>
    <row r="3697" ht="5.0999999999999996" hidden="1" customHeight="1" x14ac:dyDescent="0.2"/>
    <row r="3698" ht="5.0999999999999996" hidden="1" customHeight="1" x14ac:dyDescent="0.2"/>
    <row r="3699" ht="5.0999999999999996" hidden="1" customHeight="1" x14ac:dyDescent="0.2"/>
    <row r="3700" ht="5.0999999999999996" hidden="1" customHeight="1" x14ac:dyDescent="0.2"/>
    <row r="3701" ht="5.0999999999999996" hidden="1" customHeight="1" x14ac:dyDescent="0.2"/>
    <row r="3702" ht="5.0999999999999996" hidden="1" customHeight="1" x14ac:dyDescent="0.2"/>
    <row r="3703" ht="5.0999999999999996" hidden="1" customHeight="1" x14ac:dyDescent="0.2"/>
    <row r="3704" ht="5.0999999999999996" hidden="1" customHeight="1" x14ac:dyDescent="0.2"/>
    <row r="3705" ht="5.0999999999999996" hidden="1" customHeight="1" x14ac:dyDescent="0.2"/>
    <row r="3706" ht="5.0999999999999996" hidden="1" customHeight="1" x14ac:dyDescent="0.2"/>
    <row r="3707" ht="5.0999999999999996" hidden="1" customHeight="1" x14ac:dyDescent="0.2"/>
    <row r="3708" ht="5.0999999999999996" hidden="1" customHeight="1" x14ac:dyDescent="0.2"/>
    <row r="3709" ht="5.0999999999999996" hidden="1" customHeight="1" x14ac:dyDescent="0.2"/>
    <row r="3710" ht="5.0999999999999996" hidden="1" customHeight="1" x14ac:dyDescent="0.2"/>
    <row r="3711" ht="5.0999999999999996" hidden="1" customHeight="1" x14ac:dyDescent="0.2"/>
    <row r="3712" ht="5.0999999999999996" hidden="1" customHeight="1" x14ac:dyDescent="0.2"/>
    <row r="3713" ht="5.0999999999999996" hidden="1" customHeight="1" x14ac:dyDescent="0.2"/>
    <row r="3714" ht="5.0999999999999996" hidden="1" customHeight="1" x14ac:dyDescent="0.2"/>
    <row r="3715" ht="5.0999999999999996" hidden="1" customHeight="1" x14ac:dyDescent="0.2"/>
    <row r="3716" ht="5.0999999999999996" hidden="1" customHeight="1" x14ac:dyDescent="0.2"/>
    <row r="3717" ht="5.0999999999999996" hidden="1" customHeight="1" x14ac:dyDescent="0.2"/>
    <row r="3718" ht="5.0999999999999996" hidden="1" customHeight="1" x14ac:dyDescent="0.2"/>
    <row r="3719" ht="5.0999999999999996" hidden="1" customHeight="1" x14ac:dyDescent="0.2"/>
    <row r="3720" ht="5.0999999999999996" hidden="1" customHeight="1" x14ac:dyDescent="0.2"/>
    <row r="3721" ht="5.0999999999999996" hidden="1" customHeight="1" x14ac:dyDescent="0.2"/>
    <row r="3722" ht="5.0999999999999996" hidden="1" customHeight="1" x14ac:dyDescent="0.2"/>
    <row r="3723" ht="5.0999999999999996" hidden="1" customHeight="1" x14ac:dyDescent="0.2"/>
    <row r="3724" ht="5.0999999999999996" hidden="1" customHeight="1" x14ac:dyDescent="0.2"/>
    <row r="3725" ht="5.0999999999999996" hidden="1" customHeight="1" x14ac:dyDescent="0.2"/>
    <row r="3726" ht="5.0999999999999996" hidden="1" customHeight="1" x14ac:dyDescent="0.2"/>
    <row r="3727" ht="5.0999999999999996" hidden="1" customHeight="1" x14ac:dyDescent="0.2"/>
    <row r="3728" ht="5.0999999999999996" hidden="1" customHeight="1" x14ac:dyDescent="0.2"/>
    <row r="3729" ht="5.0999999999999996" hidden="1" customHeight="1" x14ac:dyDescent="0.2"/>
    <row r="3730" ht="5.0999999999999996" hidden="1" customHeight="1" x14ac:dyDescent="0.2"/>
    <row r="3731" ht="5.0999999999999996" hidden="1" customHeight="1" x14ac:dyDescent="0.2"/>
    <row r="3732" ht="5.0999999999999996" hidden="1" customHeight="1" x14ac:dyDescent="0.2"/>
    <row r="3733" ht="5.0999999999999996" hidden="1" customHeight="1" x14ac:dyDescent="0.2"/>
    <row r="3734" ht="5.0999999999999996" hidden="1" customHeight="1" x14ac:dyDescent="0.2"/>
    <row r="3735" ht="5.0999999999999996" hidden="1" customHeight="1" x14ac:dyDescent="0.2"/>
    <row r="3736" ht="5.0999999999999996" hidden="1" customHeight="1" x14ac:dyDescent="0.2"/>
    <row r="3737" ht="5.0999999999999996" hidden="1" customHeight="1" x14ac:dyDescent="0.2"/>
    <row r="3738" ht="5.0999999999999996" hidden="1" customHeight="1" x14ac:dyDescent="0.2"/>
    <row r="3739" ht="5.0999999999999996" hidden="1" customHeight="1" x14ac:dyDescent="0.2"/>
    <row r="3740" ht="5.0999999999999996" hidden="1" customHeight="1" x14ac:dyDescent="0.2"/>
    <row r="3741" ht="5.0999999999999996" hidden="1" customHeight="1" x14ac:dyDescent="0.2"/>
    <row r="3742" ht="5.0999999999999996" hidden="1" customHeight="1" x14ac:dyDescent="0.2"/>
    <row r="3743" ht="5.0999999999999996" hidden="1" customHeight="1" x14ac:dyDescent="0.2"/>
    <row r="3744" ht="5.0999999999999996" hidden="1" customHeight="1" x14ac:dyDescent="0.2"/>
    <row r="3745" ht="5.0999999999999996" hidden="1" customHeight="1" x14ac:dyDescent="0.2"/>
    <row r="3746" ht="5.0999999999999996" hidden="1" customHeight="1" x14ac:dyDescent="0.2"/>
    <row r="3747" ht="5.0999999999999996" hidden="1" customHeight="1" x14ac:dyDescent="0.2"/>
    <row r="3748" ht="5.0999999999999996" hidden="1" customHeight="1" x14ac:dyDescent="0.2"/>
    <row r="3749" ht="5.0999999999999996" hidden="1" customHeight="1" x14ac:dyDescent="0.2"/>
    <row r="3750" ht="5.0999999999999996" hidden="1" customHeight="1" x14ac:dyDescent="0.2"/>
    <row r="3751" ht="5.0999999999999996" hidden="1" customHeight="1" x14ac:dyDescent="0.2"/>
    <row r="3752" ht="5.0999999999999996" hidden="1" customHeight="1" x14ac:dyDescent="0.2"/>
    <row r="3753" ht="5.0999999999999996" hidden="1" customHeight="1" x14ac:dyDescent="0.2"/>
    <row r="3754" ht="5.0999999999999996" hidden="1" customHeight="1" x14ac:dyDescent="0.2"/>
    <row r="3755" ht="5.0999999999999996" hidden="1" customHeight="1" x14ac:dyDescent="0.2"/>
    <row r="3756" ht="5.0999999999999996" hidden="1" customHeight="1" x14ac:dyDescent="0.2"/>
    <row r="3757" ht="5.0999999999999996" hidden="1" customHeight="1" x14ac:dyDescent="0.2"/>
    <row r="3758" ht="5.0999999999999996" hidden="1" customHeight="1" x14ac:dyDescent="0.2"/>
    <row r="3759" ht="5.0999999999999996" hidden="1" customHeight="1" x14ac:dyDescent="0.2"/>
    <row r="3760" ht="5.0999999999999996" hidden="1" customHeight="1" x14ac:dyDescent="0.2"/>
    <row r="3761" ht="5.0999999999999996" hidden="1" customHeight="1" x14ac:dyDescent="0.2"/>
    <row r="3762" ht="5.0999999999999996" hidden="1" customHeight="1" x14ac:dyDescent="0.2"/>
    <row r="3763" ht="5.0999999999999996" hidden="1" customHeight="1" x14ac:dyDescent="0.2"/>
    <row r="3764" ht="5.0999999999999996" hidden="1" customHeight="1" x14ac:dyDescent="0.2"/>
    <row r="3765" ht="5.0999999999999996" hidden="1" customHeight="1" x14ac:dyDescent="0.2"/>
    <row r="3766" ht="5.0999999999999996" hidden="1" customHeight="1" x14ac:dyDescent="0.2"/>
    <row r="3767" ht="5.0999999999999996" hidden="1" customHeight="1" x14ac:dyDescent="0.2"/>
    <row r="3768" ht="5.0999999999999996" hidden="1" customHeight="1" x14ac:dyDescent="0.2"/>
    <row r="3769" ht="5.0999999999999996" hidden="1" customHeight="1" x14ac:dyDescent="0.2"/>
    <row r="3770" ht="5.0999999999999996" hidden="1" customHeight="1" x14ac:dyDescent="0.2"/>
    <row r="3771" ht="5.0999999999999996" hidden="1" customHeight="1" x14ac:dyDescent="0.2"/>
    <row r="3772" ht="5.0999999999999996" hidden="1" customHeight="1" x14ac:dyDescent="0.2"/>
    <row r="3773" ht="5.0999999999999996" hidden="1" customHeight="1" x14ac:dyDescent="0.2"/>
    <row r="3774" ht="5.0999999999999996" hidden="1" customHeight="1" x14ac:dyDescent="0.2"/>
    <row r="3775" ht="5.0999999999999996" hidden="1" customHeight="1" x14ac:dyDescent="0.2"/>
    <row r="3776" ht="5.0999999999999996" hidden="1" customHeight="1" x14ac:dyDescent="0.2"/>
    <row r="3777" ht="5.0999999999999996" hidden="1" customHeight="1" x14ac:dyDescent="0.2"/>
    <row r="3778" ht="5.0999999999999996" hidden="1" customHeight="1" x14ac:dyDescent="0.2"/>
    <row r="3779" ht="5.0999999999999996" hidden="1" customHeight="1" x14ac:dyDescent="0.2"/>
    <row r="3780" ht="5.0999999999999996" hidden="1" customHeight="1" x14ac:dyDescent="0.2"/>
    <row r="3781" ht="5.0999999999999996" hidden="1" customHeight="1" x14ac:dyDescent="0.2"/>
    <row r="3782" ht="5.0999999999999996" hidden="1" customHeight="1" x14ac:dyDescent="0.2"/>
    <row r="3783" ht="5.0999999999999996" hidden="1" customHeight="1" x14ac:dyDescent="0.2"/>
    <row r="3784" ht="5.0999999999999996" hidden="1" customHeight="1" x14ac:dyDescent="0.2"/>
    <row r="3785" ht="5.0999999999999996" hidden="1" customHeight="1" x14ac:dyDescent="0.2"/>
    <row r="3786" ht="5.0999999999999996" hidden="1" customHeight="1" x14ac:dyDescent="0.2"/>
    <row r="3787" ht="5.0999999999999996" hidden="1" customHeight="1" x14ac:dyDescent="0.2"/>
    <row r="3788" ht="5.0999999999999996" hidden="1" customHeight="1" x14ac:dyDescent="0.2"/>
    <row r="3789" ht="5.0999999999999996" hidden="1" customHeight="1" x14ac:dyDescent="0.2"/>
    <row r="3790" ht="5.0999999999999996" hidden="1" customHeight="1" x14ac:dyDescent="0.2"/>
    <row r="3791" ht="5.0999999999999996" hidden="1" customHeight="1" x14ac:dyDescent="0.2"/>
    <row r="3792" ht="5.0999999999999996" hidden="1" customHeight="1" x14ac:dyDescent="0.2"/>
    <row r="3793" ht="5.0999999999999996" hidden="1" customHeight="1" x14ac:dyDescent="0.2"/>
    <row r="3794" ht="5.0999999999999996" hidden="1" customHeight="1" x14ac:dyDescent="0.2"/>
    <row r="3795" ht="5.0999999999999996" hidden="1" customHeight="1" x14ac:dyDescent="0.2"/>
    <row r="3796" ht="5.0999999999999996" hidden="1" customHeight="1" x14ac:dyDescent="0.2"/>
    <row r="3797" ht="5.0999999999999996" hidden="1" customHeight="1" x14ac:dyDescent="0.2"/>
    <row r="3798" ht="5.0999999999999996" hidden="1" customHeight="1" x14ac:dyDescent="0.2"/>
    <row r="3799" ht="5.0999999999999996" hidden="1" customHeight="1" x14ac:dyDescent="0.2"/>
    <row r="3800" ht="5.0999999999999996" hidden="1" customHeight="1" x14ac:dyDescent="0.2"/>
    <row r="3801" ht="5.0999999999999996" hidden="1" customHeight="1" x14ac:dyDescent="0.2"/>
    <row r="3802" ht="5.0999999999999996" hidden="1" customHeight="1" x14ac:dyDescent="0.2"/>
    <row r="3803" ht="5.0999999999999996" hidden="1" customHeight="1" x14ac:dyDescent="0.2"/>
    <row r="3804" ht="5.0999999999999996" hidden="1" customHeight="1" x14ac:dyDescent="0.2"/>
    <row r="3805" ht="5.0999999999999996" hidden="1" customHeight="1" x14ac:dyDescent="0.2"/>
    <row r="3806" ht="5.0999999999999996" hidden="1" customHeight="1" x14ac:dyDescent="0.2"/>
    <row r="3807" ht="5.0999999999999996" hidden="1" customHeight="1" x14ac:dyDescent="0.2"/>
    <row r="3808" ht="5.0999999999999996" hidden="1" customHeight="1" x14ac:dyDescent="0.2"/>
    <row r="3809" ht="5.0999999999999996" hidden="1" customHeight="1" x14ac:dyDescent="0.2"/>
    <row r="3810" ht="5.0999999999999996" hidden="1" customHeight="1" x14ac:dyDescent="0.2"/>
    <row r="3811" ht="5.0999999999999996" hidden="1" customHeight="1" x14ac:dyDescent="0.2"/>
    <row r="3812" ht="5.0999999999999996" hidden="1" customHeight="1" x14ac:dyDescent="0.2"/>
    <row r="3813" ht="5.0999999999999996" hidden="1" customHeight="1" x14ac:dyDescent="0.2"/>
    <row r="3814" ht="5.0999999999999996" hidden="1" customHeight="1" x14ac:dyDescent="0.2"/>
    <row r="3815" ht="5.0999999999999996" hidden="1" customHeight="1" x14ac:dyDescent="0.2"/>
    <row r="3816" ht="5.0999999999999996" hidden="1" customHeight="1" x14ac:dyDescent="0.2"/>
    <row r="3817" ht="5.0999999999999996" hidden="1" customHeight="1" x14ac:dyDescent="0.2"/>
    <row r="3818" ht="5.0999999999999996" hidden="1" customHeight="1" x14ac:dyDescent="0.2"/>
    <row r="3819" ht="5.0999999999999996" hidden="1" customHeight="1" x14ac:dyDescent="0.2"/>
    <row r="3820" ht="5.0999999999999996" hidden="1" customHeight="1" x14ac:dyDescent="0.2"/>
    <row r="3821" ht="5.0999999999999996" hidden="1" customHeight="1" x14ac:dyDescent="0.2"/>
    <row r="3822" ht="5.0999999999999996" hidden="1" customHeight="1" x14ac:dyDescent="0.2"/>
    <row r="3823" ht="5.0999999999999996" hidden="1" customHeight="1" x14ac:dyDescent="0.2"/>
    <row r="3824" ht="5.0999999999999996" hidden="1" customHeight="1" x14ac:dyDescent="0.2"/>
    <row r="3825" ht="5.0999999999999996" hidden="1" customHeight="1" x14ac:dyDescent="0.2"/>
    <row r="3826" ht="5.0999999999999996" hidden="1" customHeight="1" x14ac:dyDescent="0.2"/>
    <row r="3827" ht="5.0999999999999996" hidden="1" customHeight="1" x14ac:dyDescent="0.2"/>
    <row r="3828" ht="5.0999999999999996" hidden="1" customHeight="1" x14ac:dyDescent="0.2"/>
    <row r="3829" ht="5.0999999999999996" hidden="1" customHeight="1" x14ac:dyDescent="0.2"/>
    <row r="3830" ht="5.0999999999999996" hidden="1" customHeight="1" x14ac:dyDescent="0.2"/>
    <row r="3831" ht="5.0999999999999996" hidden="1" customHeight="1" x14ac:dyDescent="0.2"/>
    <row r="3832" ht="5.0999999999999996" hidden="1" customHeight="1" x14ac:dyDescent="0.2"/>
    <row r="3833" ht="5.0999999999999996" hidden="1" customHeight="1" x14ac:dyDescent="0.2"/>
    <row r="3834" ht="5.0999999999999996" hidden="1" customHeight="1" x14ac:dyDescent="0.2"/>
    <row r="3835" ht="5.0999999999999996" hidden="1" customHeight="1" x14ac:dyDescent="0.2"/>
    <row r="3836" ht="5.0999999999999996" hidden="1" customHeight="1" x14ac:dyDescent="0.2"/>
    <row r="3837" ht="5.0999999999999996" hidden="1" customHeight="1" x14ac:dyDescent="0.2"/>
    <row r="3838" ht="5.0999999999999996" hidden="1" customHeight="1" x14ac:dyDescent="0.2"/>
    <row r="3839" ht="5.0999999999999996" hidden="1" customHeight="1" x14ac:dyDescent="0.2"/>
    <row r="3840" ht="5.0999999999999996" hidden="1" customHeight="1" x14ac:dyDescent="0.2"/>
    <row r="3841" ht="5.0999999999999996" hidden="1" customHeight="1" x14ac:dyDescent="0.2"/>
    <row r="3842" ht="5.0999999999999996" hidden="1" customHeight="1" x14ac:dyDescent="0.2"/>
    <row r="3843" ht="5.0999999999999996" hidden="1" customHeight="1" x14ac:dyDescent="0.2"/>
    <row r="3844" ht="5.0999999999999996" hidden="1" customHeight="1" x14ac:dyDescent="0.2"/>
    <row r="3845" ht="5.0999999999999996" hidden="1" customHeight="1" x14ac:dyDescent="0.2"/>
    <row r="3846" ht="5.0999999999999996" hidden="1" customHeight="1" x14ac:dyDescent="0.2"/>
    <row r="3847" ht="5.0999999999999996" hidden="1" customHeight="1" x14ac:dyDescent="0.2"/>
    <row r="3848" ht="5.0999999999999996" hidden="1" customHeight="1" x14ac:dyDescent="0.2"/>
    <row r="3849" ht="5.0999999999999996" hidden="1" customHeight="1" x14ac:dyDescent="0.2"/>
    <row r="3850" ht="5.0999999999999996" hidden="1" customHeight="1" x14ac:dyDescent="0.2"/>
    <row r="3851" ht="5.0999999999999996" hidden="1" customHeight="1" x14ac:dyDescent="0.2"/>
    <row r="3852" ht="5.0999999999999996" hidden="1" customHeight="1" x14ac:dyDescent="0.2"/>
    <row r="3853" ht="5.0999999999999996" hidden="1" customHeight="1" x14ac:dyDescent="0.2"/>
    <row r="3854" ht="5.0999999999999996" hidden="1" customHeight="1" x14ac:dyDescent="0.2"/>
    <row r="3855" ht="5.0999999999999996" hidden="1" customHeight="1" x14ac:dyDescent="0.2"/>
    <row r="3856" ht="5.0999999999999996" hidden="1" customHeight="1" x14ac:dyDescent="0.2"/>
    <row r="3857" ht="5.0999999999999996" hidden="1" customHeight="1" x14ac:dyDescent="0.2"/>
    <row r="3858" ht="5.0999999999999996" hidden="1" customHeight="1" x14ac:dyDescent="0.2"/>
    <row r="3859" ht="5.0999999999999996" hidden="1" customHeight="1" x14ac:dyDescent="0.2"/>
    <row r="3860" ht="5.0999999999999996" hidden="1" customHeight="1" x14ac:dyDescent="0.2"/>
    <row r="3861" ht="5.0999999999999996" hidden="1" customHeight="1" x14ac:dyDescent="0.2"/>
    <row r="3862" ht="5.0999999999999996" hidden="1" customHeight="1" x14ac:dyDescent="0.2"/>
    <row r="3863" ht="5.0999999999999996" hidden="1" customHeight="1" x14ac:dyDescent="0.2"/>
    <row r="3864" ht="5.0999999999999996" hidden="1" customHeight="1" x14ac:dyDescent="0.2"/>
    <row r="3865" ht="5.0999999999999996" hidden="1" customHeight="1" x14ac:dyDescent="0.2"/>
    <row r="3866" ht="5.0999999999999996" hidden="1" customHeight="1" x14ac:dyDescent="0.2"/>
    <row r="3867" ht="5.0999999999999996" hidden="1" customHeight="1" x14ac:dyDescent="0.2"/>
    <row r="3868" ht="5.0999999999999996" hidden="1" customHeight="1" x14ac:dyDescent="0.2"/>
    <row r="3869" ht="5.0999999999999996" hidden="1" customHeight="1" x14ac:dyDescent="0.2"/>
    <row r="3870" ht="5.0999999999999996" hidden="1" customHeight="1" x14ac:dyDescent="0.2"/>
    <row r="3871" ht="5.0999999999999996" hidden="1" customHeight="1" x14ac:dyDescent="0.2"/>
    <row r="3872" ht="5.0999999999999996" hidden="1" customHeight="1" x14ac:dyDescent="0.2"/>
    <row r="3873" ht="5.0999999999999996" hidden="1" customHeight="1" x14ac:dyDescent="0.2"/>
    <row r="3874" ht="5.0999999999999996" hidden="1" customHeight="1" x14ac:dyDescent="0.2"/>
    <row r="3875" ht="5.0999999999999996" hidden="1" customHeight="1" x14ac:dyDescent="0.2"/>
    <row r="3876" ht="5.0999999999999996" hidden="1" customHeight="1" x14ac:dyDescent="0.2"/>
    <row r="3877" ht="5.0999999999999996" hidden="1" customHeight="1" x14ac:dyDescent="0.2"/>
    <row r="3878" ht="5.0999999999999996" hidden="1" customHeight="1" x14ac:dyDescent="0.2"/>
    <row r="3879" ht="5.0999999999999996" hidden="1" customHeight="1" x14ac:dyDescent="0.2"/>
    <row r="3880" ht="5.0999999999999996" hidden="1" customHeight="1" x14ac:dyDescent="0.2"/>
    <row r="3881" ht="5.0999999999999996" hidden="1" customHeight="1" x14ac:dyDescent="0.2"/>
    <row r="3882" ht="5.0999999999999996" hidden="1" customHeight="1" x14ac:dyDescent="0.2"/>
    <row r="3883" ht="5.0999999999999996" hidden="1" customHeight="1" x14ac:dyDescent="0.2"/>
    <row r="3884" ht="5.0999999999999996" hidden="1" customHeight="1" x14ac:dyDescent="0.2"/>
    <row r="3885" ht="5.0999999999999996" hidden="1" customHeight="1" x14ac:dyDescent="0.2"/>
    <row r="3886" ht="5.0999999999999996" hidden="1" customHeight="1" x14ac:dyDescent="0.2"/>
    <row r="3887" ht="5.0999999999999996" hidden="1" customHeight="1" x14ac:dyDescent="0.2"/>
    <row r="3888" ht="5.0999999999999996" hidden="1" customHeight="1" x14ac:dyDescent="0.2"/>
    <row r="3889" ht="5.0999999999999996" hidden="1" customHeight="1" x14ac:dyDescent="0.2"/>
    <row r="3890" ht="5.0999999999999996" hidden="1" customHeight="1" x14ac:dyDescent="0.2"/>
    <row r="3891" ht="5.0999999999999996" hidden="1" customHeight="1" x14ac:dyDescent="0.2"/>
    <row r="3892" ht="5.0999999999999996" hidden="1" customHeight="1" x14ac:dyDescent="0.2"/>
    <row r="3893" ht="5.0999999999999996" hidden="1" customHeight="1" x14ac:dyDescent="0.2"/>
    <row r="3894" ht="5.0999999999999996" hidden="1" customHeight="1" x14ac:dyDescent="0.2"/>
    <row r="3895" ht="5.0999999999999996" hidden="1" customHeight="1" x14ac:dyDescent="0.2"/>
    <row r="3896" ht="5.0999999999999996" hidden="1" customHeight="1" x14ac:dyDescent="0.2"/>
    <row r="3897" ht="5.0999999999999996" hidden="1" customHeight="1" x14ac:dyDescent="0.2"/>
    <row r="3898" ht="5.0999999999999996" hidden="1" customHeight="1" x14ac:dyDescent="0.2"/>
    <row r="3899" ht="5.0999999999999996" hidden="1" customHeight="1" x14ac:dyDescent="0.2"/>
    <row r="3900" ht="5.0999999999999996" hidden="1" customHeight="1" x14ac:dyDescent="0.2"/>
    <row r="3901" ht="5.0999999999999996" hidden="1" customHeight="1" x14ac:dyDescent="0.2"/>
    <row r="3902" ht="5.0999999999999996" hidden="1" customHeight="1" x14ac:dyDescent="0.2"/>
    <row r="3903" ht="5.0999999999999996" hidden="1" customHeight="1" x14ac:dyDescent="0.2"/>
    <row r="3904" ht="5.0999999999999996" hidden="1" customHeight="1" x14ac:dyDescent="0.2"/>
    <row r="3905" ht="5.0999999999999996" hidden="1" customHeight="1" x14ac:dyDescent="0.2"/>
    <row r="3906" ht="5.0999999999999996" hidden="1" customHeight="1" x14ac:dyDescent="0.2"/>
    <row r="3907" ht="5.0999999999999996" hidden="1" customHeight="1" x14ac:dyDescent="0.2"/>
    <row r="3908" ht="5.0999999999999996" hidden="1" customHeight="1" x14ac:dyDescent="0.2"/>
    <row r="3909" ht="5.0999999999999996" hidden="1" customHeight="1" x14ac:dyDescent="0.2"/>
    <row r="3910" ht="5.0999999999999996" hidden="1" customHeight="1" x14ac:dyDescent="0.2"/>
    <row r="3911" ht="5.0999999999999996" hidden="1" customHeight="1" x14ac:dyDescent="0.2"/>
    <row r="3912" ht="5.0999999999999996" hidden="1" customHeight="1" x14ac:dyDescent="0.2"/>
    <row r="3913" ht="5.0999999999999996" hidden="1" customHeight="1" x14ac:dyDescent="0.2"/>
    <row r="3914" ht="5.0999999999999996" hidden="1" customHeight="1" x14ac:dyDescent="0.2"/>
    <row r="3915" ht="5.0999999999999996" hidden="1" customHeight="1" x14ac:dyDescent="0.2"/>
    <row r="3916" ht="5.0999999999999996" hidden="1" customHeight="1" x14ac:dyDescent="0.2"/>
    <row r="3917" ht="5.0999999999999996" hidden="1" customHeight="1" x14ac:dyDescent="0.2"/>
    <row r="3918" ht="5.0999999999999996" hidden="1" customHeight="1" x14ac:dyDescent="0.2"/>
    <row r="3919" ht="5.0999999999999996" hidden="1" customHeight="1" x14ac:dyDescent="0.2"/>
    <row r="3920" ht="5.0999999999999996" hidden="1" customHeight="1" x14ac:dyDescent="0.2"/>
    <row r="3921" ht="5.0999999999999996" hidden="1" customHeight="1" x14ac:dyDescent="0.2"/>
    <row r="3922" ht="5.0999999999999996" hidden="1" customHeight="1" x14ac:dyDescent="0.2"/>
    <row r="3923" ht="5.0999999999999996" hidden="1" customHeight="1" x14ac:dyDescent="0.2"/>
    <row r="3924" ht="5.0999999999999996" hidden="1" customHeight="1" x14ac:dyDescent="0.2"/>
    <row r="3925" ht="5.0999999999999996" hidden="1" customHeight="1" x14ac:dyDescent="0.2"/>
    <row r="3926" ht="5.0999999999999996" hidden="1" customHeight="1" x14ac:dyDescent="0.2"/>
    <row r="3927" ht="5.0999999999999996" hidden="1" customHeight="1" x14ac:dyDescent="0.2"/>
    <row r="3928" ht="5.0999999999999996" hidden="1" customHeight="1" x14ac:dyDescent="0.2"/>
    <row r="3929" ht="5.0999999999999996" hidden="1" customHeight="1" x14ac:dyDescent="0.2"/>
    <row r="3930" ht="5.0999999999999996" hidden="1" customHeight="1" x14ac:dyDescent="0.2"/>
    <row r="3931" ht="5.0999999999999996" hidden="1" customHeight="1" x14ac:dyDescent="0.2"/>
    <row r="3932" ht="5.0999999999999996" hidden="1" customHeight="1" x14ac:dyDescent="0.2"/>
    <row r="3933" ht="5.0999999999999996" hidden="1" customHeight="1" x14ac:dyDescent="0.2"/>
    <row r="3934" ht="5.0999999999999996" hidden="1" customHeight="1" x14ac:dyDescent="0.2"/>
    <row r="3935" ht="5.0999999999999996" hidden="1" customHeight="1" x14ac:dyDescent="0.2"/>
    <row r="3936" ht="5.0999999999999996" hidden="1" customHeight="1" x14ac:dyDescent="0.2"/>
    <row r="3937" ht="5.0999999999999996" hidden="1" customHeight="1" x14ac:dyDescent="0.2"/>
    <row r="3938" ht="5.0999999999999996" hidden="1" customHeight="1" x14ac:dyDescent="0.2"/>
    <row r="3939" ht="5.0999999999999996" hidden="1" customHeight="1" x14ac:dyDescent="0.2"/>
    <row r="3940" ht="5.0999999999999996" hidden="1" customHeight="1" x14ac:dyDescent="0.2"/>
    <row r="3941" ht="5.0999999999999996" hidden="1" customHeight="1" x14ac:dyDescent="0.2"/>
    <row r="3942" ht="5.0999999999999996" hidden="1" customHeight="1" x14ac:dyDescent="0.2"/>
    <row r="3943" ht="5.0999999999999996" hidden="1" customHeight="1" x14ac:dyDescent="0.2"/>
    <row r="3944" ht="5.0999999999999996" hidden="1" customHeight="1" x14ac:dyDescent="0.2"/>
    <row r="3945" ht="5.0999999999999996" hidden="1" customHeight="1" x14ac:dyDescent="0.2"/>
    <row r="3946" ht="5.0999999999999996" hidden="1" customHeight="1" x14ac:dyDescent="0.2"/>
    <row r="3947" ht="5.0999999999999996" hidden="1" customHeight="1" x14ac:dyDescent="0.2"/>
    <row r="3948" ht="5.0999999999999996" hidden="1" customHeight="1" x14ac:dyDescent="0.2"/>
    <row r="3949" ht="5.0999999999999996" hidden="1" customHeight="1" x14ac:dyDescent="0.2"/>
    <row r="3950" ht="5.0999999999999996" hidden="1" customHeight="1" x14ac:dyDescent="0.2"/>
    <row r="3951" ht="5.0999999999999996" hidden="1" customHeight="1" x14ac:dyDescent="0.2"/>
    <row r="3952" ht="5.0999999999999996" hidden="1" customHeight="1" x14ac:dyDescent="0.2"/>
    <row r="3953" ht="5.0999999999999996" hidden="1" customHeight="1" x14ac:dyDescent="0.2"/>
    <row r="3954" ht="5.0999999999999996" hidden="1" customHeight="1" x14ac:dyDescent="0.2"/>
    <row r="3955" ht="5.0999999999999996" hidden="1" customHeight="1" x14ac:dyDescent="0.2"/>
    <row r="3956" ht="5.0999999999999996" hidden="1" customHeight="1" x14ac:dyDescent="0.2"/>
    <row r="3957" ht="5.0999999999999996" hidden="1" customHeight="1" x14ac:dyDescent="0.2"/>
    <row r="3958" ht="5.0999999999999996" hidden="1" customHeight="1" x14ac:dyDescent="0.2"/>
    <row r="3959" ht="5.0999999999999996" hidden="1" customHeight="1" x14ac:dyDescent="0.2"/>
    <row r="3960" ht="5.0999999999999996" hidden="1" customHeight="1" x14ac:dyDescent="0.2"/>
    <row r="3961" ht="5.0999999999999996" hidden="1" customHeight="1" x14ac:dyDescent="0.2"/>
    <row r="3962" ht="5.0999999999999996" hidden="1" customHeight="1" x14ac:dyDescent="0.2"/>
    <row r="3963" ht="5.0999999999999996" hidden="1" customHeight="1" x14ac:dyDescent="0.2"/>
    <row r="3964" ht="5.0999999999999996" hidden="1" customHeight="1" x14ac:dyDescent="0.2"/>
    <row r="3965" ht="5.0999999999999996" hidden="1" customHeight="1" x14ac:dyDescent="0.2"/>
    <row r="3966" ht="5.0999999999999996" hidden="1" customHeight="1" x14ac:dyDescent="0.2"/>
    <row r="3967" ht="5.0999999999999996" hidden="1" customHeight="1" x14ac:dyDescent="0.2"/>
    <row r="3968" ht="5.0999999999999996" hidden="1" customHeight="1" x14ac:dyDescent="0.2"/>
    <row r="3969" ht="5.0999999999999996" hidden="1" customHeight="1" x14ac:dyDescent="0.2"/>
    <row r="3970" ht="5.0999999999999996" hidden="1" customHeight="1" x14ac:dyDescent="0.2"/>
    <row r="3971" ht="5.0999999999999996" hidden="1" customHeight="1" x14ac:dyDescent="0.2"/>
    <row r="3972" ht="5.0999999999999996" hidden="1" customHeight="1" x14ac:dyDescent="0.2"/>
    <row r="3973" ht="5.0999999999999996" hidden="1" customHeight="1" x14ac:dyDescent="0.2"/>
    <row r="3974" ht="5.0999999999999996" hidden="1" customHeight="1" x14ac:dyDescent="0.2"/>
    <row r="3975" ht="5.0999999999999996" hidden="1" customHeight="1" x14ac:dyDescent="0.2"/>
    <row r="3976" ht="5.0999999999999996" hidden="1" customHeight="1" x14ac:dyDescent="0.2"/>
    <row r="3977" ht="5.0999999999999996" hidden="1" customHeight="1" x14ac:dyDescent="0.2"/>
    <row r="3978" ht="5.0999999999999996" hidden="1" customHeight="1" x14ac:dyDescent="0.2"/>
    <row r="3979" ht="5.0999999999999996" hidden="1" customHeight="1" x14ac:dyDescent="0.2"/>
    <row r="3980" ht="5.0999999999999996" hidden="1" customHeight="1" x14ac:dyDescent="0.2"/>
    <row r="3981" ht="5.0999999999999996" hidden="1" customHeight="1" x14ac:dyDescent="0.2"/>
    <row r="3982" ht="5.0999999999999996" hidden="1" customHeight="1" x14ac:dyDescent="0.2"/>
    <row r="3983" ht="5.0999999999999996" hidden="1" customHeight="1" x14ac:dyDescent="0.2"/>
    <row r="3984" ht="5.0999999999999996" hidden="1" customHeight="1" x14ac:dyDescent="0.2"/>
    <row r="3985" ht="5.0999999999999996" hidden="1" customHeight="1" x14ac:dyDescent="0.2"/>
    <row r="3986" ht="5.0999999999999996" hidden="1" customHeight="1" x14ac:dyDescent="0.2"/>
    <row r="3987" ht="5.0999999999999996" hidden="1" customHeight="1" x14ac:dyDescent="0.2"/>
    <row r="3988" ht="5.0999999999999996" hidden="1" customHeight="1" x14ac:dyDescent="0.2"/>
    <row r="3989" ht="5.0999999999999996" hidden="1" customHeight="1" x14ac:dyDescent="0.2"/>
    <row r="3990" ht="5.0999999999999996" hidden="1" customHeight="1" x14ac:dyDescent="0.2"/>
    <row r="3991" ht="5.0999999999999996" hidden="1" customHeight="1" x14ac:dyDescent="0.2"/>
    <row r="3992" ht="5.0999999999999996" hidden="1" customHeight="1" x14ac:dyDescent="0.2"/>
    <row r="3993" ht="5.0999999999999996" hidden="1" customHeight="1" x14ac:dyDescent="0.2"/>
    <row r="3994" ht="5.0999999999999996" hidden="1" customHeight="1" x14ac:dyDescent="0.2"/>
    <row r="3995" ht="5.0999999999999996" hidden="1" customHeight="1" x14ac:dyDescent="0.2"/>
    <row r="3996" ht="5.0999999999999996" hidden="1" customHeight="1" x14ac:dyDescent="0.2"/>
    <row r="3997" ht="5.0999999999999996" hidden="1" customHeight="1" x14ac:dyDescent="0.2"/>
    <row r="3998" ht="5.0999999999999996" hidden="1" customHeight="1" x14ac:dyDescent="0.2"/>
    <row r="3999" ht="5.0999999999999996" hidden="1" customHeight="1" x14ac:dyDescent="0.2"/>
    <row r="4000" ht="5.0999999999999996" hidden="1" customHeight="1" x14ac:dyDescent="0.2"/>
    <row r="4001" ht="5.0999999999999996" hidden="1" customHeight="1" x14ac:dyDescent="0.2"/>
    <row r="4002" ht="5.0999999999999996" hidden="1" customHeight="1" x14ac:dyDescent="0.2"/>
    <row r="4003" ht="5.0999999999999996" hidden="1" customHeight="1" x14ac:dyDescent="0.2"/>
    <row r="4004" ht="5.0999999999999996" hidden="1" customHeight="1" x14ac:dyDescent="0.2"/>
    <row r="4005" ht="5.0999999999999996" hidden="1" customHeight="1" x14ac:dyDescent="0.2"/>
    <row r="4006" ht="5.0999999999999996" hidden="1" customHeight="1" x14ac:dyDescent="0.2"/>
    <row r="4007" ht="5.0999999999999996" hidden="1" customHeight="1" x14ac:dyDescent="0.2"/>
    <row r="4008" ht="5.0999999999999996" hidden="1" customHeight="1" x14ac:dyDescent="0.2"/>
    <row r="4009" ht="5.0999999999999996" hidden="1" customHeight="1" x14ac:dyDescent="0.2"/>
    <row r="4010" ht="5.0999999999999996" hidden="1" customHeight="1" x14ac:dyDescent="0.2"/>
    <row r="4011" ht="5.0999999999999996" hidden="1" customHeight="1" x14ac:dyDescent="0.2"/>
    <row r="4012" ht="5.0999999999999996" hidden="1" customHeight="1" x14ac:dyDescent="0.2"/>
    <row r="4013" ht="5.0999999999999996" hidden="1" customHeight="1" x14ac:dyDescent="0.2"/>
    <row r="4014" ht="5.0999999999999996" hidden="1" customHeight="1" x14ac:dyDescent="0.2"/>
    <row r="4015" ht="5.0999999999999996" hidden="1" customHeight="1" x14ac:dyDescent="0.2"/>
    <row r="4016" ht="5.0999999999999996" hidden="1" customHeight="1" x14ac:dyDescent="0.2"/>
    <row r="4017" ht="5.0999999999999996" hidden="1" customHeight="1" x14ac:dyDescent="0.2"/>
    <row r="4018" ht="5.0999999999999996" hidden="1" customHeight="1" x14ac:dyDescent="0.2"/>
    <row r="4019" ht="5.0999999999999996" hidden="1" customHeight="1" x14ac:dyDescent="0.2"/>
    <row r="4020" ht="5.0999999999999996" hidden="1" customHeight="1" x14ac:dyDescent="0.2"/>
    <row r="4021" ht="5.0999999999999996" hidden="1" customHeight="1" x14ac:dyDescent="0.2"/>
    <row r="4022" ht="5.0999999999999996" hidden="1" customHeight="1" x14ac:dyDescent="0.2"/>
    <row r="4023" ht="5.0999999999999996" hidden="1" customHeight="1" x14ac:dyDescent="0.2"/>
    <row r="4024" ht="5.0999999999999996" hidden="1" customHeight="1" x14ac:dyDescent="0.2"/>
    <row r="4025" ht="5.0999999999999996" hidden="1" customHeight="1" x14ac:dyDescent="0.2"/>
    <row r="4026" ht="5.0999999999999996" hidden="1" customHeight="1" x14ac:dyDescent="0.2"/>
    <row r="4027" ht="5.0999999999999996" hidden="1" customHeight="1" x14ac:dyDescent="0.2"/>
    <row r="4028" ht="5.0999999999999996" hidden="1" customHeight="1" x14ac:dyDescent="0.2"/>
    <row r="4029" ht="5.0999999999999996" hidden="1" customHeight="1" x14ac:dyDescent="0.2"/>
    <row r="4030" ht="5.0999999999999996" hidden="1" customHeight="1" x14ac:dyDescent="0.2"/>
    <row r="4031" ht="5.0999999999999996" hidden="1" customHeight="1" x14ac:dyDescent="0.2"/>
    <row r="4032" ht="5.0999999999999996" hidden="1" customHeight="1" x14ac:dyDescent="0.2"/>
    <row r="4033" ht="5.0999999999999996" hidden="1" customHeight="1" x14ac:dyDescent="0.2"/>
    <row r="4034" ht="5.0999999999999996" hidden="1" customHeight="1" x14ac:dyDescent="0.2"/>
    <row r="4035" ht="5.0999999999999996" hidden="1" customHeight="1" x14ac:dyDescent="0.2"/>
    <row r="4036" ht="5.0999999999999996" hidden="1" customHeight="1" x14ac:dyDescent="0.2"/>
    <row r="4037" ht="5.0999999999999996" hidden="1" customHeight="1" x14ac:dyDescent="0.2"/>
    <row r="4038" ht="5.0999999999999996" hidden="1" customHeight="1" x14ac:dyDescent="0.2"/>
    <row r="4039" ht="5.0999999999999996" hidden="1" customHeight="1" x14ac:dyDescent="0.2"/>
    <row r="4040" ht="5.0999999999999996" hidden="1" customHeight="1" x14ac:dyDescent="0.2"/>
    <row r="4041" ht="5.0999999999999996" hidden="1" customHeight="1" x14ac:dyDescent="0.2"/>
    <row r="4042" ht="5.0999999999999996" hidden="1" customHeight="1" x14ac:dyDescent="0.2"/>
    <row r="4043" ht="5.0999999999999996" hidden="1" customHeight="1" x14ac:dyDescent="0.2"/>
    <row r="4044" ht="5.0999999999999996" hidden="1" customHeight="1" x14ac:dyDescent="0.2"/>
    <row r="4045" ht="5.0999999999999996" hidden="1" customHeight="1" x14ac:dyDescent="0.2"/>
    <row r="4046" ht="5.0999999999999996" hidden="1" customHeight="1" x14ac:dyDescent="0.2"/>
    <row r="4047" ht="5.0999999999999996" hidden="1" customHeight="1" x14ac:dyDescent="0.2"/>
    <row r="4048" ht="5.0999999999999996" hidden="1" customHeight="1" x14ac:dyDescent="0.2"/>
    <row r="4049" ht="5.0999999999999996" hidden="1" customHeight="1" x14ac:dyDescent="0.2"/>
    <row r="4050" ht="5.0999999999999996" hidden="1" customHeight="1" x14ac:dyDescent="0.2"/>
    <row r="4051" ht="5.0999999999999996" hidden="1" customHeight="1" x14ac:dyDescent="0.2"/>
    <row r="4052" ht="5.0999999999999996" hidden="1" customHeight="1" x14ac:dyDescent="0.2"/>
    <row r="4053" ht="5.0999999999999996" hidden="1" customHeight="1" x14ac:dyDescent="0.2"/>
    <row r="4054" ht="5.0999999999999996" hidden="1" customHeight="1" x14ac:dyDescent="0.2"/>
    <row r="4055" ht="5.0999999999999996" hidden="1" customHeight="1" x14ac:dyDescent="0.2"/>
    <row r="4056" ht="5.0999999999999996" hidden="1" customHeight="1" x14ac:dyDescent="0.2"/>
    <row r="4057" ht="5.0999999999999996" hidden="1" customHeight="1" x14ac:dyDescent="0.2"/>
    <row r="4058" ht="5.0999999999999996" hidden="1" customHeight="1" x14ac:dyDescent="0.2"/>
    <row r="4059" ht="5.0999999999999996" hidden="1" customHeight="1" x14ac:dyDescent="0.2"/>
    <row r="4060" ht="5.0999999999999996" hidden="1" customHeight="1" x14ac:dyDescent="0.2"/>
    <row r="4061" ht="5.0999999999999996" hidden="1" customHeight="1" x14ac:dyDescent="0.2"/>
    <row r="4062" ht="5.0999999999999996" hidden="1" customHeight="1" x14ac:dyDescent="0.2"/>
    <row r="4063" ht="5.0999999999999996" hidden="1" customHeight="1" x14ac:dyDescent="0.2"/>
    <row r="4064" ht="5.0999999999999996" hidden="1" customHeight="1" x14ac:dyDescent="0.2"/>
    <row r="4065" ht="5.0999999999999996" hidden="1" customHeight="1" x14ac:dyDescent="0.2"/>
    <row r="4066" ht="5.0999999999999996" hidden="1" customHeight="1" x14ac:dyDescent="0.2"/>
    <row r="4067" ht="5.0999999999999996" hidden="1" customHeight="1" x14ac:dyDescent="0.2"/>
    <row r="4068" ht="5.0999999999999996" hidden="1" customHeight="1" x14ac:dyDescent="0.2"/>
    <row r="4069" ht="5.0999999999999996" hidden="1" customHeight="1" x14ac:dyDescent="0.2"/>
    <row r="4070" ht="5.0999999999999996" hidden="1" customHeight="1" x14ac:dyDescent="0.2"/>
    <row r="4071" ht="5.0999999999999996" hidden="1" customHeight="1" x14ac:dyDescent="0.2"/>
    <row r="4072" ht="5.0999999999999996" hidden="1" customHeight="1" x14ac:dyDescent="0.2"/>
    <row r="4073" ht="5.0999999999999996" hidden="1" customHeight="1" x14ac:dyDescent="0.2"/>
    <row r="4074" ht="5.0999999999999996" hidden="1" customHeight="1" x14ac:dyDescent="0.2"/>
    <row r="4075" ht="5.0999999999999996" hidden="1" customHeight="1" x14ac:dyDescent="0.2"/>
    <row r="4076" ht="5.0999999999999996" hidden="1" customHeight="1" x14ac:dyDescent="0.2"/>
    <row r="4077" ht="5.0999999999999996" hidden="1" customHeight="1" x14ac:dyDescent="0.2"/>
    <row r="4078" ht="5.0999999999999996" hidden="1" customHeight="1" x14ac:dyDescent="0.2"/>
    <row r="4079" ht="5.0999999999999996" hidden="1" customHeight="1" x14ac:dyDescent="0.2"/>
    <row r="4080" ht="5.0999999999999996" hidden="1" customHeight="1" x14ac:dyDescent="0.2"/>
    <row r="4081" ht="5.0999999999999996" hidden="1" customHeight="1" x14ac:dyDescent="0.2"/>
    <row r="4082" ht="5.0999999999999996" hidden="1" customHeight="1" x14ac:dyDescent="0.2"/>
    <row r="4083" ht="5.0999999999999996" hidden="1" customHeight="1" x14ac:dyDescent="0.2"/>
    <row r="4084" ht="5.0999999999999996" hidden="1" customHeight="1" x14ac:dyDescent="0.2"/>
    <row r="4085" ht="5.0999999999999996" hidden="1" customHeight="1" x14ac:dyDescent="0.2"/>
    <row r="4086" ht="5.0999999999999996" hidden="1" customHeight="1" x14ac:dyDescent="0.2"/>
    <row r="4087" ht="5.0999999999999996" hidden="1" customHeight="1" x14ac:dyDescent="0.2"/>
    <row r="4088" ht="5.0999999999999996" hidden="1" customHeight="1" x14ac:dyDescent="0.2"/>
    <row r="4089" ht="5.0999999999999996" hidden="1" customHeight="1" x14ac:dyDescent="0.2"/>
    <row r="4090" ht="5.0999999999999996" hidden="1" customHeight="1" x14ac:dyDescent="0.2"/>
    <row r="4091" ht="5.0999999999999996" hidden="1" customHeight="1" x14ac:dyDescent="0.2"/>
    <row r="4092" ht="5.0999999999999996" hidden="1" customHeight="1" x14ac:dyDescent="0.2"/>
    <row r="4093" ht="5.0999999999999996" hidden="1" customHeight="1" x14ac:dyDescent="0.2"/>
    <row r="4094" ht="5.0999999999999996" hidden="1" customHeight="1" x14ac:dyDescent="0.2"/>
    <row r="4095" ht="5.0999999999999996" hidden="1" customHeight="1" x14ac:dyDescent="0.2"/>
    <row r="4096" ht="5.0999999999999996" hidden="1" customHeight="1" x14ac:dyDescent="0.2"/>
    <row r="4097" ht="5.0999999999999996" hidden="1" customHeight="1" x14ac:dyDescent="0.2"/>
    <row r="4098" ht="5.0999999999999996" hidden="1" customHeight="1" x14ac:dyDescent="0.2"/>
    <row r="4099" ht="5.0999999999999996" hidden="1" customHeight="1" x14ac:dyDescent="0.2"/>
    <row r="4100" ht="5.0999999999999996" hidden="1" customHeight="1" x14ac:dyDescent="0.2"/>
    <row r="4101" ht="5.0999999999999996" hidden="1" customHeight="1" x14ac:dyDescent="0.2"/>
    <row r="4102" ht="5.0999999999999996" hidden="1" customHeight="1" x14ac:dyDescent="0.2"/>
    <row r="4103" ht="5.0999999999999996" hidden="1" customHeight="1" x14ac:dyDescent="0.2"/>
    <row r="4104" ht="5.0999999999999996" hidden="1" customHeight="1" x14ac:dyDescent="0.2"/>
    <row r="4105" ht="5.0999999999999996" hidden="1" customHeight="1" x14ac:dyDescent="0.2"/>
    <row r="4106" ht="5.0999999999999996" hidden="1" customHeight="1" x14ac:dyDescent="0.2"/>
    <row r="4107" ht="5.0999999999999996" hidden="1" customHeight="1" x14ac:dyDescent="0.2"/>
    <row r="4108" ht="5.0999999999999996" hidden="1" customHeight="1" x14ac:dyDescent="0.2"/>
    <row r="4109" ht="5.0999999999999996" hidden="1" customHeight="1" x14ac:dyDescent="0.2"/>
    <row r="4110" ht="5.0999999999999996" hidden="1" customHeight="1" x14ac:dyDescent="0.2"/>
    <row r="4111" ht="5.0999999999999996" hidden="1" customHeight="1" x14ac:dyDescent="0.2"/>
    <row r="4112" ht="5.0999999999999996" hidden="1" customHeight="1" x14ac:dyDescent="0.2"/>
    <row r="4113" ht="5.0999999999999996" hidden="1" customHeight="1" x14ac:dyDescent="0.2"/>
    <row r="4114" ht="5.0999999999999996" hidden="1" customHeight="1" x14ac:dyDescent="0.2"/>
    <row r="4115" ht="5.0999999999999996" hidden="1" customHeight="1" x14ac:dyDescent="0.2"/>
    <row r="4116" ht="5.0999999999999996" hidden="1" customHeight="1" x14ac:dyDescent="0.2"/>
    <row r="4117" ht="5.0999999999999996" hidden="1" customHeight="1" x14ac:dyDescent="0.2"/>
    <row r="4118" ht="5.0999999999999996" hidden="1" customHeight="1" x14ac:dyDescent="0.2"/>
    <row r="4119" ht="5.0999999999999996" hidden="1" customHeight="1" x14ac:dyDescent="0.2"/>
    <row r="4120" ht="5.0999999999999996" hidden="1" customHeight="1" x14ac:dyDescent="0.2"/>
    <row r="4121" ht="5.0999999999999996" hidden="1" customHeight="1" x14ac:dyDescent="0.2"/>
    <row r="4122" ht="5.0999999999999996" hidden="1" customHeight="1" x14ac:dyDescent="0.2"/>
    <row r="4123" ht="5.0999999999999996" hidden="1" customHeight="1" x14ac:dyDescent="0.2"/>
    <row r="4124" ht="5.0999999999999996" hidden="1" customHeight="1" x14ac:dyDescent="0.2"/>
    <row r="4125" ht="5.0999999999999996" hidden="1" customHeight="1" x14ac:dyDescent="0.2"/>
    <row r="4126" ht="5.0999999999999996" hidden="1" customHeight="1" x14ac:dyDescent="0.2"/>
    <row r="4127" ht="5.0999999999999996" hidden="1" customHeight="1" x14ac:dyDescent="0.2"/>
    <row r="4128" ht="5.0999999999999996" hidden="1" customHeight="1" x14ac:dyDescent="0.2"/>
    <row r="4129" ht="5.0999999999999996" hidden="1" customHeight="1" x14ac:dyDescent="0.2"/>
    <row r="4130" ht="5.0999999999999996" hidden="1" customHeight="1" x14ac:dyDescent="0.2"/>
    <row r="4131" ht="5.0999999999999996" hidden="1" customHeight="1" x14ac:dyDescent="0.2"/>
    <row r="4132" ht="5.0999999999999996" hidden="1" customHeight="1" x14ac:dyDescent="0.2"/>
    <row r="4133" ht="5.0999999999999996" hidden="1" customHeight="1" x14ac:dyDescent="0.2"/>
    <row r="4134" ht="5.0999999999999996" hidden="1" customHeight="1" x14ac:dyDescent="0.2"/>
    <row r="4135" ht="5.0999999999999996" hidden="1" customHeight="1" x14ac:dyDescent="0.2"/>
    <row r="4136" ht="5.0999999999999996" hidden="1" customHeight="1" x14ac:dyDescent="0.2"/>
    <row r="4137" ht="5.0999999999999996" hidden="1" customHeight="1" x14ac:dyDescent="0.2"/>
    <row r="4138" ht="5.0999999999999996" hidden="1" customHeight="1" x14ac:dyDescent="0.2"/>
    <row r="4139" ht="5.0999999999999996" hidden="1" customHeight="1" x14ac:dyDescent="0.2"/>
    <row r="4140" ht="5.0999999999999996" hidden="1" customHeight="1" x14ac:dyDescent="0.2"/>
    <row r="4141" ht="5.0999999999999996" hidden="1" customHeight="1" x14ac:dyDescent="0.2"/>
    <row r="4142" ht="5.0999999999999996" hidden="1" customHeight="1" x14ac:dyDescent="0.2"/>
    <row r="4143" ht="5.0999999999999996" hidden="1" customHeight="1" x14ac:dyDescent="0.2"/>
    <row r="4144" ht="5.0999999999999996" hidden="1" customHeight="1" x14ac:dyDescent="0.2"/>
    <row r="4145" ht="5.0999999999999996" hidden="1" customHeight="1" x14ac:dyDescent="0.2"/>
    <row r="4146" ht="5.0999999999999996" hidden="1" customHeight="1" x14ac:dyDescent="0.2"/>
    <row r="4147" ht="5.0999999999999996" hidden="1" customHeight="1" x14ac:dyDescent="0.2"/>
    <row r="4148" ht="5.0999999999999996" hidden="1" customHeight="1" x14ac:dyDescent="0.2"/>
    <row r="4149" ht="5.0999999999999996" hidden="1" customHeight="1" x14ac:dyDescent="0.2"/>
    <row r="4150" ht="5.0999999999999996" hidden="1" customHeight="1" x14ac:dyDescent="0.2"/>
    <row r="4151" ht="5.0999999999999996" hidden="1" customHeight="1" x14ac:dyDescent="0.2"/>
    <row r="4152" ht="5.0999999999999996" hidden="1" customHeight="1" x14ac:dyDescent="0.2"/>
    <row r="4153" ht="5.0999999999999996" hidden="1" customHeight="1" x14ac:dyDescent="0.2"/>
    <row r="4154" ht="5.0999999999999996" hidden="1" customHeight="1" x14ac:dyDescent="0.2"/>
    <row r="4155" ht="5.0999999999999996" hidden="1" customHeight="1" x14ac:dyDescent="0.2"/>
    <row r="4156" ht="5.0999999999999996" hidden="1" customHeight="1" x14ac:dyDescent="0.2"/>
    <row r="4157" ht="5.0999999999999996" hidden="1" customHeight="1" x14ac:dyDescent="0.2"/>
    <row r="4158" ht="5.0999999999999996" hidden="1" customHeight="1" x14ac:dyDescent="0.2"/>
    <row r="4159" ht="5.0999999999999996" hidden="1" customHeight="1" x14ac:dyDescent="0.2"/>
    <row r="4160" ht="5.0999999999999996" hidden="1" customHeight="1" x14ac:dyDescent="0.2"/>
    <row r="4161" ht="5.0999999999999996" hidden="1" customHeight="1" x14ac:dyDescent="0.2"/>
    <row r="4162" ht="5.0999999999999996" hidden="1" customHeight="1" x14ac:dyDescent="0.2"/>
    <row r="4163" ht="5.0999999999999996" hidden="1" customHeight="1" x14ac:dyDescent="0.2"/>
    <row r="4164" ht="5.0999999999999996" hidden="1" customHeight="1" x14ac:dyDescent="0.2"/>
    <row r="4165" ht="5.0999999999999996" hidden="1" customHeight="1" x14ac:dyDescent="0.2"/>
    <row r="4166" ht="5.0999999999999996" hidden="1" customHeight="1" x14ac:dyDescent="0.2"/>
    <row r="4167" ht="5.0999999999999996" hidden="1" customHeight="1" x14ac:dyDescent="0.2"/>
    <row r="4168" ht="5.0999999999999996" hidden="1" customHeight="1" x14ac:dyDescent="0.2"/>
    <row r="4169" ht="5.0999999999999996" hidden="1" customHeight="1" x14ac:dyDescent="0.2"/>
    <row r="4170" ht="5.0999999999999996" hidden="1" customHeight="1" x14ac:dyDescent="0.2"/>
    <row r="4171" ht="5.0999999999999996" hidden="1" customHeight="1" x14ac:dyDescent="0.2"/>
    <row r="4172" ht="5.0999999999999996" hidden="1" customHeight="1" x14ac:dyDescent="0.2"/>
    <row r="4173" ht="5.0999999999999996" hidden="1" customHeight="1" x14ac:dyDescent="0.2"/>
    <row r="4174" ht="5.0999999999999996" hidden="1" customHeight="1" x14ac:dyDescent="0.2"/>
    <row r="4175" ht="5.0999999999999996" hidden="1" customHeight="1" x14ac:dyDescent="0.2"/>
    <row r="4176" ht="5.0999999999999996" hidden="1" customHeight="1" x14ac:dyDescent="0.2"/>
    <row r="4177" ht="5.0999999999999996" hidden="1" customHeight="1" x14ac:dyDescent="0.2"/>
    <row r="4178" ht="5.0999999999999996" hidden="1" customHeight="1" x14ac:dyDescent="0.2"/>
    <row r="4179" ht="5.0999999999999996" hidden="1" customHeight="1" x14ac:dyDescent="0.2"/>
    <row r="4180" ht="5.0999999999999996" hidden="1" customHeight="1" x14ac:dyDescent="0.2"/>
    <row r="4181" ht="5.0999999999999996" hidden="1" customHeight="1" x14ac:dyDescent="0.2"/>
    <row r="4182" ht="5.0999999999999996" hidden="1" customHeight="1" x14ac:dyDescent="0.2"/>
    <row r="4183" ht="5.0999999999999996" hidden="1" customHeight="1" x14ac:dyDescent="0.2"/>
    <row r="4184" ht="5.0999999999999996" hidden="1" customHeight="1" x14ac:dyDescent="0.2"/>
    <row r="4185" ht="5.0999999999999996" hidden="1" customHeight="1" x14ac:dyDescent="0.2"/>
    <row r="4186" ht="5.0999999999999996" hidden="1" customHeight="1" x14ac:dyDescent="0.2"/>
    <row r="4187" ht="5.0999999999999996" hidden="1" customHeight="1" x14ac:dyDescent="0.2"/>
    <row r="4188" ht="5.0999999999999996" hidden="1" customHeight="1" x14ac:dyDescent="0.2"/>
    <row r="4189" ht="5.0999999999999996" hidden="1" customHeight="1" x14ac:dyDescent="0.2"/>
    <row r="4190" ht="5.0999999999999996" hidden="1" customHeight="1" x14ac:dyDescent="0.2"/>
    <row r="4191" ht="5.0999999999999996" hidden="1" customHeight="1" x14ac:dyDescent="0.2"/>
    <row r="4192" ht="5.0999999999999996" hidden="1" customHeight="1" x14ac:dyDescent="0.2"/>
    <row r="4193" ht="5.0999999999999996" hidden="1" customHeight="1" x14ac:dyDescent="0.2"/>
    <row r="4194" ht="5.0999999999999996" hidden="1" customHeight="1" x14ac:dyDescent="0.2"/>
    <row r="4195" ht="5.0999999999999996" hidden="1" customHeight="1" x14ac:dyDescent="0.2"/>
    <row r="4196" ht="5.0999999999999996" hidden="1" customHeight="1" x14ac:dyDescent="0.2"/>
    <row r="4197" ht="5.0999999999999996" hidden="1" customHeight="1" x14ac:dyDescent="0.2"/>
    <row r="4198" ht="5.0999999999999996" hidden="1" customHeight="1" x14ac:dyDescent="0.2"/>
    <row r="4199" ht="5.0999999999999996" hidden="1" customHeight="1" x14ac:dyDescent="0.2"/>
    <row r="4200" ht="5.0999999999999996" hidden="1" customHeight="1" x14ac:dyDescent="0.2"/>
    <row r="4201" ht="5.0999999999999996" hidden="1" customHeight="1" x14ac:dyDescent="0.2"/>
    <row r="4202" ht="5.0999999999999996" hidden="1" customHeight="1" x14ac:dyDescent="0.2"/>
    <row r="4203" ht="5.0999999999999996" hidden="1" customHeight="1" x14ac:dyDescent="0.2"/>
    <row r="4204" ht="5.0999999999999996" hidden="1" customHeight="1" x14ac:dyDescent="0.2"/>
    <row r="4205" ht="5.0999999999999996" hidden="1" customHeight="1" x14ac:dyDescent="0.2"/>
    <row r="4206" ht="5.0999999999999996" hidden="1" customHeight="1" x14ac:dyDescent="0.2"/>
    <row r="4207" ht="5.0999999999999996" hidden="1" customHeight="1" x14ac:dyDescent="0.2"/>
    <row r="4208" ht="5.0999999999999996" hidden="1" customHeight="1" x14ac:dyDescent="0.2"/>
    <row r="4209" ht="5.0999999999999996" hidden="1" customHeight="1" x14ac:dyDescent="0.2"/>
    <row r="4210" ht="5.0999999999999996" hidden="1" customHeight="1" x14ac:dyDescent="0.2"/>
    <row r="4211" ht="5.0999999999999996" hidden="1" customHeight="1" x14ac:dyDescent="0.2"/>
    <row r="4212" ht="5.0999999999999996" hidden="1" customHeight="1" x14ac:dyDescent="0.2"/>
    <row r="4213" ht="5.0999999999999996" hidden="1" customHeight="1" x14ac:dyDescent="0.2"/>
    <row r="4214" ht="5.0999999999999996" hidden="1" customHeight="1" x14ac:dyDescent="0.2"/>
    <row r="4215" ht="5.0999999999999996" hidden="1" customHeight="1" x14ac:dyDescent="0.2"/>
    <row r="4216" ht="5.0999999999999996" hidden="1" customHeight="1" x14ac:dyDescent="0.2"/>
    <row r="4217" ht="5.0999999999999996" hidden="1" customHeight="1" x14ac:dyDescent="0.2"/>
    <row r="4218" ht="5.0999999999999996" hidden="1" customHeight="1" x14ac:dyDescent="0.2"/>
    <row r="4219" ht="5.0999999999999996" hidden="1" customHeight="1" x14ac:dyDescent="0.2"/>
    <row r="4220" ht="5.0999999999999996" hidden="1" customHeight="1" x14ac:dyDescent="0.2"/>
    <row r="4221" ht="5.0999999999999996" hidden="1" customHeight="1" x14ac:dyDescent="0.2"/>
    <row r="4222" ht="5.0999999999999996" hidden="1" customHeight="1" x14ac:dyDescent="0.2"/>
    <row r="4223" ht="5.0999999999999996" hidden="1" customHeight="1" x14ac:dyDescent="0.2"/>
    <row r="4224" ht="5.0999999999999996" hidden="1" customHeight="1" x14ac:dyDescent="0.2"/>
    <row r="4225" ht="5.0999999999999996" hidden="1" customHeight="1" x14ac:dyDescent="0.2"/>
    <row r="4226" ht="5.0999999999999996" hidden="1" customHeight="1" x14ac:dyDescent="0.2"/>
    <row r="4227" ht="5.0999999999999996" hidden="1" customHeight="1" x14ac:dyDescent="0.2"/>
    <row r="4228" ht="5.0999999999999996" hidden="1" customHeight="1" x14ac:dyDescent="0.2"/>
    <row r="4229" ht="5.0999999999999996" hidden="1" customHeight="1" x14ac:dyDescent="0.2"/>
    <row r="4230" ht="5.0999999999999996" hidden="1" customHeight="1" x14ac:dyDescent="0.2"/>
    <row r="4231" ht="5.0999999999999996" hidden="1" customHeight="1" x14ac:dyDescent="0.2"/>
    <row r="4232" ht="5.0999999999999996" hidden="1" customHeight="1" x14ac:dyDescent="0.2"/>
    <row r="4233" ht="5.0999999999999996" hidden="1" customHeight="1" x14ac:dyDescent="0.2"/>
    <row r="4234" ht="5.0999999999999996" hidden="1" customHeight="1" x14ac:dyDescent="0.2"/>
    <row r="4235" ht="5.0999999999999996" hidden="1" customHeight="1" x14ac:dyDescent="0.2"/>
    <row r="4236" ht="5.0999999999999996" hidden="1" customHeight="1" x14ac:dyDescent="0.2"/>
    <row r="4237" ht="5.0999999999999996" hidden="1" customHeight="1" x14ac:dyDescent="0.2"/>
    <row r="4238" ht="5.0999999999999996" hidden="1" customHeight="1" x14ac:dyDescent="0.2"/>
    <row r="4239" ht="5.0999999999999996" hidden="1" customHeight="1" x14ac:dyDescent="0.2"/>
    <row r="4240" ht="5.0999999999999996" hidden="1" customHeight="1" x14ac:dyDescent="0.2"/>
    <row r="4241" ht="5.0999999999999996" hidden="1" customHeight="1" x14ac:dyDescent="0.2"/>
    <row r="4242" ht="5.0999999999999996" hidden="1" customHeight="1" x14ac:dyDescent="0.2"/>
    <row r="4243" ht="5.0999999999999996" hidden="1" customHeight="1" x14ac:dyDescent="0.2"/>
    <row r="4244" ht="5.0999999999999996" hidden="1" customHeight="1" x14ac:dyDescent="0.2"/>
    <row r="4245" ht="5.0999999999999996" hidden="1" customHeight="1" x14ac:dyDescent="0.2"/>
    <row r="4246" ht="5.0999999999999996" hidden="1" customHeight="1" x14ac:dyDescent="0.2"/>
    <row r="4247" ht="5.0999999999999996" hidden="1" customHeight="1" x14ac:dyDescent="0.2"/>
    <row r="4248" ht="5.0999999999999996" hidden="1" customHeight="1" x14ac:dyDescent="0.2"/>
    <row r="4249" ht="5.0999999999999996" hidden="1" customHeight="1" x14ac:dyDescent="0.2"/>
    <row r="4250" ht="5.0999999999999996" hidden="1" customHeight="1" x14ac:dyDescent="0.2"/>
    <row r="4251" ht="5.0999999999999996" hidden="1" customHeight="1" x14ac:dyDescent="0.2"/>
    <row r="4252" ht="5.0999999999999996" hidden="1" customHeight="1" x14ac:dyDescent="0.2"/>
    <row r="4253" ht="5.0999999999999996" hidden="1" customHeight="1" x14ac:dyDescent="0.2"/>
    <row r="4254" ht="5.0999999999999996" hidden="1" customHeight="1" x14ac:dyDescent="0.2"/>
    <row r="4255" ht="5.0999999999999996" hidden="1" customHeight="1" x14ac:dyDescent="0.2"/>
    <row r="4256" ht="5.0999999999999996" hidden="1" customHeight="1" x14ac:dyDescent="0.2"/>
    <row r="4257" ht="5.0999999999999996" hidden="1" customHeight="1" x14ac:dyDescent="0.2"/>
    <row r="4258" ht="5.0999999999999996" hidden="1" customHeight="1" x14ac:dyDescent="0.2"/>
    <row r="4259" ht="5.0999999999999996" hidden="1" customHeight="1" x14ac:dyDescent="0.2"/>
    <row r="4260" ht="5.0999999999999996" hidden="1" customHeight="1" x14ac:dyDescent="0.2"/>
    <row r="4261" ht="5.0999999999999996" hidden="1" customHeight="1" x14ac:dyDescent="0.2"/>
    <row r="4262" ht="5.0999999999999996" hidden="1" customHeight="1" x14ac:dyDescent="0.2"/>
    <row r="4263" ht="5.0999999999999996" hidden="1" customHeight="1" x14ac:dyDescent="0.2"/>
    <row r="4264" ht="5.0999999999999996" hidden="1" customHeight="1" x14ac:dyDescent="0.2"/>
    <row r="4265" ht="5.0999999999999996" hidden="1" customHeight="1" x14ac:dyDescent="0.2"/>
    <row r="4266" ht="5.0999999999999996" hidden="1" customHeight="1" x14ac:dyDescent="0.2"/>
    <row r="4267" ht="5.0999999999999996" hidden="1" customHeight="1" x14ac:dyDescent="0.2"/>
    <row r="4268" ht="5.0999999999999996" hidden="1" customHeight="1" x14ac:dyDescent="0.2"/>
    <row r="4269" ht="5.0999999999999996" hidden="1" customHeight="1" x14ac:dyDescent="0.2"/>
    <row r="4270" ht="5.0999999999999996" hidden="1" customHeight="1" x14ac:dyDescent="0.2"/>
    <row r="4271" ht="5.0999999999999996" hidden="1" customHeight="1" x14ac:dyDescent="0.2"/>
    <row r="4272" ht="5.0999999999999996" hidden="1" customHeight="1" x14ac:dyDescent="0.2"/>
    <row r="4273" ht="5.0999999999999996" hidden="1" customHeight="1" x14ac:dyDescent="0.2"/>
    <row r="4274" ht="5.0999999999999996" hidden="1" customHeight="1" x14ac:dyDescent="0.2"/>
    <row r="4275" ht="5.0999999999999996" hidden="1" customHeight="1" x14ac:dyDescent="0.2"/>
    <row r="4276" ht="5.0999999999999996" hidden="1" customHeight="1" x14ac:dyDescent="0.2"/>
    <row r="4277" ht="5.0999999999999996" hidden="1" customHeight="1" x14ac:dyDescent="0.2"/>
    <row r="4278" ht="5.0999999999999996" hidden="1" customHeight="1" x14ac:dyDescent="0.2"/>
    <row r="4279" ht="5.0999999999999996" hidden="1" customHeight="1" x14ac:dyDescent="0.2"/>
    <row r="4280" ht="5.0999999999999996" hidden="1" customHeight="1" x14ac:dyDescent="0.2"/>
    <row r="4281" ht="5.0999999999999996" hidden="1" customHeight="1" x14ac:dyDescent="0.2"/>
    <row r="4282" ht="5.0999999999999996" hidden="1" customHeight="1" x14ac:dyDescent="0.2"/>
    <row r="4283" ht="5.0999999999999996" hidden="1" customHeight="1" x14ac:dyDescent="0.2"/>
    <row r="4284" ht="5.0999999999999996" hidden="1" customHeight="1" x14ac:dyDescent="0.2"/>
    <row r="4285" ht="5.0999999999999996" hidden="1" customHeight="1" x14ac:dyDescent="0.2"/>
    <row r="4286" ht="5.0999999999999996" hidden="1" customHeight="1" x14ac:dyDescent="0.2"/>
    <row r="4287" ht="5.0999999999999996" hidden="1" customHeight="1" x14ac:dyDescent="0.2"/>
    <row r="4288" ht="5.0999999999999996" hidden="1" customHeight="1" x14ac:dyDescent="0.2"/>
    <row r="4289" ht="5.0999999999999996" hidden="1" customHeight="1" x14ac:dyDescent="0.2"/>
    <row r="4290" ht="5.0999999999999996" hidden="1" customHeight="1" x14ac:dyDescent="0.2"/>
    <row r="4291" ht="5.0999999999999996" hidden="1" customHeight="1" x14ac:dyDescent="0.2"/>
    <row r="4292" ht="5.0999999999999996" hidden="1" customHeight="1" x14ac:dyDescent="0.2"/>
    <row r="4293" ht="5.0999999999999996" hidden="1" customHeight="1" x14ac:dyDescent="0.2"/>
    <row r="4294" ht="5.0999999999999996" hidden="1" customHeight="1" x14ac:dyDescent="0.2"/>
    <row r="4295" ht="5.0999999999999996" hidden="1" customHeight="1" x14ac:dyDescent="0.2"/>
    <row r="4296" ht="5.0999999999999996" hidden="1" customHeight="1" x14ac:dyDescent="0.2"/>
    <row r="4297" ht="5.0999999999999996" hidden="1" customHeight="1" x14ac:dyDescent="0.2"/>
    <row r="4298" ht="5.0999999999999996" hidden="1" customHeight="1" x14ac:dyDescent="0.2"/>
    <row r="4299" ht="5.0999999999999996" hidden="1" customHeight="1" x14ac:dyDescent="0.2"/>
    <row r="4300" ht="5.0999999999999996" hidden="1" customHeight="1" x14ac:dyDescent="0.2"/>
    <row r="4301" ht="5.0999999999999996" hidden="1" customHeight="1" x14ac:dyDescent="0.2"/>
    <row r="4302" ht="5.0999999999999996" hidden="1" customHeight="1" x14ac:dyDescent="0.2"/>
    <row r="4303" ht="5.0999999999999996" hidden="1" customHeight="1" x14ac:dyDescent="0.2"/>
    <row r="4304" ht="5.0999999999999996" hidden="1" customHeight="1" x14ac:dyDescent="0.2"/>
    <row r="4305" ht="5.0999999999999996" hidden="1" customHeight="1" x14ac:dyDescent="0.2"/>
    <row r="4306" ht="5.0999999999999996" hidden="1" customHeight="1" x14ac:dyDescent="0.2"/>
    <row r="4307" ht="5.0999999999999996" hidden="1" customHeight="1" x14ac:dyDescent="0.2"/>
    <row r="4308" ht="5.0999999999999996" hidden="1" customHeight="1" x14ac:dyDescent="0.2"/>
    <row r="4309" ht="5.0999999999999996" hidden="1" customHeight="1" x14ac:dyDescent="0.2"/>
    <row r="4310" ht="5.0999999999999996" hidden="1" customHeight="1" x14ac:dyDescent="0.2"/>
    <row r="4311" ht="5.0999999999999996" hidden="1" customHeight="1" x14ac:dyDescent="0.2"/>
    <row r="4312" ht="5.0999999999999996" hidden="1" customHeight="1" x14ac:dyDescent="0.2"/>
    <row r="4313" ht="5.0999999999999996" hidden="1" customHeight="1" x14ac:dyDescent="0.2"/>
    <row r="4314" ht="5.0999999999999996" hidden="1" customHeight="1" x14ac:dyDescent="0.2"/>
    <row r="4315" ht="5.0999999999999996" hidden="1" customHeight="1" x14ac:dyDescent="0.2"/>
    <row r="4316" ht="5.0999999999999996" hidden="1" customHeight="1" x14ac:dyDescent="0.2"/>
    <row r="4317" ht="5.0999999999999996" hidden="1" customHeight="1" x14ac:dyDescent="0.2"/>
    <row r="4318" ht="5.0999999999999996" hidden="1" customHeight="1" x14ac:dyDescent="0.2"/>
    <row r="4319" ht="5.0999999999999996" hidden="1" customHeight="1" x14ac:dyDescent="0.2"/>
    <row r="4320" ht="5.0999999999999996" hidden="1" customHeight="1" x14ac:dyDescent="0.2"/>
    <row r="4321" ht="5.0999999999999996" hidden="1" customHeight="1" x14ac:dyDescent="0.2"/>
    <row r="4322" ht="5.0999999999999996" hidden="1" customHeight="1" x14ac:dyDescent="0.2"/>
    <row r="4323" ht="5.0999999999999996" hidden="1" customHeight="1" x14ac:dyDescent="0.2"/>
    <row r="4324" ht="5.0999999999999996" hidden="1" customHeight="1" x14ac:dyDescent="0.2"/>
    <row r="4325" ht="5.0999999999999996" hidden="1" customHeight="1" x14ac:dyDescent="0.2"/>
    <row r="4326" ht="5.0999999999999996" hidden="1" customHeight="1" x14ac:dyDescent="0.2"/>
    <row r="4327" ht="5.0999999999999996" hidden="1" customHeight="1" x14ac:dyDescent="0.2"/>
    <row r="4328" ht="5.0999999999999996" hidden="1" customHeight="1" x14ac:dyDescent="0.2"/>
    <row r="4329" ht="5.0999999999999996" hidden="1" customHeight="1" x14ac:dyDescent="0.2"/>
    <row r="4330" ht="5.0999999999999996" hidden="1" customHeight="1" x14ac:dyDescent="0.2"/>
    <row r="4331" ht="5.0999999999999996" hidden="1" customHeight="1" x14ac:dyDescent="0.2"/>
    <row r="4332" ht="5.0999999999999996" hidden="1" customHeight="1" x14ac:dyDescent="0.2"/>
    <row r="4333" ht="5.0999999999999996" hidden="1" customHeight="1" x14ac:dyDescent="0.2"/>
    <row r="4334" ht="5.0999999999999996" hidden="1" customHeight="1" x14ac:dyDescent="0.2"/>
    <row r="4335" ht="5.0999999999999996" hidden="1" customHeight="1" x14ac:dyDescent="0.2"/>
    <row r="4336" ht="5.0999999999999996" hidden="1" customHeight="1" x14ac:dyDescent="0.2"/>
    <row r="4337" ht="5.0999999999999996" hidden="1" customHeight="1" x14ac:dyDescent="0.2"/>
    <row r="4338" ht="5.0999999999999996" hidden="1" customHeight="1" x14ac:dyDescent="0.2"/>
    <row r="4339" ht="5.0999999999999996" hidden="1" customHeight="1" x14ac:dyDescent="0.2"/>
    <row r="4340" ht="5.0999999999999996" hidden="1" customHeight="1" x14ac:dyDescent="0.2"/>
    <row r="4341" ht="5.0999999999999996" hidden="1" customHeight="1" x14ac:dyDescent="0.2"/>
    <row r="4342" ht="5.0999999999999996" hidden="1" customHeight="1" x14ac:dyDescent="0.2"/>
    <row r="4343" ht="5.0999999999999996" hidden="1" customHeight="1" x14ac:dyDescent="0.2"/>
    <row r="4344" ht="5.0999999999999996" hidden="1" customHeight="1" x14ac:dyDescent="0.2"/>
    <row r="4345" ht="5.0999999999999996" hidden="1" customHeight="1" x14ac:dyDescent="0.2"/>
    <row r="4346" ht="5.0999999999999996" hidden="1" customHeight="1" x14ac:dyDescent="0.2"/>
    <row r="4347" ht="5.0999999999999996" hidden="1" customHeight="1" x14ac:dyDescent="0.2"/>
    <row r="4348" ht="5.0999999999999996" hidden="1" customHeight="1" x14ac:dyDescent="0.2"/>
    <row r="4349" ht="5.0999999999999996" hidden="1" customHeight="1" x14ac:dyDescent="0.2"/>
    <row r="4350" ht="5.0999999999999996" hidden="1" customHeight="1" x14ac:dyDescent="0.2"/>
    <row r="4351" ht="5.0999999999999996" hidden="1" customHeight="1" x14ac:dyDescent="0.2"/>
    <row r="4352" ht="5.0999999999999996" hidden="1" customHeight="1" x14ac:dyDescent="0.2"/>
    <row r="4353" ht="5.0999999999999996" hidden="1" customHeight="1" x14ac:dyDescent="0.2"/>
    <row r="4354" ht="5.0999999999999996" hidden="1" customHeight="1" x14ac:dyDescent="0.2"/>
    <row r="4355" ht="5.0999999999999996" hidden="1" customHeight="1" x14ac:dyDescent="0.2"/>
    <row r="4356" ht="5.0999999999999996" hidden="1" customHeight="1" x14ac:dyDescent="0.2"/>
    <row r="4357" ht="5.0999999999999996" hidden="1" customHeight="1" x14ac:dyDescent="0.2"/>
    <row r="4358" ht="5.0999999999999996" hidden="1" customHeight="1" x14ac:dyDescent="0.2"/>
    <row r="4359" ht="5.0999999999999996" hidden="1" customHeight="1" x14ac:dyDescent="0.2"/>
    <row r="4360" ht="5.0999999999999996" hidden="1" customHeight="1" x14ac:dyDescent="0.2"/>
    <row r="4361" ht="5.0999999999999996" hidden="1" customHeight="1" x14ac:dyDescent="0.2"/>
    <row r="4362" ht="5.0999999999999996" hidden="1" customHeight="1" x14ac:dyDescent="0.2"/>
    <row r="4363" ht="5.0999999999999996" hidden="1" customHeight="1" x14ac:dyDescent="0.2"/>
    <row r="4364" ht="5.0999999999999996" hidden="1" customHeight="1" x14ac:dyDescent="0.2"/>
    <row r="4365" ht="5.0999999999999996" hidden="1" customHeight="1" x14ac:dyDescent="0.2"/>
    <row r="4366" ht="5.0999999999999996" hidden="1" customHeight="1" x14ac:dyDescent="0.2"/>
    <row r="4367" ht="5.0999999999999996" hidden="1" customHeight="1" x14ac:dyDescent="0.2"/>
    <row r="4368" ht="5.0999999999999996" hidden="1" customHeight="1" x14ac:dyDescent="0.2"/>
    <row r="4369" ht="5.0999999999999996" hidden="1" customHeight="1" x14ac:dyDescent="0.2"/>
    <row r="4370" ht="5.0999999999999996" hidden="1" customHeight="1" x14ac:dyDescent="0.2"/>
    <row r="4371" ht="5.0999999999999996" hidden="1" customHeight="1" x14ac:dyDescent="0.2"/>
    <row r="4372" ht="5.0999999999999996" hidden="1" customHeight="1" x14ac:dyDescent="0.2"/>
    <row r="4373" ht="5.0999999999999996" hidden="1" customHeight="1" x14ac:dyDescent="0.2"/>
    <row r="4374" ht="5.0999999999999996" hidden="1" customHeight="1" x14ac:dyDescent="0.2"/>
    <row r="4375" ht="5.0999999999999996" hidden="1" customHeight="1" x14ac:dyDescent="0.2"/>
    <row r="4376" ht="5.0999999999999996" hidden="1" customHeight="1" x14ac:dyDescent="0.2"/>
    <row r="4377" ht="5.0999999999999996" hidden="1" customHeight="1" x14ac:dyDescent="0.2"/>
    <row r="4378" ht="5.0999999999999996" hidden="1" customHeight="1" x14ac:dyDescent="0.2"/>
    <row r="4379" ht="5.0999999999999996" hidden="1" customHeight="1" x14ac:dyDescent="0.2"/>
    <row r="4380" ht="5.0999999999999996" hidden="1" customHeight="1" x14ac:dyDescent="0.2"/>
    <row r="4381" ht="5.0999999999999996" hidden="1" customHeight="1" x14ac:dyDescent="0.2"/>
    <row r="4382" ht="5.0999999999999996" hidden="1" customHeight="1" x14ac:dyDescent="0.2"/>
    <row r="4383" ht="5.0999999999999996" hidden="1" customHeight="1" x14ac:dyDescent="0.2"/>
    <row r="4384" ht="5.0999999999999996" hidden="1" customHeight="1" x14ac:dyDescent="0.2"/>
    <row r="4385" ht="5.0999999999999996" hidden="1" customHeight="1" x14ac:dyDescent="0.2"/>
    <row r="4386" ht="5.0999999999999996" hidden="1" customHeight="1" x14ac:dyDescent="0.2"/>
    <row r="4387" ht="5.0999999999999996" hidden="1" customHeight="1" x14ac:dyDescent="0.2"/>
    <row r="4388" ht="5.0999999999999996" hidden="1" customHeight="1" x14ac:dyDescent="0.2"/>
    <row r="4389" ht="5.0999999999999996" hidden="1" customHeight="1" x14ac:dyDescent="0.2"/>
    <row r="4390" ht="5.0999999999999996" hidden="1" customHeight="1" x14ac:dyDescent="0.2"/>
    <row r="4391" ht="5.0999999999999996" hidden="1" customHeight="1" x14ac:dyDescent="0.2"/>
    <row r="4392" ht="5.0999999999999996" hidden="1" customHeight="1" x14ac:dyDescent="0.2"/>
    <row r="4393" ht="5.0999999999999996" hidden="1" customHeight="1" x14ac:dyDescent="0.2"/>
    <row r="4394" ht="5.0999999999999996" hidden="1" customHeight="1" x14ac:dyDescent="0.2"/>
    <row r="4395" ht="5.0999999999999996" hidden="1" customHeight="1" x14ac:dyDescent="0.2"/>
    <row r="4396" ht="5.0999999999999996" hidden="1" customHeight="1" x14ac:dyDescent="0.2"/>
    <row r="4397" ht="5.0999999999999996" hidden="1" customHeight="1" x14ac:dyDescent="0.2"/>
    <row r="4398" ht="5.0999999999999996" hidden="1" customHeight="1" x14ac:dyDescent="0.2"/>
    <row r="4399" ht="5.0999999999999996" hidden="1" customHeight="1" x14ac:dyDescent="0.2"/>
    <row r="4400" ht="5.0999999999999996" hidden="1" customHeight="1" x14ac:dyDescent="0.2"/>
    <row r="4401" ht="5.0999999999999996" hidden="1" customHeight="1" x14ac:dyDescent="0.2"/>
    <row r="4402" ht="5.0999999999999996" hidden="1" customHeight="1" x14ac:dyDescent="0.2"/>
    <row r="4403" ht="5.0999999999999996" hidden="1" customHeight="1" x14ac:dyDescent="0.2"/>
    <row r="4404" ht="5.0999999999999996" hidden="1" customHeight="1" x14ac:dyDescent="0.2"/>
    <row r="4405" ht="5.0999999999999996" hidden="1" customHeight="1" x14ac:dyDescent="0.2"/>
    <row r="4406" ht="5.0999999999999996" hidden="1" customHeight="1" x14ac:dyDescent="0.2"/>
    <row r="4407" ht="5.0999999999999996" hidden="1" customHeight="1" x14ac:dyDescent="0.2"/>
    <row r="4408" ht="5.0999999999999996" hidden="1" customHeight="1" x14ac:dyDescent="0.2"/>
    <row r="4409" ht="5.0999999999999996" hidden="1" customHeight="1" x14ac:dyDescent="0.2"/>
    <row r="4410" ht="5.0999999999999996" hidden="1" customHeight="1" x14ac:dyDescent="0.2"/>
    <row r="4411" ht="5.0999999999999996" hidden="1" customHeight="1" x14ac:dyDescent="0.2"/>
    <row r="4412" ht="5.0999999999999996" hidden="1" customHeight="1" x14ac:dyDescent="0.2"/>
    <row r="4413" ht="5.0999999999999996" hidden="1" customHeight="1" x14ac:dyDescent="0.2"/>
    <row r="4414" ht="5.0999999999999996" hidden="1" customHeight="1" x14ac:dyDescent="0.2"/>
    <row r="4415" ht="5.0999999999999996" hidden="1" customHeight="1" x14ac:dyDescent="0.2"/>
    <row r="4416" ht="5.0999999999999996" hidden="1" customHeight="1" x14ac:dyDescent="0.2"/>
    <row r="4417" ht="5.0999999999999996" hidden="1" customHeight="1" x14ac:dyDescent="0.2"/>
    <row r="4418" ht="5.0999999999999996" hidden="1" customHeight="1" x14ac:dyDescent="0.2"/>
    <row r="4419" ht="5.0999999999999996" hidden="1" customHeight="1" x14ac:dyDescent="0.2"/>
    <row r="4420" ht="5.0999999999999996" hidden="1" customHeight="1" x14ac:dyDescent="0.2"/>
    <row r="4421" ht="5.0999999999999996" hidden="1" customHeight="1" x14ac:dyDescent="0.2"/>
    <row r="4422" ht="5.0999999999999996" hidden="1" customHeight="1" x14ac:dyDescent="0.2"/>
    <row r="4423" ht="5.0999999999999996" hidden="1" customHeight="1" x14ac:dyDescent="0.2"/>
    <row r="4424" ht="5.0999999999999996" hidden="1" customHeight="1" x14ac:dyDescent="0.2"/>
    <row r="4425" ht="5.0999999999999996" hidden="1" customHeight="1" x14ac:dyDescent="0.2"/>
    <row r="4426" ht="5.0999999999999996" hidden="1" customHeight="1" x14ac:dyDescent="0.2"/>
    <row r="4427" ht="5.0999999999999996" hidden="1" customHeight="1" x14ac:dyDescent="0.2"/>
    <row r="4428" ht="5.0999999999999996" hidden="1" customHeight="1" x14ac:dyDescent="0.2"/>
    <row r="4429" ht="5.0999999999999996" hidden="1" customHeight="1" x14ac:dyDescent="0.2"/>
    <row r="4430" ht="5.0999999999999996" hidden="1" customHeight="1" x14ac:dyDescent="0.2"/>
    <row r="4431" ht="5.0999999999999996" hidden="1" customHeight="1" x14ac:dyDescent="0.2"/>
    <row r="4432" ht="5.0999999999999996" hidden="1" customHeight="1" x14ac:dyDescent="0.2"/>
    <row r="4433" ht="5.0999999999999996" hidden="1" customHeight="1" x14ac:dyDescent="0.2"/>
    <row r="4434" ht="5.0999999999999996" hidden="1" customHeight="1" x14ac:dyDescent="0.2"/>
    <row r="4435" ht="5.0999999999999996" hidden="1" customHeight="1" x14ac:dyDescent="0.2"/>
    <row r="4436" ht="5.0999999999999996" hidden="1" customHeight="1" x14ac:dyDescent="0.2"/>
    <row r="4437" ht="5.0999999999999996" hidden="1" customHeight="1" x14ac:dyDescent="0.2"/>
    <row r="4438" ht="5.0999999999999996" hidden="1" customHeight="1" x14ac:dyDescent="0.2"/>
    <row r="4439" ht="5.0999999999999996" hidden="1" customHeight="1" x14ac:dyDescent="0.2"/>
    <row r="4440" ht="5.0999999999999996" hidden="1" customHeight="1" x14ac:dyDescent="0.2"/>
    <row r="4441" ht="5.0999999999999996" hidden="1" customHeight="1" x14ac:dyDescent="0.2"/>
    <row r="4442" ht="5.0999999999999996" hidden="1" customHeight="1" x14ac:dyDescent="0.2"/>
    <row r="4443" ht="5.0999999999999996" hidden="1" customHeight="1" x14ac:dyDescent="0.2"/>
    <row r="4444" ht="5.0999999999999996" hidden="1" customHeight="1" x14ac:dyDescent="0.2"/>
    <row r="4445" ht="5.0999999999999996" hidden="1" customHeight="1" x14ac:dyDescent="0.2"/>
    <row r="4446" ht="5.0999999999999996" hidden="1" customHeight="1" x14ac:dyDescent="0.2"/>
    <row r="4447" ht="5.0999999999999996" hidden="1" customHeight="1" x14ac:dyDescent="0.2"/>
    <row r="4448" ht="5.0999999999999996" hidden="1" customHeight="1" x14ac:dyDescent="0.2"/>
    <row r="4449" ht="5.0999999999999996" hidden="1" customHeight="1" x14ac:dyDescent="0.2"/>
    <row r="4450" ht="5.0999999999999996" hidden="1" customHeight="1" x14ac:dyDescent="0.2"/>
    <row r="4451" ht="5.0999999999999996" hidden="1" customHeight="1" x14ac:dyDescent="0.2"/>
    <row r="4452" ht="5.0999999999999996" hidden="1" customHeight="1" x14ac:dyDescent="0.2"/>
    <row r="4453" ht="5.0999999999999996" hidden="1" customHeight="1" x14ac:dyDescent="0.2"/>
    <row r="4454" ht="5.0999999999999996" hidden="1" customHeight="1" x14ac:dyDescent="0.2"/>
    <row r="4455" ht="5.0999999999999996" hidden="1" customHeight="1" x14ac:dyDescent="0.2"/>
    <row r="4456" ht="5.0999999999999996" hidden="1" customHeight="1" x14ac:dyDescent="0.2"/>
    <row r="4457" ht="5.0999999999999996" hidden="1" customHeight="1" x14ac:dyDescent="0.2"/>
    <row r="4458" ht="5.0999999999999996" hidden="1" customHeight="1" x14ac:dyDescent="0.2"/>
    <row r="4459" ht="5.0999999999999996" hidden="1" customHeight="1" x14ac:dyDescent="0.2"/>
    <row r="4460" ht="5.0999999999999996" hidden="1" customHeight="1" x14ac:dyDescent="0.2"/>
    <row r="4461" ht="5.0999999999999996" hidden="1" customHeight="1" x14ac:dyDescent="0.2"/>
    <row r="4462" ht="5.0999999999999996" hidden="1" customHeight="1" x14ac:dyDescent="0.2"/>
    <row r="4463" ht="5.0999999999999996" hidden="1" customHeight="1" x14ac:dyDescent="0.2"/>
    <row r="4464" ht="5.0999999999999996" hidden="1" customHeight="1" x14ac:dyDescent="0.2"/>
    <row r="4465" ht="5.0999999999999996" hidden="1" customHeight="1" x14ac:dyDescent="0.2"/>
    <row r="4466" ht="5.0999999999999996" hidden="1" customHeight="1" x14ac:dyDescent="0.2"/>
    <row r="4467" ht="5.0999999999999996" hidden="1" customHeight="1" x14ac:dyDescent="0.2"/>
    <row r="4468" ht="5.0999999999999996" hidden="1" customHeight="1" x14ac:dyDescent="0.2"/>
    <row r="4469" ht="5.0999999999999996" hidden="1" customHeight="1" x14ac:dyDescent="0.2"/>
    <row r="4470" ht="5.0999999999999996" hidden="1" customHeight="1" x14ac:dyDescent="0.2"/>
    <row r="4471" ht="5.0999999999999996" hidden="1" customHeight="1" x14ac:dyDescent="0.2"/>
    <row r="4472" ht="5.0999999999999996" hidden="1" customHeight="1" x14ac:dyDescent="0.2"/>
    <row r="4473" ht="5.0999999999999996" hidden="1" customHeight="1" x14ac:dyDescent="0.2"/>
    <row r="4474" ht="5.0999999999999996" hidden="1" customHeight="1" x14ac:dyDescent="0.2"/>
    <row r="4475" ht="5.0999999999999996" hidden="1" customHeight="1" x14ac:dyDescent="0.2"/>
    <row r="4476" ht="5.0999999999999996" hidden="1" customHeight="1" x14ac:dyDescent="0.2"/>
    <row r="4477" ht="5.0999999999999996" hidden="1" customHeight="1" x14ac:dyDescent="0.2"/>
    <row r="4478" ht="5.0999999999999996" hidden="1" customHeight="1" x14ac:dyDescent="0.2"/>
    <row r="4479" ht="5.0999999999999996" hidden="1" customHeight="1" x14ac:dyDescent="0.2"/>
    <row r="4480" ht="5.0999999999999996" hidden="1" customHeight="1" x14ac:dyDescent="0.2"/>
    <row r="4481" ht="5.0999999999999996" hidden="1" customHeight="1" x14ac:dyDescent="0.2"/>
    <row r="4482" ht="5.0999999999999996" hidden="1" customHeight="1" x14ac:dyDescent="0.2"/>
    <row r="4483" ht="5.0999999999999996" hidden="1" customHeight="1" x14ac:dyDescent="0.2"/>
    <row r="4484" ht="5.0999999999999996" hidden="1" customHeight="1" x14ac:dyDescent="0.2"/>
    <row r="4485" ht="5.0999999999999996" hidden="1" customHeight="1" x14ac:dyDescent="0.2"/>
    <row r="4486" ht="5.0999999999999996" hidden="1" customHeight="1" x14ac:dyDescent="0.2"/>
    <row r="4487" ht="5.0999999999999996" hidden="1" customHeight="1" x14ac:dyDescent="0.2"/>
    <row r="4488" ht="5.0999999999999996" hidden="1" customHeight="1" x14ac:dyDescent="0.2"/>
    <row r="4489" ht="5.0999999999999996" hidden="1" customHeight="1" x14ac:dyDescent="0.2"/>
    <row r="4490" ht="5.0999999999999996" hidden="1" customHeight="1" x14ac:dyDescent="0.2"/>
    <row r="4491" ht="5.0999999999999996" hidden="1" customHeight="1" x14ac:dyDescent="0.2"/>
    <row r="4492" ht="5.0999999999999996" hidden="1" customHeight="1" x14ac:dyDescent="0.2"/>
    <row r="4493" ht="5.0999999999999996" hidden="1" customHeight="1" x14ac:dyDescent="0.2"/>
    <row r="4494" ht="5.0999999999999996" hidden="1" customHeight="1" x14ac:dyDescent="0.2"/>
    <row r="4495" ht="5.0999999999999996" hidden="1" customHeight="1" x14ac:dyDescent="0.2"/>
    <row r="4496" ht="5.0999999999999996" hidden="1" customHeight="1" x14ac:dyDescent="0.2"/>
    <row r="4497" ht="5.0999999999999996" hidden="1" customHeight="1" x14ac:dyDescent="0.2"/>
    <row r="4498" ht="5.0999999999999996" hidden="1" customHeight="1" x14ac:dyDescent="0.2"/>
    <row r="4499" ht="5.0999999999999996" hidden="1" customHeight="1" x14ac:dyDescent="0.2"/>
    <row r="4500" ht="5.0999999999999996" hidden="1" customHeight="1" x14ac:dyDescent="0.2"/>
    <row r="4501" ht="5.0999999999999996" hidden="1" customHeight="1" x14ac:dyDescent="0.2"/>
    <row r="4502" ht="5.0999999999999996" hidden="1" customHeight="1" x14ac:dyDescent="0.2"/>
    <row r="4503" ht="5.0999999999999996" hidden="1" customHeight="1" x14ac:dyDescent="0.2"/>
    <row r="4504" ht="5.0999999999999996" hidden="1" customHeight="1" x14ac:dyDescent="0.2"/>
    <row r="4505" ht="5.0999999999999996" hidden="1" customHeight="1" x14ac:dyDescent="0.2"/>
    <row r="4506" ht="5.0999999999999996" hidden="1" customHeight="1" x14ac:dyDescent="0.2"/>
    <row r="4507" ht="5.0999999999999996" hidden="1" customHeight="1" x14ac:dyDescent="0.2"/>
    <row r="4508" ht="5.0999999999999996" hidden="1" customHeight="1" x14ac:dyDescent="0.2"/>
    <row r="4509" ht="5.0999999999999996" hidden="1" customHeight="1" x14ac:dyDescent="0.2"/>
    <row r="4510" ht="5.0999999999999996" hidden="1" customHeight="1" x14ac:dyDescent="0.2"/>
    <row r="4511" ht="5.0999999999999996" hidden="1" customHeight="1" x14ac:dyDescent="0.2"/>
    <row r="4512" ht="5.0999999999999996" hidden="1" customHeight="1" x14ac:dyDescent="0.2"/>
    <row r="4513" ht="5.0999999999999996" hidden="1" customHeight="1" x14ac:dyDescent="0.2"/>
    <row r="4514" ht="5.0999999999999996" hidden="1" customHeight="1" x14ac:dyDescent="0.2"/>
    <row r="4515" ht="5.0999999999999996" hidden="1" customHeight="1" x14ac:dyDescent="0.2"/>
    <row r="4516" ht="5.0999999999999996" hidden="1" customHeight="1" x14ac:dyDescent="0.2"/>
    <row r="4517" ht="5.0999999999999996" hidden="1" customHeight="1" x14ac:dyDescent="0.2"/>
    <row r="4518" ht="5.0999999999999996" hidden="1" customHeight="1" x14ac:dyDescent="0.2"/>
    <row r="4519" ht="5.0999999999999996" hidden="1" customHeight="1" x14ac:dyDescent="0.2"/>
    <row r="4520" ht="5.0999999999999996" hidden="1" customHeight="1" x14ac:dyDescent="0.2"/>
    <row r="4521" ht="5.0999999999999996" hidden="1" customHeight="1" x14ac:dyDescent="0.2"/>
    <row r="4522" ht="5.0999999999999996" hidden="1" customHeight="1" x14ac:dyDescent="0.2"/>
    <row r="4523" ht="5.0999999999999996" hidden="1" customHeight="1" x14ac:dyDescent="0.2"/>
    <row r="4524" ht="5.0999999999999996" hidden="1" customHeight="1" x14ac:dyDescent="0.2"/>
    <row r="4525" ht="5.0999999999999996" hidden="1" customHeight="1" x14ac:dyDescent="0.2"/>
    <row r="4526" ht="5.0999999999999996" hidden="1" customHeight="1" x14ac:dyDescent="0.2"/>
    <row r="4527" ht="5.0999999999999996" hidden="1" customHeight="1" x14ac:dyDescent="0.2"/>
    <row r="4528" ht="5.0999999999999996" hidden="1" customHeight="1" x14ac:dyDescent="0.2"/>
    <row r="4529" ht="5.0999999999999996" hidden="1" customHeight="1" x14ac:dyDescent="0.2"/>
    <row r="4530" ht="5.0999999999999996" hidden="1" customHeight="1" x14ac:dyDescent="0.2"/>
    <row r="4531" ht="5.0999999999999996" hidden="1" customHeight="1" x14ac:dyDescent="0.2"/>
    <row r="4532" ht="5.0999999999999996" hidden="1" customHeight="1" x14ac:dyDescent="0.2"/>
    <row r="4533" ht="5.0999999999999996" hidden="1" customHeight="1" x14ac:dyDescent="0.2"/>
    <row r="4534" ht="5.0999999999999996" hidden="1" customHeight="1" x14ac:dyDescent="0.2"/>
    <row r="4535" ht="5.0999999999999996" hidden="1" customHeight="1" x14ac:dyDescent="0.2"/>
    <row r="4536" ht="5.0999999999999996" hidden="1" customHeight="1" x14ac:dyDescent="0.2"/>
    <row r="4537" ht="5.0999999999999996" hidden="1" customHeight="1" x14ac:dyDescent="0.2"/>
    <row r="4538" ht="5.0999999999999996" hidden="1" customHeight="1" x14ac:dyDescent="0.2"/>
    <row r="4539" ht="5.0999999999999996" hidden="1" customHeight="1" x14ac:dyDescent="0.2"/>
    <row r="4540" ht="5.0999999999999996" hidden="1" customHeight="1" x14ac:dyDescent="0.2"/>
    <row r="4541" ht="5.0999999999999996" hidden="1" customHeight="1" x14ac:dyDescent="0.2"/>
    <row r="4542" ht="5.0999999999999996" hidden="1" customHeight="1" x14ac:dyDescent="0.2"/>
    <row r="4543" ht="5.0999999999999996" hidden="1" customHeight="1" x14ac:dyDescent="0.2"/>
    <row r="4544" ht="5.0999999999999996" hidden="1" customHeight="1" x14ac:dyDescent="0.2"/>
    <row r="4545" ht="5.0999999999999996" hidden="1" customHeight="1" x14ac:dyDescent="0.2"/>
    <row r="4546" ht="5.0999999999999996" hidden="1" customHeight="1" x14ac:dyDescent="0.2"/>
    <row r="4547" ht="5.0999999999999996" hidden="1" customHeight="1" x14ac:dyDescent="0.2"/>
    <row r="4548" ht="5.0999999999999996" hidden="1" customHeight="1" x14ac:dyDescent="0.2"/>
    <row r="4549" ht="5.0999999999999996" hidden="1" customHeight="1" x14ac:dyDescent="0.2"/>
    <row r="4550" ht="5.0999999999999996" hidden="1" customHeight="1" x14ac:dyDescent="0.2"/>
    <row r="4551" ht="5.0999999999999996" hidden="1" customHeight="1" x14ac:dyDescent="0.2"/>
    <row r="4552" ht="5.0999999999999996" hidden="1" customHeight="1" x14ac:dyDescent="0.2"/>
    <row r="4553" ht="5.0999999999999996" hidden="1" customHeight="1" x14ac:dyDescent="0.2"/>
    <row r="4554" ht="5.0999999999999996" hidden="1" customHeight="1" x14ac:dyDescent="0.2"/>
    <row r="4555" ht="5.0999999999999996" hidden="1" customHeight="1" x14ac:dyDescent="0.2"/>
    <row r="4556" ht="5.0999999999999996" hidden="1" customHeight="1" x14ac:dyDescent="0.2"/>
    <row r="4557" ht="5.0999999999999996" hidden="1" customHeight="1" x14ac:dyDescent="0.2"/>
    <row r="4558" ht="5.0999999999999996" hidden="1" customHeight="1" x14ac:dyDescent="0.2"/>
    <row r="4559" ht="5.0999999999999996" hidden="1" customHeight="1" x14ac:dyDescent="0.2"/>
    <row r="4560" ht="5.0999999999999996" hidden="1" customHeight="1" x14ac:dyDescent="0.2"/>
    <row r="4561" ht="5.0999999999999996" hidden="1" customHeight="1" x14ac:dyDescent="0.2"/>
    <row r="4562" ht="5.0999999999999996" hidden="1" customHeight="1" x14ac:dyDescent="0.2"/>
    <row r="4563" ht="5.0999999999999996" hidden="1" customHeight="1" x14ac:dyDescent="0.2"/>
    <row r="4564" ht="5.0999999999999996" hidden="1" customHeight="1" x14ac:dyDescent="0.2"/>
    <row r="4565" ht="5.0999999999999996" hidden="1" customHeight="1" x14ac:dyDescent="0.2"/>
    <row r="4566" ht="5.0999999999999996" hidden="1" customHeight="1" x14ac:dyDescent="0.2"/>
    <row r="4567" ht="5.0999999999999996" hidden="1" customHeight="1" x14ac:dyDescent="0.2"/>
    <row r="4568" ht="5.0999999999999996" hidden="1" customHeight="1" x14ac:dyDescent="0.2"/>
    <row r="4569" ht="5.0999999999999996" hidden="1" customHeight="1" x14ac:dyDescent="0.2"/>
    <row r="4570" ht="5.0999999999999996" hidden="1" customHeight="1" x14ac:dyDescent="0.2"/>
    <row r="4571" ht="5.0999999999999996" hidden="1" customHeight="1" x14ac:dyDescent="0.2"/>
    <row r="4572" ht="5.0999999999999996" hidden="1" customHeight="1" x14ac:dyDescent="0.2"/>
    <row r="4573" ht="5.0999999999999996" hidden="1" customHeight="1" x14ac:dyDescent="0.2"/>
    <row r="4574" ht="5.0999999999999996" hidden="1" customHeight="1" x14ac:dyDescent="0.2"/>
    <row r="4575" ht="5.0999999999999996" hidden="1" customHeight="1" x14ac:dyDescent="0.2"/>
    <row r="4576" ht="5.0999999999999996" hidden="1" customHeight="1" x14ac:dyDescent="0.2"/>
    <row r="4577" ht="5.0999999999999996" hidden="1" customHeight="1" x14ac:dyDescent="0.2"/>
    <row r="4578" ht="5.0999999999999996" hidden="1" customHeight="1" x14ac:dyDescent="0.2"/>
    <row r="4579" ht="5.0999999999999996" hidden="1" customHeight="1" x14ac:dyDescent="0.2"/>
    <row r="4580" ht="5.0999999999999996" hidden="1" customHeight="1" x14ac:dyDescent="0.2"/>
    <row r="4581" ht="5.0999999999999996" hidden="1" customHeight="1" x14ac:dyDescent="0.2"/>
    <row r="4582" ht="5.0999999999999996" hidden="1" customHeight="1" x14ac:dyDescent="0.2"/>
    <row r="4583" ht="5.0999999999999996" hidden="1" customHeight="1" x14ac:dyDescent="0.2"/>
    <row r="4584" ht="5.0999999999999996" hidden="1" customHeight="1" x14ac:dyDescent="0.2"/>
    <row r="4585" ht="5.0999999999999996" hidden="1" customHeight="1" x14ac:dyDescent="0.2"/>
    <row r="4586" ht="5.0999999999999996" hidden="1" customHeight="1" x14ac:dyDescent="0.2"/>
    <row r="4587" ht="5.0999999999999996" hidden="1" customHeight="1" x14ac:dyDescent="0.2"/>
    <row r="4588" ht="5.0999999999999996" hidden="1" customHeight="1" x14ac:dyDescent="0.2"/>
    <row r="4589" ht="5.0999999999999996" hidden="1" customHeight="1" x14ac:dyDescent="0.2"/>
    <row r="4590" ht="5.0999999999999996" hidden="1" customHeight="1" x14ac:dyDescent="0.2"/>
    <row r="4591" ht="5.0999999999999996" hidden="1" customHeight="1" x14ac:dyDescent="0.2"/>
    <row r="4592" ht="5.0999999999999996" hidden="1" customHeight="1" x14ac:dyDescent="0.2"/>
    <row r="4593" ht="5.0999999999999996" hidden="1" customHeight="1" x14ac:dyDescent="0.2"/>
    <row r="4594" ht="5.0999999999999996" hidden="1" customHeight="1" x14ac:dyDescent="0.2"/>
    <row r="4595" ht="5.0999999999999996" hidden="1" customHeight="1" x14ac:dyDescent="0.2"/>
    <row r="4596" ht="5.0999999999999996" hidden="1" customHeight="1" x14ac:dyDescent="0.2"/>
    <row r="4597" ht="5.0999999999999996" hidden="1" customHeight="1" x14ac:dyDescent="0.2"/>
    <row r="4598" ht="5.0999999999999996" hidden="1" customHeight="1" x14ac:dyDescent="0.2"/>
    <row r="4599" ht="5.0999999999999996" hidden="1" customHeight="1" x14ac:dyDescent="0.2"/>
    <row r="4600" ht="5.0999999999999996" hidden="1" customHeight="1" x14ac:dyDescent="0.2"/>
    <row r="4601" ht="5.0999999999999996" hidden="1" customHeight="1" x14ac:dyDescent="0.2"/>
    <row r="4602" ht="5.0999999999999996" hidden="1" customHeight="1" x14ac:dyDescent="0.2"/>
    <row r="4603" ht="5.0999999999999996" hidden="1" customHeight="1" x14ac:dyDescent="0.2"/>
    <row r="4604" ht="5.0999999999999996" hidden="1" customHeight="1" x14ac:dyDescent="0.2"/>
    <row r="4605" ht="5.0999999999999996" hidden="1" customHeight="1" x14ac:dyDescent="0.2"/>
    <row r="4606" ht="5.0999999999999996" hidden="1" customHeight="1" x14ac:dyDescent="0.2"/>
    <row r="4607" ht="5.0999999999999996" hidden="1" customHeight="1" x14ac:dyDescent="0.2"/>
    <row r="4608" ht="5.0999999999999996" hidden="1" customHeight="1" x14ac:dyDescent="0.2"/>
    <row r="4609" ht="5.0999999999999996" hidden="1" customHeight="1" x14ac:dyDescent="0.2"/>
    <row r="4610" ht="5.0999999999999996" hidden="1" customHeight="1" x14ac:dyDescent="0.2"/>
    <row r="4611" ht="5.0999999999999996" hidden="1" customHeight="1" x14ac:dyDescent="0.2"/>
    <row r="4612" ht="5.0999999999999996" hidden="1" customHeight="1" x14ac:dyDescent="0.2"/>
    <row r="4613" ht="5.0999999999999996" hidden="1" customHeight="1" x14ac:dyDescent="0.2"/>
    <row r="4614" ht="5.0999999999999996" hidden="1" customHeight="1" x14ac:dyDescent="0.2"/>
    <row r="4615" ht="5.0999999999999996" hidden="1" customHeight="1" x14ac:dyDescent="0.2"/>
    <row r="4616" ht="5.0999999999999996" hidden="1" customHeight="1" x14ac:dyDescent="0.2"/>
    <row r="4617" ht="5.0999999999999996" hidden="1" customHeight="1" x14ac:dyDescent="0.2"/>
    <row r="4618" ht="5.0999999999999996" hidden="1" customHeight="1" x14ac:dyDescent="0.2"/>
    <row r="4619" ht="5.0999999999999996" hidden="1" customHeight="1" x14ac:dyDescent="0.2"/>
    <row r="4620" ht="5.0999999999999996" hidden="1" customHeight="1" x14ac:dyDescent="0.2"/>
    <row r="4621" ht="5.0999999999999996" hidden="1" customHeight="1" x14ac:dyDescent="0.2"/>
    <row r="4622" ht="5.0999999999999996" hidden="1" customHeight="1" x14ac:dyDescent="0.2"/>
    <row r="4623" ht="5.0999999999999996" hidden="1" customHeight="1" x14ac:dyDescent="0.2"/>
    <row r="4624" ht="5.0999999999999996" hidden="1" customHeight="1" x14ac:dyDescent="0.2"/>
    <row r="4625" ht="5.0999999999999996" hidden="1" customHeight="1" x14ac:dyDescent="0.2"/>
    <row r="4626" ht="5.0999999999999996" hidden="1" customHeight="1" x14ac:dyDescent="0.2"/>
    <row r="4627" ht="5.0999999999999996" hidden="1" customHeight="1" x14ac:dyDescent="0.2"/>
    <row r="4628" ht="5.0999999999999996" hidden="1" customHeight="1" x14ac:dyDescent="0.2"/>
    <row r="4629" ht="5.0999999999999996" hidden="1" customHeight="1" x14ac:dyDescent="0.2"/>
    <row r="4630" ht="5.0999999999999996" hidden="1" customHeight="1" x14ac:dyDescent="0.2"/>
    <row r="4631" ht="5.0999999999999996" hidden="1" customHeight="1" x14ac:dyDescent="0.2"/>
    <row r="4632" ht="5.0999999999999996" hidden="1" customHeight="1" x14ac:dyDescent="0.2"/>
    <row r="4633" ht="5.0999999999999996" hidden="1" customHeight="1" x14ac:dyDescent="0.2"/>
    <row r="4634" ht="5.0999999999999996" hidden="1" customHeight="1" x14ac:dyDescent="0.2"/>
    <row r="4635" ht="5.0999999999999996" hidden="1" customHeight="1" x14ac:dyDescent="0.2"/>
    <row r="4636" ht="5.0999999999999996" hidden="1" customHeight="1" x14ac:dyDescent="0.2"/>
    <row r="4637" ht="5.0999999999999996" hidden="1" customHeight="1" x14ac:dyDescent="0.2"/>
    <row r="4638" ht="5.0999999999999996" hidden="1" customHeight="1" x14ac:dyDescent="0.2"/>
    <row r="4639" ht="5.0999999999999996" hidden="1" customHeight="1" x14ac:dyDescent="0.2"/>
    <row r="4640" ht="5.0999999999999996" hidden="1" customHeight="1" x14ac:dyDescent="0.2"/>
    <row r="4641" ht="5.0999999999999996" hidden="1" customHeight="1" x14ac:dyDescent="0.2"/>
    <row r="4642" ht="5.0999999999999996" hidden="1" customHeight="1" x14ac:dyDescent="0.2"/>
    <row r="4643" ht="5.0999999999999996" hidden="1" customHeight="1" x14ac:dyDescent="0.2"/>
    <row r="4644" ht="5.0999999999999996" hidden="1" customHeight="1" x14ac:dyDescent="0.2"/>
    <row r="4645" ht="5.0999999999999996" hidden="1" customHeight="1" x14ac:dyDescent="0.2"/>
    <row r="4646" ht="5.0999999999999996" hidden="1" customHeight="1" x14ac:dyDescent="0.2"/>
    <row r="4647" ht="5.0999999999999996" hidden="1" customHeight="1" x14ac:dyDescent="0.2"/>
    <row r="4648" ht="5.0999999999999996" hidden="1" customHeight="1" x14ac:dyDescent="0.2"/>
    <row r="4649" ht="5.0999999999999996" hidden="1" customHeight="1" x14ac:dyDescent="0.2"/>
    <row r="4650" ht="5.0999999999999996" hidden="1" customHeight="1" x14ac:dyDescent="0.2"/>
    <row r="4651" ht="5.0999999999999996" hidden="1" customHeight="1" x14ac:dyDescent="0.2"/>
    <row r="4652" ht="5.0999999999999996" hidden="1" customHeight="1" x14ac:dyDescent="0.2"/>
    <row r="4653" ht="5.0999999999999996" hidden="1" customHeight="1" x14ac:dyDescent="0.2"/>
    <row r="4654" ht="5.0999999999999996" hidden="1" customHeight="1" x14ac:dyDescent="0.2"/>
    <row r="4655" ht="5.0999999999999996" hidden="1" customHeight="1" x14ac:dyDescent="0.2"/>
    <row r="4656" ht="5.0999999999999996" hidden="1" customHeight="1" x14ac:dyDescent="0.2"/>
    <row r="4657" ht="5.0999999999999996" hidden="1" customHeight="1" x14ac:dyDescent="0.2"/>
    <row r="4658" ht="5.0999999999999996" hidden="1" customHeight="1" x14ac:dyDescent="0.2"/>
    <row r="4659" ht="5.0999999999999996" hidden="1" customHeight="1" x14ac:dyDescent="0.2"/>
    <row r="4660" ht="5.0999999999999996" hidden="1" customHeight="1" x14ac:dyDescent="0.2"/>
    <row r="4661" ht="5.0999999999999996" hidden="1" customHeight="1" x14ac:dyDescent="0.2"/>
    <row r="4662" ht="5.0999999999999996" hidden="1" customHeight="1" x14ac:dyDescent="0.2"/>
    <row r="4663" ht="5.0999999999999996" hidden="1" customHeight="1" x14ac:dyDescent="0.2"/>
    <row r="4664" ht="5.0999999999999996" hidden="1" customHeight="1" x14ac:dyDescent="0.2"/>
    <row r="4665" ht="5.0999999999999996" hidden="1" customHeight="1" x14ac:dyDescent="0.2"/>
    <row r="4666" ht="5.0999999999999996" hidden="1" customHeight="1" x14ac:dyDescent="0.2"/>
    <row r="4667" ht="5.0999999999999996" hidden="1" customHeight="1" x14ac:dyDescent="0.2"/>
    <row r="4668" ht="5.0999999999999996" hidden="1" customHeight="1" x14ac:dyDescent="0.2"/>
    <row r="4669" ht="5.0999999999999996" hidden="1" customHeight="1" x14ac:dyDescent="0.2"/>
    <row r="4670" ht="5.0999999999999996" hidden="1" customHeight="1" x14ac:dyDescent="0.2"/>
    <row r="4671" ht="5.0999999999999996" hidden="1" customHeight="1" x14ac:dyDescent="0.2"/>
    <row r="4672" ht="5.0999999999999996" hidden="1" customHeight="1" x14ac:dyDescent="0.2"/>
    <row r="4673" ht="5.0999999999999996" hidden="1" customHeight="1" x14ac:dyDescent="0.2"/>
    <row r="4674" ht="5.0999999999999996" hidden="1" customHeight="1" x14ac:dyDescent="0.2"/>
    <row r="4675" ht="5.0999999999999996" hidden="1" customHeight="1" x14ac:dyDescent="0.2"/>
    <row r="4676" ht="5.0999999999999996" hidden="1" customHeight="1" x14ac:dyDescent="0.2"/>
    <row r="4677" ht="5.0999999999999996" hidden="1" customHeight="1" x14ac:dyDescent="0.2"/>
    <row r="4678" ht="5.0999999999999996" hidden="1" customHeight="1" x14ac:dyDescent="0.2"/>
    <row r="4679" ht="5.0999999999999996" hidden="1" customHeight="1" x14ac:dyDescent="0.2"/>
    <row r="4680" ht="5.0999999999999996" hidden="1" customHeight="1" x14ac:dyDescent="0.2"/>
    <row r="4681" ht="5.0999999999999996" hidden="1" customHeight="1" x14ac:dyDescent="0.2"/>
    <row r="4682" ht="5.0999999999999996" hidden="1" customHeight="1" x14ac:dyDescent="0.2"/>
    <row r="4683" ht="5.0999999999999996" hidden="1" customHeight="1" x14ac:dyDescent="0.2"/>
    <row r="4684" ht="5.0999999999999996" hidden="1" customHeight="1" x14ac:dyDescent="0.2"/>
    <row r="4685" ht="5.0999999999999996" hidden="1" customHeight="1" x14ac:dyDescent="0.2"/>
    <row r="4686" ht="5.0999999999999996" hidden="1" customHeight="1" x14ac:dyDescent="0.2"/>
    <row r="4687" ht="5.0999999999999996" hidden="1" customHeight="1" x14ac:dyDescent="0.2"/>
    <row r="4688" ht="5.0999999999999996" hidden="1" customHeight="1" x14ac:dyDescent="0.2"/>
    <row r="4689" ht="5.0999999999999996" hidden="1" customHeight="1" x14ac:dyDescent="0.2"/>
    <row r="4690" ht="5.0999999999999996" hidden="1" customHeight="1" x14ac:dyDescent="0.2"/>
    <row r="4691" ht="5.0999999999999996" hidden="1" customHeight="1" x14ac:dyDescent="0.2"/>
    <row r="4692" ht="5.0999999999999996" hidden="1" customHeight="1" x14ac:dyDescent="0.2"/>
    <row r="4693" ht="5.0999999999999996" hidden="1" customHeight="1" x14ac:dyDescent="0.2"/>
    <row r="4694" ht="5.0999999999999996" hidden="1" customHeight="1" x14ac:dyDescent="0.2"/>
    <row r="4695" ht="5.0999999999999996" hidden="1" customHeight="1" x14ac:dyDescent="0.2"/>
    <row r="4696" ht="5.0999999999999996" hidden="1" customHeight="1" x14ac:dyDescent="0.2"/>
    <row r="4697" ht="5.0999999999999996" hidden="1" customHeight="1" x14ac:dyDescent="0.2"/>
    <row r="4698" ht="5.0999999999999996" hidden="1" customHeight="1" x14ac:dyDescent="0.2"/>
    <row r="4699" ht="5.0999999999999996" hidden="1" customHeight="1" x14ac:dyDescent="0.2"/>
    <row r="4700" ht="5.0999999999999996" hidden="1" customHeight="1" x14ac:dyDescent="0.2"/>
    <row r="4701" ht="5.0999999999999996" hidden="1" customHeight="1" x14ac:dyDescent="0.2"/>
  </sheetData>
  <sheetProtection algorithmName="SHA-512" hashValue="gICWZGCFnzRJLxBBwPz84KE5MJ5DpBnLUYI0Kd8WRA9C+AA20wDBzXZFRUuuRcTz2XdBeiqR3hypEZd0dYDhNw==" saltValue="/3XmHmxt9VPttuhLykgTLA==" spinCount="100000" sheet="1" objects="1" scenarios="1"/>
  <sortState ref="B103:N312">
    <sortCondition descending="1" ref="N103"/>
  </sortState>
  <mergeCells count="200">
    <mergeCell ref="A1:A376"/>
    <mergeCell ref="B66:Q66"/>
    <mergeCell ref="B56:Q56"/>
    <mergeCell ref="B376:Q376"/>
    <mergeCell ref="E320:I320"/>
    <mergeCell ref="J320:N320"/>
    <mergeCell ref="B58:Q58"/>
    <mergeCell ref="B59:Q59"/>
    <mergeCell ref="B61:Q61"/>
    <mergeCell ref="D63:Q63"/>
    <mergeCell ref="B63:C63"/>
    <mergeCell ref="B65:Q65"/>
    <mergeCell ref="B64:Q64"/>
    <mergeCell ref="B62:Q62"/>
    <mergeCell ref="K330:M330"/>
    <mergeCell ref="M68:N68"/>
    <mergeCell ref="K60:Q60"/>
    <mergeCell ref="B96:Q96"/>
    <mergeCell ref="B71:Q71"/>
    <mergeCell ref="B69:Q69"/>
    <mergeCell ref="B91:Q91"/>
    <mergeCell ref="B94:Q94"/>
    <mergeCell ref="B318:Q318"/>
    <mergeCell ref="B86:I86"/>
    <mergeCell ref="B87:Q87"/>
    <mergeCell ref="B88:Q88"/>
    <mergeCell ref="F89:G89"/>
    <mergeCell ref="K89:Q89"/>
    <mergeCell ref="K317:Q317"/>
    <mergeCell ref="B102:D102"/>
    <mergeCell ref="E102:F102"/>
    <mergeCell ref="G100:N100"/>
    <mergeCell ref="B99:N99"/>
    <mergeCell ref="B314:Q314"/>
    <mergeCell ref="B316:Q316"/>
    <mergeCell ref="B70:Q70"/>
    <mergeCell ref="G83:H83"/>
    <mergeCell ref="K1:Q1"/>
    <mergeCell ref="B17:Q17"/>
    <mergeCell ref="B18:Q18"/>
    <mergeCell ref="B19:Q19"/>
    <mergeCell ref="B20:Q20"/>
    <mergeCell ref="B21:Q21"/>
    <mergeCell ref="B22:Q22"/>
    <mergeCell ref="B23:Q23"/>
    <mergeCell ref="B30:Q30"/>
    <mergeCell ref="B29:Q29"/>
    <mergeCell ref="B2:Q2"/>
    <mergeCell ref="B15:Q15"/>
    <mergeCell ref="K16:Q16"/>
    <mergeCell ref="B3:Q3"/>
    <mergeCell ref="B4:Q4"/>
    <mergeCell ref="D5:Q5"/>
    <mergeCell ref="D6:Q6"/>
    <mergeCell ref="B7:Q7"/>
    <mergeCell ref="B8:Q8"/>
    <mergeCell ref="B9:Q9"/>
    <mergeCell ref="B10:Q10"/>
    <mergeCell ref="B11:Q11"/>
    <mergeCell ref="B12:Q12"/>
    <mergeCell ref="B13:Q13"/>
    <mergeCell ref="J31:Q31"/>
    <mergeCell ref="B52:Q52"/>
    <mergeCell ref="B53:Q53"/>
    <mergeCell ref="B57:Q57"/>
    <mergeCell ref="B101:D101"/>
    <mergeCell ref="B72:Q72"/>
    <mergeCell ref="B73:Q73"/>
    <mergeCell ref="B74:I74"/>
    <mergeCell ref="C76:I76"/>
    <mergeCell ref="C75:I75"/>
    <mergeCell ref="E101:F101"/>
    <mergeCell ref="K42:L42"/>
    <mergeCell ref="M42:N42"/>
    <mergeCell ref="K43:L43"/>
    <mergeCell ref="M43:N43"/>
    <mergeCell ref="N80:Q80"/>
    <mergeCell ref="B82:Q82"/>
    <mergeCell ref="B81:Q81"/>
    <mergeCell ref="B83:C83"/>
    <mergeCell ref="D83:E83"/>
    <mergeCell ref="B84:Q84"/>
    <mergeCell ref="I83:J83"/>
    <mergeCell ref="L83:M83"/>
    <mergeCell ref="N83:P83"/>
    <mergeCell ref="B97:Q97"/>
    <mergeCell ref="K92:Q92"/>
    <mergeCell ref="B54:Q54"/>
    <mergeCell ref="K332:M332"/>
    <mergeCell ref="K333:M333"/>
    <mergeCell ref="K334:M334"/>
    <mergeCell ref="K335:M335"/>
    <mergeCell ref="B78:Q78"/>
    <mergeCell ref="C80:I80"/>
    <mergeCell ref="K80:L80"/>
    <mergeCell ref="F68:G68"/>
    <mergeCell ref="I68:L68"/>
    <mergeCell ref="K76:Q76"/>
    <mergeCell ref="K75:Q75"/>
    <mergeCell ref="K74:Q74"/>
    <mergeCell ref="B67:Q67"/>
    <mergeCell ref="B68:E68"/>
    <mergeCell ref="B89:D89"/>
    <mergeCell ref="K86:L86"/>
    <mergeCell ref="N86:Q86"/>
    <mergeCell ref="B85:Q85"/>
    <mergeCell ref="B79:Q79"/>
    <mergeCell ref="K341:M341"/>
    <mergeCell ref="K343:M343"/>
    <mergeCell ref="K344:M344"/>
    <mergeCell ref="K345:M345"/>
    <mergeCell ref="K346:M346"/>
    <mergeCell ref="K336:M336"/>
    <mergeCell ref="K328:M328"/>
    <mergeCell ref="K329:M329"/>
    <mergeCell ref="K321:M321"/>
    <mergeCell ref="K322:M322"/>
    <mergeCell ref="K323:M323"/>
    <mergeCell ref="K331:M331"/>
    <mergeCell ref="K342:M342"/>
    <mergeCell ref="K375:M375"/>
    <mergeCell ref="K367:M367"/>
    <mergeCell ref="K368:M368"/>
    <mergeCell ref="K369:M369"/>
    <mergeCell ref="K370:M370"/>
    <mergeCell ref="K371:M371"/>
    <mergeCell ref="K372:M372"/>
    <mergeCell ref="K361:M361"/>
    <mergeCell ref="K362:M362"/>
    <mergeCell ref="K363:M363"/>
    <mergeCell ref="K364:M364"/>
    <mergeCell ref="K365:M365"/>
    <mergeCell ref="K366:M366"/>
    <mergeCell ref="K373:M373"/>
    <mergeCell ref="K374:M374"/>
    <mergeCell ref="B37:Q37"/>
    <mergeCell ref="C38:N38"/>
    <mergeCell ref="K49:L49"/>
    <mergeCell ref="C49:J49"/>
    <mergeCell ref="M50:N50"/>
    <mergeCell ref="K50:L50"/>
    <mergeCell ref="C50:J50"/>
    <mergeCell ref="C48:N48"/>
    <mergeCell ref="B51:Q51"/>
    <mergeCell ref="B46:Q46"/>
    <mergeCell ref="C43:J43"/>
    <mergeCell ref="C42:J42"/>
    <mergeCell ref="C41:J41"/>
    <mergeCell ref="C40:J40"/>
    <mergeCell ref="M44:N44"/>
    <mergeCell ref="C39:J39"/>
    <mergeCell ref="C44:J44"/>
    <mergeCell ref="K359:M359"/>
    <mergeCell ref="K360:M360"/>
    <mergeCell ref="K349:M349"/>
    <mergeCell ref="K324:M324"/>
    <mergeCell ref="K325:M325"/>
    <mergeCell ref="K326:M326"/>
    <mergeCell ref="K327:M327"/>
    <mergeCell ref="B319:Q319"/>
    <mergeCell ref="P100:Q101"/>
    <mergeCell ref="K350:M350"/>
    <mergeCell ref="K351:M351"/>
    <mergeCell ref="K352:M352"/>
    <mergeCell ref="K353:M353"/>
    <mergeCell ref="K354:M354"/>
    <mergeCell ref="K355:M355"/>
    <mergeCell ref="K356:M356"/>
    <mergeCell ref="K357:M357"/>
    <mergeCell ref="K358:M358"/>
    <mergeCell ref="K347:M347"/>
    <mergeCell ref="K348:M348"/>
    <mergeCell ref="K337:M337"/>
    <mergeCell ref="K338:M338"/>
    <mergeCell ref="K339:M339"/>
    <mergeCell ref="K340:M340"/>
    <mergeCell ref="S99:S100"/>
    <mergeCell ref="S94:S95"/>
    <mergeCell ref="B14:Q14"/>
    <mergeCell ref="B24:Q24"/>
    <mergeCell ref="B25:Q25"/>
    <mergeCell ref="B26:Q26"/>
    <mergeCell ref="B27:Q27"/>
    <mergeCell ref="B28:Q28"/>
    <mergeCell ref="B77:Q77"/>
    <mergeCell ref="B55:Q55"/>
    <mergeCell ref="B47:Q47"/>
    <mergeCell ref="M49:N49"/>
    <mergeCell ref="B31:F31"/>
    <mergeCell ref="B32:Q32"/>
    <mergeCell ref="K33:Q33"/>
    <mergeCell ref="B34:Q34"/>
    <mergeCell ref="B36:Q36"/>
    <mergeCell ref="K40:L40"/>
    <mergeCell ref="M40:N40"/>
    <mergeCell ref="K41:L41"/>
    <mergeCell ref="K44:L44"/>
    <mergeCell ref="M41:N41"/>
    <mergeCell ref="K39:L39"/>
    <mergeCell ref="M39:N39"/>
  </mergeCells>
  <dataValidations count="7">
    <dataValidation type="list" allowBlank="1" showInputMessage="1" showErrorMessage="1" sqref="WVU983154:WVV983353 WLY983154:WLZ983353 WCC983154:WCD983353 VSG983154:VSH983353 VIK983154:VIL983353 UYO983154:UYP983353 UOS983154:UOT983353 UEW983154:UEX983353 TVA983154:TVB983353 TLE983154:TLF983353 TBI983154:TBJ983353 SRM983154:SRN983353 SHQ983154:SHR983353 RXU983154:RXV983353 RNY983154:RNZ983353 REC983154:RED983353 QUG983154:QUH983353 QKK983154:QKL983353 QAO983154:QAP983353 PQS983154:PQT983353 PGW983154:PGX983353 OXA983154:OXB983353 ONE983154:ONF983353 ODI983154:ODJ983353 NTM983154:NTN983353 NJQ983154:NJR983353 MZU983154:MZV983353 MPY983154:MPZ983353 MGC983154:MGD983353 LWG983154:LWH983353 LMK983154:LML983353 LCO983154:LCP983353 KSS983154:KST983353 KIW983154:KIX983353 JZA983154:JZB983353 JPE983154:JPF983353 JFI983154:JFJ983353 IVM983154:IVN983353 ILQ983154:ILR983353 IBU983154:IBV983353 HRY983154:HRZ983353 HIC983154:HID983353 GYG983154:GYH983353 GOK983154:GOL983353 GEO983154:GEP983353 FUS983154:FUT983353 FKW983154:FKX983353 FBA983154:FBB983353 ERE983154:ERF983353 EHI983154:EHJ983353 DXM983154:DXN983353 DNQ983154:DNR983353 DDU983154:DDV983353 CTY983154:CTZ983353 CKC983154:CKD983353 CAG983154:CAH983353 BQK983154:BQL983353 BGO983154:BGP983353 AWS983154:AWT983353 AMW983154:AMX983353 ADA983154:ADB983353 TE983154:TF983353 JI983154:JJ983353 K983154:L983353 WVU917618:WVV917817 WLY917618:WLZ917817 WCC917618:WCD917817 VSG917618:VSH917817 VIK917618:VIL917817 UYO917618:UYP917817 UOS917618:UOT917817 UEW917618:UEX917817 TVA917618:TVB917817 TLE917618:TLF917817 TBI917618:TBJ917817 SRM917618:SRN917817 SHQ917618:SHR917817 RXU917618:RXV917817 RNY917618:RNZ917817 REC917618:RED917817 QUG917618:QUH917817 QKK917618:QKL917817 QAO917618:QAP917817 PQS917618:PQT917817 PGW917618:PGX917817 OXA917618:OXB917817 ONE917618:ONF917817 ODI917618:ODJ917817 NTM917618:NTN917817 NJQ917618:NJR917817 MZU917618:MZV917817 MPY917618:MPZ917817 MGC917618:MGD917817 LWG917618:LWH917817 LMK917618:LML917817 LCO917618:LCP917817 KSS917618:KST917817 KIW917618:KIX917817 JZA917618:JZB917817 JPE917618:JPF917817 JFI917618:JFJ917817 IVM917618:IVN917817 ILQ917618:ILR917817 IBU917618:IBV917817 HRY917618:HRZ917817 HIC917618:HID917817 GYG917618:GYH917817 GOK917618:GOL917817 GEO917618:GEP917817 FUS917618:FUT917817 FKW917618:FKX917817 FBA917618:FBB917817 ERE917618:ERF917817 EHI917618:EHJ917817 DXM917618:DXN917817 DNQ917618:DNR917817 DDU917618:DDV917817 CTY917618:CTZ917817 CKC917618:CKD917817 CAG917618:CAH917817 BQK917618:BQL917817 BGO917618:BGP917817 AWS917618:AWT917817 AMW917618:AMX917817 ADA917618:ADB917817 TE917618:TF917817 JI917618:JJ917817 K917618:L917817 WVU852082:WVV852281 WLY852082:WLZ852281 WCC852082:WCD852281 VSG852082:VSH852281 VIK852082:VIL852281 UYO852082:UYP852281 UOS852082:UOT852281 UEW852082:UEX852281 TVA852082:TVB852281 TLE852082:TLF852281 TBI852082:TBJ852281 SRM852082:SRN852281 SHQ852082:SHR852281 RXU852082:RXV852281 RNY852082:RNZ852281 REC852082:RED852281 QUG852082:QUH852281 QKK852082:QKL852281 QAO852082:QAP852281 PQS852082:PQT852281 PGW852082:PGX852281 OXA852082:OXB852281 ONE852082:ONF852281 ODI852082:ODJ852281 NTM852082:NTN852281 NJQ852082:NJR852281 MZU852082:MZV852281 MPY852082:MPZ852281 MGC852082:MGD852281 LWG852082:LWH852281 LMK852082:LML852281 LCO852082:LCP852281 KSS852082:KST852281 KIW852082:KIX852281 JZA852082:JZB852281 JPE852082:JPF852281 JFI852082:JFJ852281 IVM852082:IVN852281 ILQ852082:ILR852281 IBU852082:IBV852281 HRY852082:HRZ852281 HIC852082:HID852281 GYG852082:GYH852281 GOK852082:GOL852281 GEO852082:GEP852281 FUS852082:FUT852281 FKW852082:FKX852281 FBA852082:FBB852281 ERE852082:ERF852281 EHI852082:EHJ852281 DXM852082:DXN852281 DNQ852082:DNR852281 DDU852082:DDV852281 CTY852082:CTZ852281 CKC852082:CKD852281 CAG852082:CAH852281 BQK852082:BQL852281 BGO852082:BGP852281 AWS852082:AWT852281 AMW852082:AMX852281 ADA852082:ADB852281 TE852082:TF852281 JI852082:JJ852281 K852082:L852281 WVU786546:WVV786745 WLY786546:WLZ786745 WCC786546:WCD786745 VSG786546:VSH786745 VIK786546:VIL786745 UYO786546:UYP786745 UOS786546:UOT786745 UEW786546:UEX786745 TVA786546:TVB786745 TLE786546:TLF786745 TBI786546:TBJ786745 SRM786546:SRN786745 SHQ786546:SHR786745 RXU786546:RXV786745 RNY786546:RNZ786745 REC786546:RED786745 QUG786546:QUH786745 QKK786546:QKL786745 QAO786546:QAP786745 PQS786546:PQT786745 PGW786546:PGX786745 OXA786546:OXB786745 ONE786546:ONF786745 ODI786546:ODJ786745 NTM786546:NTN786745 NJQ786546:NJR786745 MZU786546:MZV786745 MPY786546:MPZ786745 MGC786546:MGD786745 LWG786546:LWH786745 LMK786546:LML786745 LCO786546:LCP786745 KSS786546:KST786745 KIW786546:KIX786745 JZA786546:JZB786745 JPE786546:JPF786745 JFI786546:JFJ786745 IVM786546:IVN786745 ILQ786546:ILR786745 IBU786546:IBV786745 HRY786546:HRZ786745 HIC786546:HID786745 GYG786546:GYH786745 GOK786546:GOL786745 GEO786546:GEP786745 FUS786546:FUT786745 FKW786546:FKX786745 FBA786546:FBB786745 ERE786546:ERF786745 EHI786546:EHJ786745 DXM786546:DXN786745 DNQ786546:DNR786745 DDU786546:DDV786745 CTY786546:CTZ786745 CKC786546:CKD786745 CAG786546:CAH786745 BQK786546:BQL786745 BGO786546:BGP786745 AWS786546:AWT786745 AMW786546:AMX786745 ADA786546:ADB786745 TE786546:TF786745 JI786546:JJ786745 K786546:L786745 WVU721010:WVV721209 WLY721010:WLZ721209 WCC721010:WCD721209 VSG721010:VSH721209 VIK721010:VIL721209 UYO721010:UYP721209 UOS721010:UOT721209 UEW721010:UEX721209 TVA721010:TVB721209 TLE721010:TLF721209 TBI721010:TBJ721209 SRM721010:SRN721209 SHQ721010:SHR721209 RXU721010:RXV721209 RNY721010:RNZ721209 REC721010:RED721209 QUG721010:QUH721209 QKK721010:QKL721209 QAO721010:QAP721209 PQS721010:PQT721209 PGW721010:PGX721209 OXA721010:OXB721209 ONE721010:ONF721209 ODI721010:ODJ721209 NTM721010:NTN721209 NJQ721010:NJR721209 MZU721010:MZV721209 MPY721010:MPZ721209 MGC721010:MGD721209 LWG721010:LWH721209 LMK721010:LML721209 LCO721010:LCP721209 KSS721010:KST721209 KIW721010:KIX721209 JZA721010:JZB721209 JPE721010:JPF721209 JFI721010:JFJ721209 IVM721010:IVN721209 ILQ721010:ILR721209 IBU721010:IBV721209 HRY721010:HRZ721209 HIC721010:HID721209 GYG721010:GYH721209 GOK721010:GOL721209 GEO721010:GEP721209 FUS721010:FUT721209 FKW721010:FKX721209 FBA721010:FBB721209 ERE721010:ERF721209 EHI721010:EHJ721209 DXM721010:DXN721209 DNQ721010:DNR721209 DDU721010:DDV721209 CTY721010:CTZ721209 CKC721010:CKD721209 CAG721010:CAH721209 BQK721010:BQL721209 BGO721010:BGP721209 AWS721010:AWT721209 AMW721010:AMX721209 ADA721010:ADB721209 TE721010:TF721209 JI721010:JJ721209 K721010:L721209 WVU655474:WVV655673 WLY655474:WLZ655673 WCC655474:WCD655673 VSG655474:VSH655673 VIK655474:VIL655673 UYO655474:UYP655673 UOS655474:UOT655673 UEW655474:UEX655673 TVA655474:TVB655673 TLE655474:TLF655673 TBI655474:TBJ655673 SRM655474:SRN655673 SHQ655474:SHR655673 RXU655474:RXV655673 RNY655474:RNZ655673 REC655474:RED655673 QUG655474:QUH655673 QKK655474:QKL655673 QAO655474:QAP655673 PQS655474:PQT655673 PGW655474:PGX655673 OXA655474:OXB655673 ONE655474:ONF655673 ODI655474:ODJ655673 NTM655474:NTN655673 NJQ655474:NJR655673 MZU655474:MZV655673 MPY655474:MPZ655673 MGC655474:MGD655673 LWG655474:LWH655673 LMK655474:LML655673 LCO655474:LCP655673 KSS655474:KST655673 KIW655474:KIX655673 JZA655474:JZB655673 JPE655474:JPF655673 JFI655474:JFJ655673 IVM655474:IVN655673 ILQ655474:ILR655673 IBU655474:IBV655673 HRY655474:HRZ655673 HIC655474:HID655673 GYG655474:GYH655673 GOK655474:GOL655673 GEO655474:GEP655673 FUS655474:FUT655673 FKW655474:FKX655673 FBA655474:FBB655673 ERE655474:ERF655673 EHI655474:EHJ655673 DXM655474:DXN655673 DNQ655474:DNR655673 DDU655474:DDV655673 CTY655474:CTZ655673 CKC655474:CKD655673 CAG655474:CAH655673 BQK655474:BQL655673 BGO655474:BGP655673 AWS655474:AWT655673 AMW655474:AMX655673 ADA655474:ADB655673 TE655474:TF655673 JI655474:JJ655673 K655474:L655673 WVU589938:WVV590137 WLY589938:WLZ590137 WCC589938:WCD590137 VSG589938:VSH590137 VIK589938:VIL590137 UYO589938:UYP590137 UOS589938:UOT590137 UEW589938:UEX590137 TVA589938:TVB590137 TLE589938:TLF590137 TBI589938:TBJ590137 SRM589938:SRN590137 SHQ589938:SHR590137 RXU589938:RXV590137 RNY589938:RNZ590137 REC589938:RED590137 QUG589938:QUH590137 QKK589938:QKL590137 QAO589938:QAP590137 PQS589938:PQT590137 PGW589938:PGX590137 OXA589938:OXB590137 ONE589938:ONF590137 ODI589938:ODJ590137 NTM589938:NTN590137 NJQ589938:NJR590137 MZU589938:MZV590137 MPY589938:MPZ590137 MGC589938:MGD590137 LWG589938:LWH590137 LMK589938:LML590137 LCO589938:LCP590137 KSS589938:KST590137 KIW589938:KIX590137 JZA589938:JZB590137 JPE589938:JPF590137 JFI589938:JFJ590137 IVM589938:IVN590137 ILQ589938:ILR590137 IBU589938:IBV590137 HRY589938:HRZ590137 HIC589938:HID590137 GYG589938:GYH590137 GOK589938:GOL590137 GEO589938:GEP590137 FUS589938:FUT590137 FKW589938:FKX590137 FBA589938:FBB590137 ERE589938:ERF590137 EHI589938:EHJ590137 DXM589938:DXN590137 DNQ589938:DNR590137 DDU589938:DDV590137 CTY589938:CTZ590137 CKC589938:CKD590137 CAG589938:CAH590137 BQK589938:BQL590137 BGO589938:BGP590137 AWS589938:AWT590137 AMW589938:AMX590137 ADA589938:ADB590137 TE589938:TF590137 JI589938:JJ590137 K589938:L590137 WVU524402:WVV524601 WLY524402:WLZ524601 WCC524402:WCD524601 VSG524402:VSH524601 VIK524402:VIL524601 UYO524402:UYP524601 UOS524402:UOT524601 UEW524402:UEX524601 TVA524402:TVB524601 TLE524402:TLF524601 TBI524402:TBJ524601 SRM524402:SRN524601 SHQ524402:SHR524601 RXU524402:RXV524601 RNY524402:RNZ524601 REC524402:RED524601 QUG524402:QUH524601 QKK524402:QKL524601 QAO524402:QAP524601 PQS524402:PQT524601 PGW524402:PGX524601 OXA524402:OXB524601 ONE524402:ONF524601 ODI524402:ODJ524601 NTM524402:NTN524601 NJQ524402:NJR524601 MZU524402:MZV524601 MPY524402:MPZ524601 MGC524402:MGD524601 LWG524402:LWH524601 LMK524402:LML524601 LCO524402:LCP524601 KSS524402:KST524601 KIW524402:KIX524601 JZA524402:JZB524601 JPE524402:JPF524601 JFI524402:JFJ524601 IVM524402:IVN524601 ILQ524402:ILR524601 IBU524402:IBV524601 HRY524402:HRZ524601 HIC524402:HID524601 GYG524402:GYH524601 GOK524402:GOL524601 GEO524402:GEP524601 FUS524402:FUT524601 FKW524402:FKX524601 FBA524402:FBB524601 ERE524402:ERF524601 EHI524402:EHJ524601 DXM524402:DXN524601 DNQ524402:DNR524601 DDU524402:DDV524601 CTY524402:CTZ524601 CKC524402:CKD524601 CAG524402:CAH524601 BQK524402:BQL524601 BGO524402:BGP524601 AWS524402:AWT524601 AMW524402:AMX524601 ADA524402:ADB524601 TE524402:TF524601 JI524402:JJ524601 K524402:L524601 WVU458866:WVV459065 WLY458866:WLZ459065 WCC458866:WCD459065 VSG458866:VSH459065 VIK458866:VIL459065 UYO458866:UYP459065 UOS458866:UOT459065 UEW458866:UEX459065 TVA458866:TVB459065 TLE458866:TLF459065 TBI458866:TBJ459065 SRM458866:SRN459065 SHQ458866:SHR459065 RXU458866:RXV459065 RNY458866:RNZ459065 REC458866:RED459065 QUG458866:QUH459065 QKK458866:QKL459065 QAO458866:QAP459065 PQS458866:PQT459065 PGW458866:PGX459065 OXA458866:OXB459065 ONE458866:ONF459065 ODI458866:ODJ459065 NTM458866:NTN459065 NJQ458866:NJR459065 MZU458866:MZV459065 MPY458866:MPZ459065 MGC458866:MGD459065 LWG458866:LWH459065 LMK458866:LML459065 LCO458866:LCP459065 KSS458866:KST459065 KIW458866:KIX459065 JZA458866:JZB459065 JPE458866:JPF459065 JFI458866:JFJ459065 IVM458866:IVN459065 ILQ458866:ILR459065 IBU458866:IBV459065 HRY458866:HRZ459065 HIC458866:HID459065 GYG458866:GYH459065 GOK458866:GOL459065 GEO458866:GEP459065 FUS458866:FUT459065 FKW458866:FKX459065 FBA458866:FBB459065 ERE458866:ERF459065 EHI458866:EHJ459065 DXM458866:DXN459065 DNQ458866:DNR459065 DDU458866:DDV459065 CTY458866:CTZ459065 CKC458866:CKD459065 CAG458866:CAH459065 BQK458866:BQL459065 BGO458866:BGP459065 AWS458866:AWT459065 AMW458866:AMX459065 ADA458866:ADB459065 TE458866:TF459065 JI458866:JJ459065 K458866:L459065 WVU393330:WVV393529 WLY393330:WLZ393529 WCC393330:WCD393529 VSG393330:VSH393529 VIK393330:VIL393529 UYO393330:UYP393529 UOS393330:UOT393529 UEW393330:UEX393529 TVA393330:TVB393529 TLE393330:TLF393529 TBI393330:TBJ393529 SRM393330:SRN393529 SHQ393330:SHR393529 RXU393330:RXV393529 RNY393330:RNZ393529 REC393330:RED393529 QUG393330:QUH393529 QKK393330:QKL393529 QAO393330:QAP393529 PQS393330:PQT393529 PGW393330:PGX393529 OXA393330:OXB393529 ONE393330:ONF393529 ODI393330:ODJ393529 NTM393330:NTN393529 NJQ393330:NJR393529 MZU393330:MZV393529 MPY393330:MPZ393529 MGC393330:MGD393529 LWG393330:LWH393529 LMK393330:LML393529 LCO393330:LCP393529 KSS393330:KST393529 KIW393330:KIX393529 JZA393330:JZB393529 JPE393330:JPF393529 JFI393330:JFJ393529 IVM393330:IVN393529 ILQ393330:ILR393529 IBU393330:IBV393529 HRY393330:HRZ393529 HIC393330:HID393529 GYG393330:GYH393529 GOK393330:GOL393529 GEO393330:GEP393529 FUS393330:FUT393529 FKW393330:FKX393529 FBA393330:FBB393529 ERE393330:ERF393529 EHI393330:EHJ393529 DXM393330:DXN393529 DNQ393330:DNR393529 DDU393330:DDV393529 CTY393330:CTZ393529 CKC393330:CKD393529 CAG393330:CAH393529 BQK393330:BQL393529 BGO393330:BGP393529 AWS393330:AWT393529 AMW393330:AMX393529 ADA393330:ADB393529 TE393330:TF393529 JI393330:JJ393529 K393330:L393529 WVU327794:WVV327993 WLY327794:WLZ327993 WCC327794:WCD327993 VSG327794:VSH327993 VIK327794:VIL327993 UYO327794:UYP327993 UOS327794:UOT327993 UEW327794:UEX327993 TVA327794:TVB327993 TLE327794:TLF327993 TBI327794:TBJ327993 SRM327794:SRN327993 SHQ327794:SHR327993 RXU327794:RXV327993 RNY327794:RNZ327993 REC327794:RED327993 QUG327794:QUH327993 QKK327794:QKL327993 QAO327794:QAP327993 PQS327794:PQT327993 PGW327794:PGX327993 OXA327794:OXB327993 ONE327794:ONF327993 ODI327794:ODJ327993 NTM327794:NTN327993 NJQ327794:NJR327993 MZU327794:MZV327993 MPY327794:MPZ327993 MGC327794:MGD327993 LWG327794:LWH327993 LMK327794:LML327993 LCO327794:LCP327993 KSS327794:KST327993 KIW327794:KIX327993 JZA327794:JZB327993 JPE327794:JPF327993 JFI327794:JFJ327993 IVM327794:IVN327993 ILQ327794:ILR327993 IBU327794:IBV327993 HRY327794:HRZ327993 HIC327794:HID327993 GYG327794:GYH327993 GOK327794:GOL327993 GEO327794:GEP327993 FUS327794:FUT327993 FKW327794:FKX327993 FBA327794:FBB327993 ERE327794:ERF327993 EHI327794:EHJ327993 DXM327794:DXN327993 DNQ327794:DNR327993 DDU327794:DDV327993 CTY327794:CTZ327993 CKC327794:CKD327993 CAG327794:CAH327993 BQK327794:BQL327993 BGO327794:BGP327993 AWS327794:AWT327993 AMW327794:AMX327993 ADA327794:ADB327993 TE327794:TF327993 JI327794:JJ327993 K327794:L327993 WVU262258:WVV262457 WLY262258:WLZ262457 WCC262258:WCD262457 VSG262258:VSH262457 VIK262258:VIL262457 UYO262258:UYP262457 UOS262258:UOT262457 UEW262258:UEX262457 TVA262258:TVB262457 TLE262258:TLF262457 TBI262258:TBJ262457 SRM262258:SRN262457 SHQ262258:SHR262457 RXU262258:RXV262457 RNY262258:RNZ262457 REC262258:RED262457 QUG262258:QUH262457 QKK262258:QKL262457 QAO262258:QAP262457 PQS262258:PQT262457 PGW262258:PGX262457 OXA262258:OXB262457 ONE262258:ONF262457 ODI262258:ODJ262457 NTM262258:NTN262457 NJQ262258:NJR262457 MZU262258:MZV262457 MPY262258:MPZ262457 MGC262258:MGD262457 LWG262258:LWH262457 LMK262258:LML262457 LCO262258:LCP262457 KSS262258:KST262457 KIW262258:KIX262457 JZA262258:JZB262457 JPE262258:JPF262457 JFI262258:JFJ262457 IVM262258:IVN262457 ILQ262258:ILR262457 IBU262258:IBV262457 HRY262258:HRZ262457 HIC262258:HID262457 GYG262258:GYH262457 GOK262258:GOL262457 GEO262258:GEP262457 FUS262258:FUT262457 FKW262258:FKX262457 FBA262258:FBB262457 ERE262258:ERF262457 EHI262258:EHJ262457 DXM262258:DXN262457 DNQ262258:DNR262457 DDU262258:DDV262457 CTY262258:CTZ262457 CKC262258:CKD262457 CAG262258:CAH262457 BQK262258:BQL262457 BGO262258:BGP262457 AWS262258:AWT262457 AMW262258:AMX262457 ADA262258:ADB262457 TE262258:TF262457 JI262258:JJ262457 K262258:L262457 WVU196722:WVV196921 WLY196722:WLZ196921 WCC196722:WCD196921 VSG196722:VSH196921 VIK196722:VIL196921 UYO196722:UYP196921 UOS196722:UOT196921 UEW196722:UEX196921 TVA196722:TVB196921 TLE196722:TLF196921 TBI196722:TBJ196921 SRM196722:SRN196921 SHQ196722:SHR196921 RXU196722:RXV196921 RNY196722:RNZ196921 REC196722:RED196921 QUG196722:QUH196921 QKK196722:QKL196921 QAO196722:QAP196921 PQS196722:PQT196921 PGW196722:PGX196921 OXA196722:OXB196921 ONE196722:ONF196921 ODI196722:ODJ196921 NTM196722:NTN196921 NJQ196722:NJR196921 MZU196722:MZV196921 MPY196722:MPZ196921 MGC196722:MGD196921 LWG196722:LWH196921 LMK196722:LML196921 LCO196722:LCP196921 KSS196722:KST196921 KIW196722:KIX196921 JZA196722:JZB196921 JPE196722:JPF196921 JFI196722:JFJ196921 IVM196722:IVN196921 ILQ196722:ILR196921 IBU196722:IBV196921 HRY196722:HRZ196921 HIC196722:HID196921 GYG196722:GYH196921 GOK196722:GOL196921 GEO196722:GEP196921 FUS196722:FUT196921 FKW196722:FKX196921 FBA196722:FBB196921 ERE196722:ERF196921 EHI196722:EHJ196921 DXM196722:DXN196921 DNQ196722:DNR196921 DDU196722:DDV196921 CTY196722:CTZ196921 CKC196722:CKD196921 CAG196722:CAH196921 BQK196722:BQL196921 BGO196722:BGP196921 AWS196722:AWT196921 AMW196722:AMX196921 ADA196722:ADB196921 TE196722:TF196921 JI196722:JJ196921 K196722:L196921 WVU131186:WVV131385 WLY131186:WLZ131385 WCC131186:WCD131385 VSG131186:VSH131385 VIK131186:VIL131385 UYO131186:UYP131385 UOS131186:UOT131385 UEW131186:UEX131385 TVA131186:TVB131385 TLE131186:TLF131385 TBI131186:TBJ131385 SRM131186:SRN131385 SHQ131186:SHR131385 RXU131186:RXV131385 RNY131186:RNZ131385 REC131186:RED131385 QUG131186:QUH131385 QKK131186:QKL131385 QAO131186:QAP131385 PQS131186:PQT131385 PGW131186:PGX131385 OXA131186:OXB131385 ONE131186:ONF131385 ODI131186:ODJ131385 NTM131186:NTN131385 NJQ131186:NJR131385 MZU131186:MZV131385 MPY131186:MPZ131385 MGC131186:MGD131385 LWG131186:LWH131385 LMK131186:LML131385 LCO131186:LCP131385 KSS131186:KST131385 KIW131186:KIX131385 JZA131186:JZB131385 JPE131186:JPF131385 JFI131186:JFJ131385 IVM131186:IVN131385 ILQ131186:ILR131385 IBU131186:IBV131385 HRY131186:HRZ131385 HIC131186:HID131385 GYG131186:GYH131385 GOK131186:GOL131385 GEO131186:GEP131385 FUS131186:FUT131385 FKW131186:FKX131385 FBA131186:FBB131385 ERE131186:ERF131385 EHI131186:EHJ131385 DXM131186:DXN131385 DNQ131186:DNR131385 DDU131186:DDV131385 CTY131186:CTZ131385 CKC131186:CKD131385 CAG131186:CAH131385 BQK131186:BQL131385 BGO131186:BGP131385 AWS131186:AWT131385 AMW131186:AMX131385 ADA131186:ADB131385 TE131186:TF131385 JI131186:JJ131385 K131186:L131385 WVU65650:WVV65849 WLY65650:WLZ65849 WCC65650:WCD65849 VSG65650:VSH65849 VIK65650:VIL65849 UYO65650:UYP65849 UOS65650:UOT65849 UEW65650:UEX65849 TVA65650:TVB65849 TLE65650:TLF65849 TBI65650:TBJ65849 SRM65650:SRN65849 SHQ65650:SHR65849 RXU65650:RXV65849 RNY65650:RNZ65849 REC65650:RED65849 QUG65650:QUH65849 QKK65650:QKL65849 QAO65650:QAP65849 PQS65650:PQT65849 PGW65650:PGX65849 OXA65650:OXB65849 ONE65650:ONF65849 ODI65650:ODJ65849 NTM65650:NTN65849 NJQ65650:NJR65849 MZU65650:MZV65849 MPY65650:MPZ65849 MGC65650:MGD65849 LWG65650:LWH65849 LMK65650:LML65849 LCO65650:LCP65849 KSS65650:KST65849 KIW65650:KIX65849 JZA65650:JZB65849 JPE65650:JPF65849 JFI65650:JFJ65849 IVM65650:IVN65849 ILQ65650:ILR65849 IBU65650:IBV65849 HRY65650:HRZ65849 HIC65650:HID65849 GYG65650:GYH65849 GOK65650:GOL65849 GEO65650:GEP65849 FUS65650:FUT65849 FKW65650:FKX65849 FBA65650:FBB65849 ERE65650:ERF65849 EHI65650:EHJ65849 DXM65650:DXN65849 DNQ65650:DNR65849 DDU65650:DDV65849 CTY65650:CTZ65849 CKC65650:CKD65849 CAG65650:CAH65849 BQK65650:BQL65849 BGO65650:BGP65849 AWS65650:AWT65849 AMW65650:AMX65849 ADA65650:ADB65849 TE65650:TF65849 JI65650:JJ65849 K65650:L65849 JI102:JJ311 TE102:TF311 ADA102:ADB311 AMW102:AMX311 AWS102:AWT311 BGO102:BGP311 BQK102:BQL311 CAG102:CAH311 CKC102:CKD311 CTY102:CTZ311 DDU102:DDV311 DNQ102:DNR311 DXM102:DXN311 EHI102:EHJ311 ERE102:ERF311 FBA102:FBB311 FKW102:FKX311 FUS102:FUT311 GEO102:GEP311 GOK102:GOL311 GYG102:GYH311 HIC102:HID311 HRY102:HRZ311 IBU102:IBV311 ILQ102:ILR311 IVM102:IVN311 JFI102:JFJ311 JPE102:JPF311 JZA102:JZB311 KIW102:KIX311 KSS102:KST311 LCO102:LCP311 LMK102:LML311 LWG102:LWH311 MGC102:MGD311 MPY102:MPZ311 MZU102:MZV311 NJQ102:NJR311 NTM102:NTN311 ODI102:ODJ311 ONE102:ONF311 OXA102:OXB311 PGW102:PGX311 PQS102:PQT311 QAO102:QAP311 QKK102:QKL311 QUG102:QUH311 REC102:RED311 RNY102:RNZ311 RXU102:RXV311 SHQ102:SHR311 SRM102:SRN311 TBI102:TBJ311 TLE102:TLF311 TVA102:TVB311 UEW102:UEX311 UOS102:UOT311 UYO102:UYP311 VIK102:VIL311 VSG102:VSH311 WCC102:WCD311 WLY102:WLZ311 WVU102:WVV311" xr:uid="{00000000-0002-0000-0600-000000000000}">
      <formula1>$S$101:$S$102</formula1>
    </dataValidation>
    <dataValidation type="list" allowBlank="1" showInputMessage="1" showErrorMessage="1" sqref="WVN983143 N83 D83 I83 D65639 JB65639 SX65639 ACT65639 AMP65639 AWL65639 BGH65639 BQD65639 BZZ65639 CJV65639 CTR65639 DDN65639 DNJ65639 DXF65639 EHB65639 EQX65639 FAT65639 FKP65639 FUL65639 GEH65639 GOD65639 GXZ65639 HHV65639 HRR65639 IBN65639 ILJ65639 IVF65639 JFB65639 JOX65639 JYT65639 KIP65639 KSL65639 LCH65639 LMD65639 LVZ65639 MFV65639 MPR65639 MZN65639 NJJ65639 NTF65639 ODB65639 OMX65639 OWT65639 PGP65639 PQL65639 QAH65639 QKD65639 QTZ65639 RDV65639 RNR65639 RXN65639 SHJ65639 SRF65639 TBB65639 TKX65639 TUT65639 UEP65639 UOL65639 UYH65639 VID65639 VRZ65639 WBV65639 WLR65639 WVN65639 D131175 JB131175 SX131175 ACT131175 AMP131175 AWL131175 BGH131175 BQD131175 BZZ131175 CJV131175 CTR131175 DDN131175 DNJ131175 DXF131175 EHB131175 EQX131175 FAT131175 FKP131175 FUL131175 GEH131175 GOD131175 GXZ131175 HHV131175 HRR131175 IBN131175 ILJ131175 IVF131175 JFB131175 JOX131175 JYT131175 KIP131175 KSL131175 LCH131175 LMD131175 LVZ131175 MFV131175 MPR131175 MZN131175 NJJ131175 NTF131175 ODB131175 OMX131175 OWT131175 PGP131175 PQL131175 QAH131175 QKD131175 QTZ131175 RDV131175 RNR131175 RXN131175 SHJ131175 SRF131175 TBB131175 TKX131175 TUT131175 UEP131175 UOL131175 UYH131175 VID131175 VRZ131175 WBV131175 WLR131175 WVN131175 D196711 JB196711 SX196711 ACT196711 AMP196711 AWL196711 BGH196711 BQD196711 BZZ196711 CJV196711 CTR196711 DDN196711 DNJ196711 DXF196711 EHB196711 EQX196711 FAT196711 FKP196711 FUL196711 GEH196711 GOD196711 GXZ196711 HHV196711 HRR196711 IBN196711 ILJ196711 IVF196711 JFB196711 JOX196711 JYT196711 KIP196711 KSL196711 LCH196711 LMD196711 LVZ196711 MFV196711 MPR196711 MZN196711 NJJ196711 NTF196711 ODB196711 OMX196711 OWT196711 PGP196711 PQL196711 QAH196711 QKD196711 QTZ196711 RDV196711 RNR196711 RXN196711 SHJ196711 SRF196711 TBB196711 TKX196711 TUT196711 UEP196711 UOL196711 UYH196711 VID196711 VRZ196711 WBV196711 WLR196711 WVN196711 D262247 JB262247 SX262247 ACT262247 AMP262247 AWL262247 BGH262247 BQD262247 BZZ262247 CJV262247 CTR262247 DDN262247 DNJ262247 DXF262247 EHB262247 EQX262247 FAT262247 FKP262247 FUL262247 GEH262247 GOD262247 GXZ262247 HHV262247 HRR262247 IBN262247 ILJ262247 IVF262247 JFB262247 JOX262247 JYT262247 KIP262247 KSL262247 LCH262247 LMD262247 LVZ262247 MFV262247 MPR262247 MZN262247 NJJ262247 NTF262247 ODB262247 OMX262247 OWT262247 PGP262247 PQL262247 QAH262247 QKD262247 QTZ262247 RDV262247 RNR262247 RXN262247 SHJ262247 SRF262247 TBB262247 TKX262247 TUT262247 UEP262247 UOL262247 UYH262247 VID262247 VRZ262247 WBV262247 WLR262247 WVN262247 D327783 JB327783 SX327783 ACT327783 AMP327783 AWL327783 BGH327783 BQD327783 BZZ327783 CJV327783 CTR327783 DDN327783 DNJ327783 DXF327783 EHB327783 EQX327783 FAT327783 FKP327783 FUL327783 GEH327783 GOD327783 GXZ327783 HHV327783 HRR327783 IBN327783 ILJ327783 IVF327783 JFB327783 JOX327783 JYT327783 KIP327783 KSL327783 LCH327783 LMD327783 LVZ327783 MFV327783 MPR327783 MZN327783 NJJ327783 NTF327783 ODB327783 OMX327783 OWT327783 PGP327783 PQL327783 QAH327783 QKD327783 QTZ327783 RDV327783 RNR327783 RXN327783 SHJ327783 SRF327783 TBB327783 TKX327783 TUT327783 UEP327783 UOL327783 UYH327783 VID327783 VRZ327783 WBV327783 WLR327783 WVN327783 D393319 JB393319 SX393319 ACT393319 AMP393319 AWL393319 BGH393319 BQD393319 BZZ393319 CJV393319 CTR393319 DDN393319 DNJ393319 DXF393319 EHB393319 EQX393319 FAT393319 FKP393319 FUL393319 GEH393319 GOD393319 GXZ393319 HHV393319 HRR393319 IBN393319 ILJ393319 IVF393319 JFB393319 JOX393319 JYT393319 KIP393319 KSL393319 LCH393319 LMD393319 LVZ393319 MFV393319 MPR393319 MZN393319 NJJ393319 NTF393319 ODB393319 OMX393319 OWT393319 PGP393319 PQL393319 QAH393319 QKD393319 QTZ393319 RDV393319 RNR393319 RXN393319 SHJ393319 SRF393319 TBB393319 TKX393319 TUT393319 UEP393319 UOL393319 UYH393319 VID393319 VRZ393319 WBV393319 WLR393319 WVN393319 D458855 JB458855 SX458855 ACT458855 AMP458855 AWL458855 BGH458855 BQD458855 BZZ458855 CJV458855 CTR458855 DDN458855 DNJ458855 DXF458855 EHB458855 EQX458855 FAT458855 FKP458855 FUL458855 GEH458855 GOD458855 GXZ458855 HHV458855 HRR458855 IBN458855 ILJ458855 IVF458855 JFB458855 JOX458855 JYT458855 KIP458855 KSL458855 LCH458855 LMD458855 LVZ458855 MFV458855 MPR458855 MZN458855 NJJ458855 NTF458855 ODB458855 OMX458855 OWT458855 PGP458855 PQL458855 QAH458855 QKD458855 QTZ458855 RDV458855 RNR458855 RXN458855 SHJ458855 SRF458855 TBB458855 TKX458855 TUT458855 UEP458855 UOL458855 UYH458855 VID458855 VRZ458855 WBV458855 WLR458855 WVN458855 D524391 JB524391 SX524391 ACT524391 AMP524391 AWL524391 BGH524391 BQD524391 BZZ524391 CJV524391 CTR524391 DDN524391 DNJ524391 DXF524391 EHB524391 EQX524391 FAT524391 FKP524391 FUL524391 GEH524391 GOD524391 GXZ524391 HHV524391 HRR524391 IBN524391 ILJ524391 IVF524391 JFB524391 JOX524391 JYT524391 KIP524391 KSL524391 LCH524391 LMD524391 LVZ524391 MFV524391 MPR524391 MZN524391 NJJ524391 NTF524391 ODB524391 OMX524391 OWT524391 PGP524391 PQL524391 QAH524391 QKD524391 QTZ524391 RDV524391 RNR524391 RXN524391 SHJ524391 SRF524391 TBB524391 TKX524391 TUT524391 UEP524391 UOL524391 UYH524391 VID524391 VRZ524391 WBV524391 WLR524391 WVN524391 D589927 JB589927 SX589927 ACT589927 AMP589927 AWL589927 BGH589927 BQD589927 BZZ589927 CJV589927 CTR589927 DDN589927 DNJ589927 DXF589927 EHB589927 EQX589927 FAT589927 FKP589927 FUL589927 GEH589927 GOD589927 GXZ589927 HHV589927 HRR589927 IBN589927 ILJ589927 IVF589927 JFB589927 JOX589927 JYT589927 KIP589927 KSL589927 LCH589927 LMD589927 LVZ589927 MFV589927 MPR589927 MZN589927 NJJ589927 NTF589927 ODB589927 OMX589927 OWT589927 PGP589927 PQL589927 QAH589927 QKD589927 QTZ589927 RDV589927 RNR589927 RXN589927 SHJ589927 SRF589927 TBB589927 TKX589927 TUT589927 UEP589927 UOL589927 UYH589927 VID589927 VRZ589927 WBV589927 WLR589927 WVN589927 D655463 JB655463 SX655463 ACT655463 AMP655463 AWL655463 BGH655463 BQD655463 BZZ655463 CJV655463 CTR655463 DDN655463 DNJ655463 DXF655463 EHB655463 EQX655463 FAT655463 FKP655463 FUL655463 GEH655463 GOD655463 GXZ655463 HHV655463 HRR655463 IBN655463 ILJ655463 IVF655463 JFB655463 JOX655463 JYT655463 KIP655463 KSL655463 LCH655463 LMD655463 LVZ655463 MFV655463 MPR655463 MZN655463 NJJ655463 NTF655463 ODB655463 OMX655463 OWT655463 PGP655463 PQL655463 QAH655463 QKD655463 QTZ655463 RDV655463 RNR655463 RXN655463 SHJ655463 SRF655463 TBB655463 TKX655463 TUT655463 UEP655463 UOL655463 UYH655463 VID655463 VRZ655463 WBV655463 WLR655463 WVN655463 D720999 JB720999 SX720999 ACT720999 AMP720999 AWL720999 BGH720999 BQD720999 BZZ720999 CJV720999 CTR720999 DDN720999 DNJ720999 DXF720999 EHB720999 EQX720999 FAT720999 FKP720999 FUL720999 GEH720999 GOD720999 GXZ720999 HHV720999 HRR720999 IBN720999 ILJ720999 IVF720999 JFB720999 JOX720999 JYT720999 KIP720999 KSL720999 LCH720999 LMD720999 LVZ720999 MFV720999 MPR720999 MZN720999 NJJ720999 NTF720999 ODB720999 OMX720999 OWT720999 PGP720999 PQL720999 QAH720999 QKD720999 QTZ720999 RDV720999 RNR720999 RXN720999 SHJ720999 SRF720999 TBB720999 TKX720999 TUT720999 UEP720999 UOL720999 UYH720999 VID720999 VRZ720999 WBV720999 WLR720999 WVN720999 D786535 JB786535 SX786535 ACT786535 AMP786535 AWL786535 BGH786535 BQD786535 BZZ786535 CJV786535 CTR786535 DDN786535 DNJ786535 DXF786535 EHB786535 EQX786535 FAT786535 FKP786535 FUL786535 GEH786535 GOD786535 GXZ786535 HHV786535 HRR786535 IBN786535 ILJ786535 IVF786535 JFB786535 JOX786535 JYT786535 KIP786535 KSL786535 LCH786535 LMD786535 LVZ786535 MFV786535 MPR786535 MZN786535 NJJ786535 NTF786535 ODB786535 OMX786535 OWT786535 PGP786535 PQL786535 QAH786535 QKD786535 QTZ786535 RDV786535 RNR786535 RXN786535 SHJ786535 SRF786535 TBB786535 TKX786535 TUT786535 UEP786535 UOL786535 UYH786535 VID786535 VRZ786535 WBV786535 WLR786535 WVN786535 D852071 JB852071 SX852071 ACT852071 AMP852071 AWL852071 BGH852071 BQD852071 BZZ852071 CJV852071 CTR852071 DDN852071 DNJ852071 DXF852071 EHB852071 EQX852071 FAT852071 FKP852071 FUL852071 GEH852071 GOD852071 GXZ852071 HHV852071 HRR852071 IBN852071 ILJ852071 IVF852071 JFB852071 JOX852071 JYT852071 KIP852071 KSL852071 LCH852071 LMD852071 LVZ852071 MFV852071 MPR852071 MZN852071 NJJ852071 NTF852071 ODB852071 OMX852071 OWT852071 PGP852071 PQL852071 QAH852071 QKD852071 QTZ852071 RDV852071 RNR852071 RXN852071 SHJ852071 SRF852071 TBB852071 TKX852071 TUT852071 UEP852071 UOL852071 UYH852071 VID852071 VRZ852071 WBV852071 WLR852071 WVN852071 D917607 JB917607 SX917607 ACT917607 AMP917607 AWL917607 BGH917607 BQD917607 BZZ917607 CJV917607 CTR917607 DDN917607 DNJ917607 DXF917607 EHB917607 EQX917607 FAT917607 FKP917607 FUL917607 GEH917607 GOD917607 GXZ917607 HHV917607 HRR917607 IBN917607 ILJ917607 IVF917607 JFB917607 JOX917607 JYT917607 KIP917607 KSL917607 LCH917607 LMD917607 LVZ917607 MFV917607 MPR917607 MZN917607 NJJ917607 NTF917607 ODB917607 OMX917607 OWT917607 PGP917607 PQL917607 QAH917607 QKD917607 QTZ917607 RDV917607 RNR917607 RXN917607 SHJ917607 SRF917607 TBB917607 TKX917607 TUT917607 UEP917607 UOL917607 UYH917607 VID917607 VRZ917607 WBV917607 WLR917607 WVN917607 D983143 JB983143 SX983143 ACT983143 AMP983143 AWL983143 BGH983143 BQD983143 BZZ983143 CJV983143 CTR983143 DDN983143 DNJ983143 DXF983143 EHB983143 EQX983143 FAT983143 FKP983143 FUL983143 GEH983143 GOD983143 GXZ983143 HHV983143 HRR983143 IBN983143 ILJ983143 IVF983143 JFB983143 JOX983143 JYT983143 KIP983143 KSL983143 LCH983143 LMD983143 LVZ983143 MFV983143 MPR983143 MZN983143 NJJ983143 NTF983143 ODB983143 OMX983143 OWT983143 PGP983143 PQL983143 QAH983143 QKD983143 QTZ983143 RDV983143 RNR983143 RXN983143 SHJ983143 SRF983143 TBB983143 TKX983143 TUT983143 UEP983143 UOL983143 UYH983143 VID983143 VRZ983143 WBV983143 WLR983143 E103:E312" xr:uid="{00000000-0002-0000-0600-000001000000}">
      <formula1>$F$321:$F$375</formula1>
    </dataValidation>
    <dataValidation type="list" allowBlank="1" showInputMessage="1" showErrorMessage="1" sqref="WMA983143 WCE983143 E65650:E65849 JC65650:JC65849 SY65650:SY65849 ACU65650:ACU65849 AMQ65650:AMQ65849 AWM65650:AWM65849 BGI65650:BGI65849 BQE65650:BQE65849 CAA65650:CAA65849 CJW65650:CJW65849 CTS65650:CTS65849 DDO65650:DDO65849 DNK65650:DNK65849 DXG65650:DXG65849 EHC65650:EHC65849 EQY65650:EQY65849 FAU65650:FAU65849 FKQ65650:FKQ65849 FUM65650:FUM65849 GEI65650:GEI65849 GOE65650:GOE65849 GYA65650:GYA65849 HHW65650:HHW65849 HRS65650:HRS65849 IBO65650:IBO65849 ILK65650:ILK65849 IVG65650:IVG65849 JFC65650:JFC65849 JOY65650:JOY65849 JYU65650:JYU65849 KIQ65650:KIQ65849 KSM65650:KSM65849 LCI65650:LCI65849 LME65650:LME65849 LWA65650:LWA65849 MFW65650:MFW65849 MPS65650:MPS65849 MZO65650:MZO65849 NJK65650:NJK65849 NTG65650:NTG65849 ODC65650:ODC65849 OMY65650:OMY65849 OWU65650:OWU65849 PGQ65650:PGQ65849 PQM65650:PQM65849 QAI65650:QAI65849 QKE65650:QKE65849 QUA65650:QUA65849 RDW65650:RDW65849 RNS65650:RNS65849 RXO65650:RXO65849 SHK65650:SHK65849 SRG65650:SRG65849 TBC65650:TBC65849 TKY65650:TKY65849 TUU65650:TUU65849 UEQ65650:UEQ65849 UOM65650:UOM65849 UYI65650:UYI65849 VIE65650:VIE65849 VSA65650:VSA65849 WBW65650:WBW65849 WLS65650:WLS65849 WVO65650:WVO65849 E131186:E131385 JC131186:JC131385 SY131186:SY131385 ACU131186:ACU131385 AMQ131186:AMQ131385 AWM131186:AWM131385 BGI131186:BGI131385 BQE131186:BQE131385 CAA131186:CAA131385 CJW131186:CJW131385 CTS131186:CTS131385 DDO131186:DDO131385 DNK131186:DNK131385 DXG131186:DXG131385 EHC131186:EHC131385 EQY131186:EQY131385 FAU131186:FAU131385 FKQ131186:FKQ131385 FUM131186:FUM131385 GEI131186:GEI131385 GOE131186:GOE131385 GYA131186:GYA131385 HHW131186:HHW131385 HRS131186:HRS131385 IBO131186:IBO131385 ILK131186:ILK131385 IVG131186:IVG131385 JFC131186:JFC131385 JOY131186:JOY131385 JYU131186:JYU131385 KIQ131186:KIQ131385 KSM131186:KSM131385 LCI131186:LCI131385 LME131186:LME131385 LWA131186:LWA131385 MFW131186:MFW131385 MPS131186:MPS131385 MZO131186:MZO131385 NJK131186:NJK131385 NTG131186:NTG131385 ODC131186:ODC131385 OMY131186:OMY131385 OWU131186:OWU131385 PGQ131186:PGQ131385 PQM131186:PQM131385 QAI131186:QAI131385 QKE131186:QKE131385 QUA131186:QUA131385 RDW131186:RDW131385 RNS131186:RNS131385 RXO131186:RXO131385 SHK131186:SHK131385 SRG131186:SRG131385 TBC131186:TBC131385 TKY131186:TKY131385 TUU131186:TUU131385 UEQ131186:UEQ131385 UOM131186:UOM131385 UYI131186:UYI131385 VIE131186:VIE131385 VSA131186:VSA131385 WBW131186:WBW131385 WLS131186:WLS131385 WVO131186:WVO131385 E196722:E196921 JC196722:JC196921 SY196722:SY196921 ACU196722:ACU196921 AMQ196722:AMQ196921 AWM196722:AWM196921 BGI196722:BGI196921 BQE196722:BQE196921 CAA196722:CAA196921 CJW196722:CJW196921 CTS196722:CTS196921 DDO196722:DDO196921 DNK196722:DNK196921 DXG196722:DXG196921 EHC196722:EHC196921 EQY196722:EQY196921 FAU196722:FAU196921 FKQ196722:FKQ196921 FUM196722:FUM196921 GEI196722:GEI196921 GOE196722:GOE196921 GYA196722:GYA196921 HHW196722:HHW196921 HRS196722:HRS196921 IBO196722:IBO196921 ILK196722:ILK196921 IVG196722:IVG196921 JFC196722:JFC196921 JOY196722:JOY196921 JYU196722:JYU196921 KIQ196722:KIQ196921 KSM196722:KSM196921 LCI196722:LCI196921 LME196722:LME196921 LWA196722:LWA196921 MFW196722:MFW196921 MPS196722:MPS196921 MZO196722:MZO196921 NJK196722:NJK196921 NTG196722:NTG196921 ODC196722:ODC196921 OMY196722:OMY196921 OWU196722:OWU196921 PGQ196722:PGQ196921 PQM196722:PQM196921 QAI196722:QAI196921 QKE196722:QKE196921 QUA196722:QUA196921 RDW196722:RDW196921 RNS196722:RNS196921 RXO196722:RXO196921 SHK196722:SHK196921 SRG196722:SRG196921 TBC196722:TBC196921 TKY196722:TKY196921 TUU196722:TUU196921 UEQ196722:UEQ196921 UOM196722:UOM196921 UYI196722:UYI196921 VIE196722:VIE196921 VSA196722:VSA196921 WBW196722:WBW196921 WLS196722:WLS196921 WVO196722:WVO196921 E262258:E262457 JC262258:JC262457 SY262258:SY262457 ACU262258:ACU262457 AMQ262258:AMQ262457 AWM262258:AWM262457 BGI262258:BGI262457 BQE262258:BQE262457 CAA262258:CAA262457 CJW262258:CJW262457 CTS262258:CTS262457 DDO262258:DDO262457 DNK262258:DNK262457 DXG262258:DXG262457 EHC262258:EHC262457 EQY262258:EQY262457 FAU262258:FAU262457 FKQ262258:FKQ262457 FUM262258:FUM262457 GEI262258:GEI262457 GOE262258:GOE262457 GYA262258:GYA262457 HHW262258:HHW262457 HRS262258:HRS262457 IBO262258:IBO262457 ILK262258:ILK262457 IVG262258:IVG262457 JFC262258:JFC262457 JOY262258:JOY262457 JYU262258:JYU262457 KIQ262258:KIQ262457 KSM262258:KSM262457 LCI262258:LCI262457 LME262258:LME262457 LWA262258:LWA262457 MFW262258:MFW262457 MPS262258:MPS262457 MZO262258:MZO262457 NJK262258:NJK262457 NTG262258:NTG262457 ODC262258:ODC262457 OMY262258:OMY262457 OWU262258:OWU262457 PGQ262258:PGQ262457 PQM262258:PQM262457 QAI262258:QAI262457 QKE262258:QKE262457 QUA262258:QUA262457 RDW262258:RDW262457 RNS262258:RNS262457 RXO262258:RXO262457 SHK262258:SHK262457 SRG262258:SRG262457 TBC262258:TBC262457 TKY262258:TKY262457 TUU262258:TUU262457 UEQ262258:UEQ262457 UOM262258:UOM262457 UYI262258:UYI262457 VIE262258:VIE262457 VSA262258:VSA262457 WBW262258:WBW262457 WLS262258:WLS262457 WVO262258:WVO262457 E327794:E327993 JC327794:JC327993 SY327794:SY327993 ACU327794:ACU327993 AMQ327794:AMQ327993 AWM327794:AWM327993 BGI327794:BGI327993 BQE327794:BQE327993 CAA327794:CAA327993 CJW327794:CJW327993 CTS327794:CTS327993 DDO327794:DDO327993 DNK327794:DNK327993 DXG327794:DXG327993 EHC327794:EHC327993 EQY327794:EQY327993 FAU327794:FAU327993 FKQ327794:FKQ327993 FUM327794:FUM327993 GEI327794:GEI327993 GOE327794:GOE327993 GYA327794:GYA327993 HHW327794:HHW327993 HRS327794:HRS327993 IBO327794:IBO327993 ILK327794:ILK327993 IVG327794:IVG327993 JFC327794:JFC327993 JOY327794:JOY327993 JYU327794:JYU327993 KIQ327794:KIQ327993 KSM327794:KSM327993 LCI327794:LCI327993 LME327794:LME327993 LWA327794:LWA327993 MFW327794:MFW327993 MPS327794:MPS327993 MZO327794:MZO327993 NJK327794:NJK327993 NTG327794:NTG327993 ODC327794:ODC327993 OMY327794:OMY327993 OWU327794:OWU327993 PGQ327794:PGQ327993 PQM327794:PQM327993 QAI327794:QAI327993 QKE327794:QKE327993 QUA327794:QUA327993 RDW327794:RDW327993 RNS327794:RNS327993 RXO327794:RXO327993 SHK327794:SHK327993 SRG327794:SRG327993 TBC327794:TBC327993 TKY327794:TKY327993 TUU327794:TUU327993 UEQ327794:UEQ327993 UOM327794:UOM327993 UYI327794:UYI327993 VIE327794:VIE327993 VSA327794:VSA327993 WBW327794:WBW327993 WLS327794:WLS327993 WVO327794:WVO327993 E393330:E393529 JC393330:JC393529 SY393330:SY393529 ACU393330:ACU393529 AMQ393330:AMQ393529 AWM393330:AWM393529 BGI393330:BGI393529 BQE393330:BQE393529 CAA393330:CAA393529 CJW393330:CJW393529 CTS393330:CTS393529 DDO393330:DDO393529 DNK393330:DNK393529 DXG393330:DXG393529 EHC393330:EHC393529 EQY393330:EQY393529 FAU393330:FAU393529 FKQ393330:FKQ393529 FUM393330:FUM393529 GEI393330:GEI393529 GOE393330:GOE393529 GYA393330:GYA393529 HHW393330:HHW393529 HRS393330:HRS393529 IBO393330:IBO393529 ILK393330:ILK393529 IVG393330:IVG393529 JFC393330:JFC393529 JOY393330:JOY393529 JYU393330:JYU393529 KIQ393330:KIQ393529 KSM393330:KSM393529 LCI393330:LCI393529 LME393330:LME393529 LWA393330:LWA393529 MFW393330:MFW393529 MPS393330:MPS393529 MZO393330:MZO393529 NJK393330:NJK393529 NTG393330:NTG393529 ODC393330:ODC393529 OMY393330:OMY393529 OWU393330:OWU393529 PGQ393330:PGQ393529 PQM393330:PQM393529 QAI393330:QAI393529 QKE393330:QKE393529 QUA393330:QUA393529 RDW393330:RDW393529 RNS393330:RNS393529 RXO393330:RXO393529 SHK393330:SHK393529 SRG393330:SRG393529 TBC393330:TBC393529 TKY393330:TKY393529 TUU393330:TUU393529 UEQ393330:UEQ393529 UOM393330:UOM393529 UYI393330:UYI393529 VIE393330:VIE393529 VSA393330:VSA393529 WBW393330:WBW393529 WLS393330:WLS393529 WVO393330:WVO393529 E458866:E459065 JC458866:JC459065 SY458866:SY459065 ACU458866:ACU459065 AMQ458866:AMQ459065 AWM458866:AWM459065 BGI458866:BGI459065 BQE458866:BQE459065 CAA458866:CAA459065 CJW458866:CJW459065 CTS458866:CTS459065 DDO458866:DDO459065 DNK458866:DNK459065 DXG458866:DXG459065 EHC458866:EHC459065 EQY458866:EQY459065 FAU458866:FAU459065 FKQ458866:FKQ459065 FUM458866:FUM459065 GEI458866:GEI459065 GOE458866:GOE459065 GYA458866:GYA459065 HHW458866:HHW459065 HRS458866:HRS459065 IBO458866:IBO459065 ILK458866:ILK459065 IVG458866:IVG459065 JFC458866:JFC459065 JOY458866:JOY459065 JYU458866:JYU459065 KIQ458866:KIQ459065 KSM458866:KSM459065 LCI458866:LCI459065 LME458866:LME459065 LWA458866:LWA459065 MFW458866:MFW459065 MPS458866:MPS459065 MZO458866:MZO459065 NJK458866:NJK459065 NTG458866:NTG459065 ODC458866:ODC459065 OMY458866:OMY459065 OWU458866:OWU459065 PGQ458866:PGQ459065 PQM458866:PQM459065 QAI458866:QAI459065 QKE458866:QKE459065 QUA458866:QUA459065 RDW458866:RDW459065 RNS458866:RNS459065 RXO458866:RXO459065 SHK458866:SHK459065 SRG458866:SRG459065 TBC458866:TBC459065 TKY458866:TKY459065 TUU458866:TUU459065 UEQ458866:UEQ459065 UOM458866:UOM459065 UYI458866:UYI459065 VIE458866:VIE459065 VSA458866:VSA459065 WBW458866:WBW459065 WLS458866:WLS459065 WVO458866:WVO459065 E524402:E524601 JC524402:JC524601 SY524402:SY524601 ACU524402:ACU524601 AMQ524402:AMQ524601 AWM524402:AWM524601 BGI524402:BGI524601 BQE524402:BQE524601 CAA524402:CAA524601 CJW524402:CJW524601 CTS524402:CTS524601 DDO524402:DDO524601 DNK524402:DNK524601 DXG524402:DXG524601 EHC524402:EHC524601 EQY524402:EQY524601 FAU524402:FAU524601 FKQ524402:FKQ524601 FUM524402:FUM524601 GEI524402:GEI524601 GOE524402:GOE524601 GYA524402:GYA524601 HHW524402:HHW524601 HRS524402:HRS524601 IBO524402:IBO524601 ILK524402:ILK524601 IVG524402:IVG524601 JFC524402:JFC524601 JOY524402:JOY524601 JYU524402:JYU524601 KIQ524402:KIQ524601 KSM524402:KSM524601 LCI524402:LCI524601 LME524402:LME524601 LWA524402:LWA524601 MFW524402:MFW524601 MPS524402:MPS524601 MZO524402:MZO524601 NJK524402:NJK524601 NTG524402:NTG524601 ODC524402:ODC524601 OMY524402:OMY524601 OWU524402:OWU524601 PGQ524402:PGQ524601 PQM524402:PQM524601 QAI524402:QAI524601 QKE524402:QKE524601 QUA524402:QUA524601 RDW524402:RDW524601 RNS524402:RNS524601 RXO524402:RXO524601 SHK524402:SHK524601 SRG524402:SRG524601 TBC524402:TBC524601 TKY524402:TKY524601 TUU524402:TUU524601 UEQ524402:UEQ524601 UOM524402:UOM524601 UYI524402:UYI524601 VIE524402:VIE524601 VSA524402:VSA524601 WBW524402:WBW524601 WLS524402:WLS524601 WVO524402:WVO524601 E589938:E590137 JC589938:JC590137 SY589938:SY590137 ACU589938:ACU590137 AMQ589938:AMQ590137 AWM589938:AWM590137 BGI589938:BGI590137 BQE589938:BQE590137 CAA589938:CAA590137 CJW589938:CJW590137 CTS589938:CTS590137 DDO589938:DDO590137 DNK589938:DNK590137 DXG589938:DXG590137 EHC589938:EHC590137 EQY589938:EQY590137 FAU589938:FAU590137 FKQ589938:FKQ590137 FUM589938:FUM590137 GEI589938:GEI590137 GOE589938:GOE590137 GYA589938:GYA590137 HHW589938:HHW590137 HRS589938:HRS590137 IBO589938:IBO590137 ILK589938:ILK590137 IVG589938:IVG590137 JFC589938:JFC590137 JOY589938:JOY590137 JYU589938:JYU590137 KIQ589938:KIQ590137 KSM589938:KSM590137 LCI589938:LCI590137 LME589938:LME590137 LWA589938:LWA590137 MFW589938:MFW590137 MPS589938:MPS590137 MZO589938:MZO590137 NJK589938:NJK590137 NTG589938:NTG590137 ODC589938:ODC590137 OMY589938:OMY590137 OWU589938:OWU590137 PGQ589938:PGQ590137 PQM589938:PQM590137 QAI589938:QAI590137 QKE589938:QKE590137 QUA589938:QUA590137 RDW589938:RDW590137 RNS589938:RNS590137 RXO589938:RXO590137 SHK589938:SHK590137 SRG589938:SRG590137 TBC589938:TBC590137 TKY589938:TKY590137 TUU589938:TUU590137 UEQ589938:UEQ590137 UOM589938:UOM590137 UYI589938:UYI590137 VIE589938:VIE590137 VSA589938:VSA590137 WBW589938:WBW590137 WLS589938:WLS590137 WVO589938:WVO590137 E655474:E655673 JC655474:JC655673 SY655474:SY655673 ACU655474:ACU655673 AMQ655474:AMQ655673 AWM655474:AWM655673 BGI655474:BGI655673 BQE655474:BQE655673 CAA655474:CAA655673 CJW655474:CJW655673 CTS655474:CTS655673 DDO655474:DDO655673 DNK655474:DNK655673 DXG655474:DXG655673 EHC655474:EHC655673 EQY655474:EQY655673 FAU655474:FAU655673 FKQ655474:FKQ655673 FUM655474:FUM655673 GEI655474:GEI655673 GOE655474:GOE655673 GYA655474:GYA655673 HHW655474:HHW655673 HRS655474:HRS655673 IBO655474:IBO655673 ILK655474:ILK655673 IVG655474:IVG655673 JFC655474:JFC655673 JOY655474:JOY655673 JYU655474:JYU655673 KIQ655474:KIQ655673 KSM655474:KSM655673 LCI655474:LCI655673 LME655474:LME655673 LWA655474:LWA655673 MFW655474:MFW655673 MPS655474:MPS655673 MZO655474:MZO655673 NJK655474:NJK655673 NTG655474:NTG655673 ODC655474:ODC655673 OMY655474:OMY655673 OWU655474:OWU655673 PGQ655474:PGQ655673 PQM655474:PQM655673 QAI655474:QAI655673 QKE655474:QKE655673 QUA655474:QUA655673 RDW655474:RDW655673 RNS655474:RNS655673 RXO655474:RXO655673 SHK655474:SHK655673 SRG655474:SRG655673 TBC655474:TBC655673 TKY655474:TKY655673 TUU655474:TUU655673 UEQ655474:UEQ655673 UOM655474:UOM655673 UYI655474:UYI655673 VIE655474:VIE655673 VSA655474:VSA655673 WBW655474:WBW655673 WLS655474:WLS655673 WVO655474:WVO655673 E721010:E721209 JC721010:JC721209 SY721010:SY721209 ACU721010:ACU721209 AMQ721010:AMQ721209 AWM721010:AWM721209 BGI721010:BGI721209 BQE721010:BQE721209 CAA721010:CAA721209 CJW721010:CJW721209 CTS721010:CTS721209 DDO721010:DDO721209 DNK721010:DNK721209 DXG721010:DXG721209 EHC721010:EHC721209 EQY721010:EQY721209 FAU721010:FAU721209 FKQ721010:FKQ721209 FUM721010:FUM721209 GEI721010:GEI721209 GOE721010:GOE721209 GYA721010:GYA721209 HHW721010:HHW721209 HRS721010:HRS721209 IBO721010:IBO721209 ILK721010:ILK721209 IVG721010:IVG721209 JFC721010:JFC721209 JOY721010:JOY721209 JYU721010:JYU721209 KIQ721010:KIQ721209 KSM721010:KSM721209 LCI721010:LCI721209 LME721010:LME721209 LWA721010:LWA721209 MFW721010:MFW721209 MPS721010:MPS721209 MZO721010:MZO721209 NJK721010:NJK721209 NTG721010:NTG721209 ODC721010:ODC721209 OMY721010:OMY721209 OWU721010:OWU721209 PGQ721010:PGQ721209 PQM721010:PQM721209 QAI721010:QAI721209 QKE721010:QKE721209 QUA721010:QUA721209 RDW721010:RDW721209 RNS721010:RNS721209 RXO721010:RXO721209 SHK721010:SHK721209 SRG721010:SRG721209 TBC721010:TBC721209 TKY721010:TKY721209 TUU721010:TUU721209 UEQ721010:UEQ721209 UOM721010:UOM721209 UYI721010:UYI721209 VIE721010:VIE721209 VSA721010:VSA721209 WBW721010:WBW721209 WLS721010:WLS721209 WVO721010:WVO721209 E786546:E786745 JC786546:JC786745 SY786546:SY786745 ACU786546:ACU786745 AMQ786546:AMQ786745 AWM786546:AWM786745 BGI786546:BGI786745 BQE786546:BQE786745 CAA786546:CAA786745 CJW786546:CJW786745 CTS786546:CTS786745 DDO786546:DDO786745 DNK786546:DNK786745 DXG786546:DXG786745 EHC786546:EHC786745 EQY786546:EQY786745 FAU786546:FAU786745 FKQ786546:FKQ786745 FUM786546:FUM786745 GEI786546:GEI786745 GOE786546:GOE786745 GYA786546:GYA786745 HHW786546:HHW786745 HRS786546:HRS786745 IBO786546:IBO786745 ILK786546:ILK786745 IVG786546:IVG786745 JFC786546:JFC786745 JOY786546:JOY786745 JYU786546:JYU786745 KIQ786546:KIQ786745 KSM786546:KSM786745 LCI786546:LCI786745 LME786546:LME786745 LWA786546:LWA786745 MFW786546:MFW786745 MPS786546:MPS786745 MZO786546:MZO786745 NJK786546:NJK786745 NTG786546:NTG786745 ODC786546:ODC786745 OMY786546:OMY786745 OWU786546:OWU786745 PGQ786546:PGQ786745 PQM786546:PQM786745 QAI786546:QAI786745 QKE786546:QKE786745 QUA786546:QUA786745 RDW786546:RDW786745 RNS786546:RNS786745 RXO786546:RXO786745 SHK786546:SHK786745 SRG786546:SRG786745 TBC786546:TBC786745 TKY786546:TKY786745 TUU786546:TUU786745 UEQ786546:UEQ786745 UOM786546:UOM786745 UYI786546:UYI786745 VIE786546:VIE786745 VSA786546:VSA786745 WBW786546:WBW786745 WLS786546:WLS786745 WVO786546:WVO786745 E852082:E852281 JC852082:JC852281 SY852082:SY852281 ACU852082:ACU852281 AMQ852082:AMQ852281 AWM852082:AWM852281 BGI852082:BGI852281 BQE852082:BQE852281 CAA852082:CAA852281 CJW852082:CJW852281 CTS852082:CTS852281 DDO852082:DDO852281 DNK852082:DNK852281 DXG852082:DXG852281 EHC852082:EHC852281 EQY852082:EQY852281 FAU852082:FAU852281 FKQ852082:FKQ852281 FUM852082:FUM852281 GEI852082:GEI852281 GOE852082:GOE852281 GYA852082:GYA852281 HHW852082:HHW852281 HRS852082:HRS852281 IBO852082:IBO852281 ILK852082:ILK852281 IVG852082:IVG852281 JFC852082:JFC852281 JOY852082:JOY852281 JYU852082:JYU852281 KIQ852082:KIQ852281 KSM852082:KSM852281 LCI852082:LCI852281 LME852082:LME852281 LWA852082:LWA852281 MFW852082:MFW852281 MPS852082:MPS852281 MZO852082:MZO852281 NJK852082:NJK852281 NTG852082:NTG852281 ODC852082:ODC852281 OMY852082:OMY852281 OWU852082:OWU852281 PGQ852082:PGQ852281 PQM852082:PQM852281 QAI852082:QAI852281 QKE852082:QKE852281 QUA852082:QUA852281 RDW852082:RDW852281 RNS852082:RNS852281 RXO852082:RXO852281 SHK852082:SHK852281 SRG852082:SRG852281 TBC852082:TBC852281 TKY852082:TKY852281 TUU852082:TUU852281 UEQ852082:UEQ852281 UOM852082:UOM852281 UYI852082:UYI852281 VIE852082:VIE852281 VSA852082:VSA852281 WBW852082:WBW852281 WLS852082:WLS852281 WVO852082:WVO852281 E917618:E917817 JC917618:JC917817 SY917618:SY917817 ACU917618:ACU917817 AMQ917618:AMQ917817 AWM917618:AWM917817 BGI917618:BGI917817 BQE917618:BQE917817 CAA917618:CAA917817 CJW917618:CJW917817 CTS917618:CTS917817 DDO917618:DDO917817 DNK917618:DNK917817 DXG917618:DXG917817 EHC917618:EHC917817 EQY917618:EQY917817 FAU917618:FAU917817 FKQ917618:FKQ917817 FUM917618:FUM917817 GEI917618:GEI917817 GOE917618:GOE917817 GYA917618:GYA917817 HHW917618:HHW917817 HRS917618:HRS917817 IBO917618:IBO917817 ILK917618:ILK917817 IVG917618:IVG917817 JFC917618:JFC917817 JOY917618:JOY917817 JYU917618:JYU917817 KIQ917618:KIQ917817 KSM917618:KSM917817 LCI917618:LCI917817 LME917618:LME917817 LWA917618:LWA917817 MFW917618:MFW917817 MPS917618:MPS917817 MZO917618:MZO917817 NJK917618:NJK917817 NTG917618:NTG917817 ODC917618:ODC917817 OMY917618:OMY917817 OWU917618:OWU917817 PGQ917618:PGQ917817 PQM917618:PQM917817 QAI917618:QAI917817 QKE917618:QKE917817 QUA917618:QUA917817 RDW917618:RDW917817 RNS917618:RNS917817 RXO917618:RXO917817 SHK917618:SHK917817 SRG917618:SRG917817 TBC917618:TBC917817 TKY917618:TKY917817 TUU917618:TUU917817 UEQ917618:UEQ917817 UOM917618:UOM917817 UYI917618:UYI917817 VIE917618:VIE917817 VSA917618:VSA917817 WBW917618:WBW917817 WLS917618:WLS917817 WVO917618:WVO917817 E983154:E983353 JC983154:JC983353 SY983154:SY983353 ACU983154:ACU983353 AMQ983154:AMQ983353 AWM983154:AWM983353 BGI983154:BGI983353 BQE983154:BQE983353 CAA983154:CAA983353 CJW983154:CJW983353 CTS983154:CTS983353 DDO983154:DDO983353 DNK983154:DNK983353 DXG983154:DXG983353 EHC983154:EHC983353 EQY983154:EQY983353 FAU983154:FAU983353 FKQ983154:FKQ983353 FUM983154:FUM983353 GEI983154:GEI983353 GOE983154:GOE983353 GYA983154:GYA983353 HHW983154:HHW983353 HRS983154:HRS983353 IBO983154:IBO983353 ILK983154:ILK983353 IVG983154:IVG983353 JFC983154:JFC983353 JOY983154:JOY983353 JYU983154:JYU983353 KIQ983154:KIQ983353 KSM983154:KSM983353 LCI983154:LCI983353 LME983154:LME983353 LWA983154:LWA983353 MFW983154:MFW983353 MPS983154:MPS983353 MZO983154:MZO983353 NJK983154:NJK983353 NTG983154:NTG983353 ODC983154:ODC983353 OMY983154:OMY983353 OWU983154:OWU983353 PGQ983154:PGQ983353 PQM983154:PQM983353 QAI983154:QAI983353 QKE983154:QKE983353 QUA983154:QUA983353 RDW983154:RDW983353 RNS983154:RNS983353 RXO983154:RXO983353 SHK983154:SHK983353 SRG983154:SRG983353 TBC983154:TBC983353 TKY983154:TKY983353 TUU983154:TUU983353 UEQ983154:UEQ983353 UOM983154:UOM983353 UYI983154:UYI983353 VIE983154:VIE983353 VSA983154:VSA983353 WBW983154:WBW983353 WLS983154:WLS983353 WVO983154:WVO983353 WVW983143 M65639 JK65639 TG65639 ADC65639 AMY65639 AWU65639 BGQ65639 BQM65639 CAI65639 CKE65639 CUA65639 DDW65639 DNS65639 DXO65639 EHK65639 ERG65639 FBC65639 FKY65639 FUU65639 GEQ65639 GOM65639 GYI65639 HIE65639 HSA65639 IBW65639 ILS65639 IVO65639 JFK65639 JPG65639 JZC65639 KIY65639 KSU65639 LCQ65639 LMM65639 LWI65639 MGE65639 MQA65639 MZW65639 NJS65639 NTO65639 ODK65639 ONG65639 OXC65639 PGY65639 PQU65639 QAQ65639 QKM65639 QUI65639 REE65639 ROA65639 RXW65639 SHS65639 SRO65639 TBK65639 TLG65639 TVC65639 UEY65639 UOU65639 UYQ65639 VIM65639 VSI65639 WCE65639 WMA65639 WVW65639 M131175 JK131175 TG131175 ADC131175 AMY131175 AWU131175 BGQ131175 BQM131175 CAI131175 CKE131175 CUA131175 DDW131175 DNS131175 DXO131175 EHK131175 ERG131175 FBC131175 FKY131175 FUU131175 GEQ131175 GOM131175 GYI131175 HIE131175 HSA131175 IBW131175 ILS131175 IVO131175 JFK131175 JPG131175 JZC131175 KIY131175 KSU131175 LCQ131175 LMM131175 LWI131175 MGE131175 MQA131175 MZW131175 NJS131175 NTO131175 ODK131175 ONG131175 OXC131175 PGY131175 PQU131175 QAQ131175 QKM131175 QUI131175 REE131175 ROA131175 RXW131175 SHS131175 SRO131175 TBK131175 TLG131175 TVC131175 UEY131175 UOU131175 UYQ131175 VIM131175 VSI131175 WCE131175 WMA131175 WVW131175 M196711 JK196711 TG196711 ADC196711 AMY196711 AWU196711 BGQ196711 BQM196711 CAI196711 CKE196711 CUA196711 DDW196711 DNS196711 DXO196711 EHK196711 ERG196711 FBC196711 FKY196711 FUU196711 GEQ196711 GOM196711 GYI196711 HIE196711 HSA196711 IBW196711 ILS196711 IVO196711 JFK196711 JPG196711 JZC196711 KIY196711 KSU196711 LCQ196711 LMM196711 LWI196711 MGE196711 MQA196711 MZW196711 NJS196711 NTO196711 ODK196711 ONG196711 OXC196711 PGY196711 PQU196711 QAQ196711 QKM196711 QUI196711 REE196711 ROA196711 RXW196711 SHS196711 SRO196711 TBK196711 TLG196711 TVC196711 UEY196711 UOU196711 UYQ196711 VIM196711 VSI196711 WCE196711 WMA196711 WVW196711 M262247 JK262247 TG262247 ADC262247 AMY262247 AWU262247 BGQ262247 BQM262247 CAI262247 CKE262247 CUA262247 DDW262247 DNS262247 DXO262247 EHK262247 ERG262247 FBC262247 FKY262247 FUU262247 GEQ262247 GOM262247 GYI262247 HIE262247 HSA262247 IBW262247 ILS262247 IVO262247 JFK262247 JPG262247 JZC262247 KIY262247 KSU262247 LCQ262247 LMM262247 LWI262247 MGE262247 MQA262247 MZW262247 NJS262247 NTO262247 ODK262247 ONG262247 OXC262247 PGY262247 PQU262247 QAQ262247 QKM262247 QUI262247 REE262247 ROA262247 RXW262247 SHS262247 SRO262247 TBK262247 TLG262247 TVC262247 UEY262247 UOU262247 UYQ262247 VIM262247 VSI262247 WCE262247 WMA262247 WVW262247 M327783 JK327783 TG327783 ADC327783 AMY327783 AWU327783 BGQ327783 BQM327783 CAI327783 CKE327783 CUA327783 DDW327783 DNS327783 DXO327783 EHK327783 ERG327783 FBC327783 FKY327783 FUU327783 GEQ327783 GOM327783 GYI327783 HIE327783 HSA327783 IBW327783 ILS327783 IVO327783 JFK327783 JPG327783 JZC327783 KIY327783 KSU327783 LCQ327783 LMM327783 LWI327783 MGE327783 MQA327783 MZW327783 NJS327783 NTO327783 ODK327783 ONG327783 OXC327783 PGY327783 PQU327783 QAQ327783 QKM327783 QUI327783 REE327783 ROA327783 RXW327783 SHS327783 SRO327783 TBK327783 TLG327783 TVC327783 UEY327783 UOU327783 UYQ327783 VIM327783 VSI327783 WCE327783 WMA327783 WVW327783 M393319 JK393319 TG393319 ADC393319 AMY393319 AWU393319 BGQ393319 BQM393319 CAI393319 CKE393319 CUA393319 DDW393319 DNS393319 DXO393319 EHK393319 ERG393319 FBC393319 FKY393319 FUU393319 GEQ393319 GOM393319 GYI393319 HIE393319 HSA393319 IBW393319 ILS393319 IVO393319 JFK393319 JPG393319 JZC393319 KIY393319 KSU393319 LCQ393319 LMM393319 LWI393319 MGE393319 MQA393319 MZW393319 NJS393319 NTO393319 ODK393319 ONG393319 OXC393319 PGY393319 PQU393319 QAQ393319 QKM393319 QUI393319 REE393319 ROA393319 RXW393319 SHS393319 SRO393319 TBK393319 TLG393319 TVC393319 UEY393319 UOU393319 UYQ393319 VIM393319 VSI393319 WCE393319 WMA393319 WVW393319 M458855 JK458855 TG458855 ADC458855 AMY458855 AWU458855 BGQ458855 BQM458855 CAI458855 CKE458855 CUA458855 DDW458855 DNS458855 DXO458855 EHK458855 ERG458855 FBC458855 FKY458855 FUU458855 GEQ458855 GOM458855 GYI458855 HIE458855 HSA458855 IBW458855 ILS458855 IVO458855 JFK458855 JPG458855 JZC458855 KIY458855 KSU458855 LCQ458855 LMM458855 LWI458855 MGE458855 MQA458855 MZW458855 NJS458855 NTO458855 ODK458855 ONG458855 OXC458855 PGY458855 PQU458855 QAQ458855 QKM458855 QUI458855 REE458855 ROA458855 RXW458855 SHS458855 SRO458855 TBK458855 TLG458855 TVC458855 UEY458855 UOU458855 UYQ458855 VIM458855 VSI458855 WCE458855 WMA458855 WVW458855 M524391 JK524391 TG524391 ADC524391 AMY524391 AWU524391 BGQ524391 BQM524391 CAI524391 CKE524391 CUA524391 DDW524391 DNS524391 DXO524391 EHK524391 ERG524391 FBC524391 FKY524391 FUU524391 GEQ524391 GOM524391 GYI524391 HIE524391 HSA524391 IBW524391 ILS524391 IVO524391 JFK524391 JPG524391 JZC524391 KIY524391 KSU524391 LCQ524391 LMM524391 LWI524391 MGE524391 MQA524391 MZW524391 NJS524391 NTO524391 ODK524391 ONG524391 OXC524391 PGY524391 PQU524391 QAQ524391 QKM524391 QUI524391 REE524391 ROA524391 RXW524391 SHS524391 SRO524391 TBK524391 TLG524391 TVC524391 UEY524391 UOU524391 UYQ524391 VIM524391 VSI524391 WCE524391 WMA524391 WVW524391 M589927 JK589927 TG589927 ADC589927 AMY589927 AWU589927 BGQ589927 BQM589927 CAI589927 CKE589927 CUA589927 DDW589927 DNS589927 DXO589927 EHK589927 ERG589927 FBC589927 FKY589927 FUU589927 GEQ589927 GOM589927 GYI589927 HIE589927 HSA589927 IBW589927 ILS589927 IVO589927 JFK589927 JPG589927 JZC589927 KIY589927 KSU589927 LCQ589927 LMM589927 LWI589927 MGE589927 MQA589927 MZW589927 NJS589927 NTO589927 ODK589927 ONG589927 OXC589927 PGY589927 PQU589927 QAQ589927 QKM589927 QUI589927 REE589927 ROA589927 RXW589927 SHS589927 SRO589927 TBK589927 TLG589927 TVC589927 UEY589927 UOU589927 UYQ589927 VIM589927 VSI589927 WCE589927 WMA589927 WVW589927 M655463 JK655463 TG655463 ADC655463 AMY655463 AWU655463 BGQ655463 BQM655463 CAI655463 CKE655463 CUA655463 DDW655463 DNS655463 DXO655463 EHK655463 ERG655463 FBC655463 FKY655463 FUU655463 GEQ655463 GOM655463 GYI655463 HIE655463 HSA655463 IBW655463 ILS655463 IVO655463 JFK655463 JPG655463 JZC655463 KIY655463 KSU655463 LCQ655463 LMM655463 LWI655463 MGE655463 MQA655463 MZW655463 NJS655463 NTO655463 ODK655463 ONG655463 OXC655463 PGY655463 PQU655463 QAQ655463 QKM655463 QUI655463 REE655463 ROA655463 RXW655463 SHS655463 SRO655463 TBK655463 TLG655463 TVC655463 UEY655463 UOU655463 UYQ655463 VIM655463 VSI655463 WCE655463 WMA655463 WVW655463 M720999 JK720999 TG720999 ADC720999 AMY720999 AWU720999 BGQ720999 BQM720999 CAI720999 CKE720999 CUA720999 DDW720999 DNS720999 DXO720999 EHK720999 ERG720999 FBC720999 FKY720999 FUU720999 GEQ720999 GOM720999 GYI720999 HIE720999 HSA720999 IBW720999 ILS720999 IVO720999 JFK720999 JPG720999 JZC720999 KIY720999 KSU720999 LCQ720999 LMM720999 LWI720999 MGE720999 MQA720999 MZW720999 NJS720999 NTO720999 ODK720999 ONG720999 OXC720999 PGY720999 PQU720999 QAQ720999 QKM720999 QUI720999 REE720999 ROA720999 RXW720999 SHS720999 SRO720999 TBK720999 TLG720999 TVC720999 UEY720999 UOU720999 UYQ720999 VIM720999 VSI720999 WCE720999 WMA720999 WVW720999 M786535 JK786535 TG786535 ADC786535 AMY786535 AWU786535 BGQ786535 BQM786535 CAI786535 CKE786535 CUA786535 DDW786535 DNS786535 DXO786535 EHK786535 ERG786535 FBC786535 FKY786535 FUU786535 GEQ786535 GOM786535 GYI786535 HIE786535 HSA786535 IBW786535 ILS786535 IVO786535 JFK786535 JPG786535 JZC786535 KIY786535 KSU786535 LCQ786535 LMM786535 LWI786535 MGE786535 MQA786535 MZW786535 NJS786535 NTO786535 ODK786535 ONG786535 OXC786535 PGY786535 PQU786535 QAQ786535 QKM786535 QUI786535 REE786535 ROA786535 RXW786535 SHS786535 SRO786535 TBK786535 TLG786535 TVC786535 UEY786535 UOU786535 UYQ786535 VIM786535 VSI786535 WCE786535 WMA786535 WVW786535 M852071 JK852071 TG852071 ADC852071 AMY852071 AWU852071 BGQ852071 BQM852071 CAI852071 CKE852071 CUA852071 DDW852071 DNS852071 DXO852071 EHK852071 ERG852071 FBC852071 FKY852071 FUU852071 GEQ852071 GOM852071 GYI852071 HIE852071 HSA852071 IBW852071 ILS852071 IVO852071 JFK852071 JPG852071 JZC852071 KIY852071 KSU852071 LCQ852071 LMM852071 LWI852071 MGE852071 MQA852071 MZW852071 NJS852071 NTO852071 ODK852071 ONG852071 OXC852071 PGY852071 PQU852071 QAQ852071 QKM852071 QUI852071 REE852071 ROA852071 RXW852071 SHS852071 SRO852071 TBK852071 TLG852071 TVC852071 UEY852071 UOU852071 UYQ852071 VIM852071 VSI852071 WCE852071 WMA852071 WVW852071 M917607 JK917607 TG917607 ADC917607 AMY917607 AWU917607 BGQ917607 BQM917607 CAI917607 CKE917607 CUA917607 DDW917607 DNS917607 DXO917607 EHK917607 ERG917607 FBC917607 FKY917607 FUU917607 GEQ917607 GOM917607 GYI917607 HIE917607 HSA917607 IBW917607 ILS917607 IVO917607 JFK917607 JPG917607 JZC917607 KIY917607 KSU917607 LCQ917607 LMM917607 LWI917607 MGE917607 MQA917607 MZW917607 NJS917607 NTO917607 ODK917607 ONG917607 OXC917607 PGY917607 PQU917607 QAQ917607 QKM917607 QUI917607 REE917607 ROA917607 RXW917607 SHS917607 SRO917607 TBK917607 TLG917607 TVC917607 UEY917607 UOU917607 UYQ917607 VIM917607 VSI917607 WCE917607 WMA917607 WVW917607 M983143 JK983143 TG983143 ADC983143 AMY983143 AWU983143 BGQ983143 BQM983143 CAI983143 CKE983143 CUA983143 DDW983143 DNS983143 DXO983143 EHK983143 ERG983143 FBC983143 FKY983143 FUU983143 GEQ983143 GOM983143 GYI983143 HIE983143 HSA983143 IBW983143 ILS983143 IVO983143 JFK983143 JPG983143 JZC983143 KIY983143 KSU983143 LCQ983143 LMM983143 LWI983143 MGE983143 MQA983143 MZW983143 NJS983143 NTO983143 ODK983143 ONG983143 OXC983143 PGY983143 PQU983143 QAQ983143 QKM983143 QUI983143 REE983143 ROA983143 RXW983143 SHS983143 SRO983143 TBK983143 TLG983143 TVC983143 UEY983143 UOU983143 UYQ983143 VIM983143 VSI983143 WVO102:WVO311 WLS102:WLS311 WBW102:WBW311 VSA102:VSA311 VIE102:VIE311 UYI102:UYI311 UOM102:UOM311 UEQ102:UEQ311 TUU102:TUU311 TKY102:TKY311 TBC102:TBC311 SRG102:SRG311 SHK102:SHK311 RXO102:RXO311 RNS102:RNS311 RDW102:RDW311 QUA102:QUA311 QKE102:QKE311 QAI102:QAI311 PQM102:PQM311 PGQ102:PGQ311 OWU102:OWU311 OMY102:OMY311 ODC102:ODC311 NTG102:NTG311 NJK102:NJK311 MZO102:MZO311 MPS102:MPS311 MFW102:MFW311 LWA102:LWA311 LME102:LME311 LCI102:LCI311 KSM102:KSM311 KIQ102:KIQ311 JYU102:JYU311 JOY102:JOY311 JFC102:JFC311 IVG102:IVG311 ILK102:ILK311 IBO102:IBO311 HRS102:HRS311 HHW102:HHW311 GYA102:GYA311 GOE102:GOE311 GEI102:GEI311 FUM102:FUM311 FKQ102:FKQ311 FAU102:FAU311 EQY102:EQY311 EHC102:EHC311 DXG102:DXG311 DNK102:DNK311 DDO102:DDO311 CTS102:CTS311 CJW102:CJW311 CAA102:CAA311 BQE102:BQE311 BGI102:BGI311 AWM102:AWM311 AMQ102:AMQ311 ACU102:ACU311 SY102:SY311 JC102:JC311" xr:uid="{00000000-0002-0000-0600-000002000000}">
      <formula1>$F$321:$F$374</formula1>
    </dataValidation>
    <dataValidation type="textLength" operator="lessThanOrEqual" allowBlank="1" showInputMessage="1" showErrorMessage="1" errorTitle="Character Limit Exceeded" error="The character limit has been exceeded.  To edit the text, click retry.  To delete the text, click cancel." sqref="IZ31:IZ32 TI22:TK22 ADE22:ADG22 ANA22:ANC22 AWW22:AWY22 BGS22:BGU22 BQO22:BQQ22 CAK22:CAM22 CKG22:CKI22 CUC22:CUE22 DDY22:DEA22 DNU22:DNW22 DXQ22:DXS22 EHM22:EHO22 ERI22:ERK22 FBE22:FBG22 FLA22:FLC22 FUW22:FUY22 GES22:GEU22 GOO22:GOQ22 GYK22:GYM22 HIG22:HII22 HSC22:HSE22 IBY22:ICA22 ILU22:ILW22 IVQ22:IVS22 JFM22:JFO22 JPI22:JPK22 JZE22:JZG22 KJA22:KJC22 KSW22:KSY22 LCS22:LCU22 LMO22:LMQ22 LWK22:LWM22 MGG22:MGI22 MQC22:MQE22 MZY22:NAA22 NJU22:NJW22 NTQ22:NTS22 ODM22:ODO22 ONI22:ONK22 OXE22:OXG22 PHA22:PHC22 PQW22:PQY22 QAS22:QAU22 QKO22:QKQ22 QUK22:QUM22 REG22:REI22 ROC22:ROE22 RXY22:RYA22 SHU22:SHW22 SRQ22:SRS22 TBM22:TBO22 TLI22:TLK22 TVE22:TVG22 UFA22:UFC22 UOW22:UOY22 UYS22:UYU22 VIO22:VIQ22 VSK22:VSM22 WCG22:WCI22 WMC22:WME22 WVY22:WWA22 IZ22 P65579:S65580 JM65579:JO65580 TI65579:TK65580 ADE65579:ADG65580 ANA65579:ANC65580 AWW65579:AWY65580 BGS65579:BGU65580 BQO65579:BQQ65580 CAK65579:CAM65580 CKG65579:CKI65580 CUC65579:CUE65580 DDY65579:DEA65580 DNU65579:DNW65580 DXQ65579:DXS65580 EHM65579:EHO65580 ERI65579:ERK65580 FBE65579:FBG65580 FLA65579:FLC65580 FUW65579:FUY65580 GES65579:GEU65580 GOO65579:GOQ65580 GYK65579:GYM65580 HIG65579:HII65580 HSC65579:HSE65580 IBY65579:ICA65580 ILU65579:ILW65580 IVQ65579:IVS65580 JFM65579:JFO65580 JPI65579:JPK65580 JZE65579:JZG65580 KJA65579:KJC65580 KSW65579:KSY65580 LCS65579:LCU65580 LMO65579:LMQ65580 LWK65579:LWM65580 MGG65579:MGI65580 MQC65579:MQE65580 MZY65579:NAA65580 NJU65579:NJW65580 NTQ65579:NTS65580 ODM65579:ODO65580 ONI65579:ONK65580 OXE65579:OXG65580 PHA65579:PHC65580 PQW65579:PQY65580 QAS65579:QAU65580 QKO65579:QKQ65580 QUK65579:QUM65580 REG65579:REI65580 ROC65579:ROE65580 RXY65579:RYA65580 SHU65579:SHW65580 SRQ65579:SRS65580 TBM65579:TBO65580 TLI65579:TLK65580 TVE65579:TVG65580 UFA65579:UFC65580 UOW65579:UOY65580 UYS65579:UYU65580 VIO65579:VIQ65580 VSK65579:VSM65580 WCG65579:WCI65580 WMC65579:WME65580 WVY65579:WWA65580 P131115:S131116 JM131115:JO131116 TI131115:TK131116 ADE131115:ADG131116 ANA131115:ANC131116 AWW131115:AWY131116 BGS131115:BGU131116 BQO131115:BQQ131116 CAK131115:CAM131116 CKG131115:CKI131116 CUC131115:CUE131116 DDY131115:DEA131116 DNU131115:DNW131116 DXQ131115:DXS131116 EHM131115:EHO131116 ERI131115:ERK131116 FBE131115:FBG131116 FLA131115:FLC131116 FUW131115:FUY131116 GES131115:GEU131116 GOO131115:GOQ131116 GYK131115:GYM131116 HIG131115:HII131116 HSC131115:HSE131116 IBY131115:ICA131116 ILU131115:ILW131116 IVQ131115:IVS131116 JFM131115:JFO131116 JPI131115:JPK131116 JZE131115:JZG131116 KJA131115:KJC131116 KSW131115:KSY131116 LCS131115:LCU131116 LMO131115:LMQ131116 LWK131115:LWM131116 MGG131115:MGI131116 MQC131115:MQE131116 MZY131115:NAA131116 NJU131115:NJW131116 NTQ131115:NTS131116 ODM131115:ODO131116 ONI131115:ONK131116 OXE131115:OXG131116 PHA131115:PHC131116 PQW131115:PQY131116 QAS131115:QAU131116 QKO131115:QKQ131116 QUK131115:QUM131116 REG131115:REI131116 ROC131115:ROE131116 RXY131115:RYA131116 SHU131115:SHW131116 SRQ131115:SRS131116 TBM131115:TBO131116 TLI131115:TLK131116 TVE131115:TVG131116 UFA131115:UFC131116 UOW131115:UOY131116 UYS131115:UYU131116 VIO131115:VIQ131116 VSK131115:VSM131116 WCG131115:WCI131116 WMC131115:WME131116 WVY131115:WWA131116 P196651:S196652 JM196651:JO196652 TI196651:TK196652 ADE196651:ADG196652 ANA196651:ANC196652 AWW196651:AWY196652 BGS196651:BGU196652 BQO196651:BQQ196652 CAK196651:CAM196652 CKG196651:CKI196652 CUC196651:CUE196652 DDY196651:DEA196652 DNU196651:DNW196652 DXQ196651:DXS196652 EHM196651:EHO196652 ERI196651:ERK196652 FBE196651:FBG196652 FLA196651:FLC196652 FUW196651:FUY196652 GES196651:GEU196652 GOO196651:GOQ196652 GYK196651:GYM196652 HIG196651:HII196652 HSC196651:HSE196652 IBY196651:ICA196652 ILU196651:ILW196652 IVQ196651:IVS196652 JFM196651:JFO196652 JPI196651:JPK196652 JZE196651:JZG196652 KJA196651:KJC196652 KSW196651:KSY196652 LCS196651:LCU196652 LMO196651:LMQ196652 LWK196651:LWM196652 MGG196651:MGI196652 MQC196651:MQE196652 MZY196651:NAA196652 NJU196651:NJW196652 NTQ196651:NTS196652 ODM196651:ODO196652 ONI196651:ONK196652 OXE196651:OXG196652 PHA196651:PHC196652 PQW196651:PQY196652 QAS196651:QAU196652 QKO196651:QKQ196652 QUK196651:QUM196652 REG196651:REI196652 ROC196651:ROE196652 RXY196651:RYA196652 SHU196651:SHW196652 SRQ196651:SRS196652 TBM196651:TBO196652 TLI196651:TLK196652 TVE196651:TVG196652 UFA196651:UFC196652 UOW196651:UOY196652 UYS196651:UYU196652 VIO196651:VIQ196652 VSK196651:VSM196652 WCG196651:WCI196652 WMC196651:WME196652 WVY196651:WWA196652 P262187:S262188 JM262187:JO262188 TI262187:TK262188 ADE262187:ADG262188 ANA262187:ANC262188 AWW262187:AWY262188 BGS262187:BGU262188 BQO262187:BQQ262188 CAK262187:CAM262188 CKG262187:CKI262188 CUC262187:CUE262188 DDY262187:DEA262188 DNU262187:DNW262188 DXQ262187:DXS262188 EHM262187:EHO262188 ERI262187:ERK262188 FBE262187:FBG262188 FLA262187:FLC262188 FUW262187:FUY262188 GES262187:GEU262188 GOO262187:GOQ262188 GYK262187:GYM262188 HIG262187:HII262188 HSC262187:HSE262188 IBY262187:ICA262188 ILU262187:ILW262188 IVQ262187:IVS262188 JFM262187:JFO262188 JPI262187:JPK262188 JZE262187:JZG262188 KJA262187:KJC262188 KSW262187:KSY262188 LCS262187:LCU262188 LMO262187:LMQ262188 LWK262187:LWM262188 MGG262187:MGI262188 MQC262187:MQE262188 MZY262187:NAA262188 NJU262187:NJW262188 NTQ262187:NTS262188 ODM262187:ODO262188 ONI262187:ONK262188 OXE262187:OXG262188 PHA262187:PHC262188 PQW262187:PQY262188 QAS262187:QAU262188 QKO262187:QKQ262188 QUK262187:QUM262188 REG262187:REI262188 ROC262187:ROE262188 RXY262187:RYA262188 SHU262187:SHW262188 SRQ262187:SRS262188 TBM262187:TBO262188 TLI262187:TLK262188 TVE262187:TVG262188 UFA262187:UFC262188 UOW262187:UOY262188 UYS262187:UYU262188 VIO262187:VIQ262188 VSK262187:VSM262188 WCG262187:WCI262188 WMC262187:WME262188 WVY262187:WWA262188 P327723:S327724 JM327723:JO327724 TI327723:TK327724 ADE327723:ADG327724 ANA327723:ANC327724 AWW327723:AWY327724 BGS327723:BGU327724 BQO327723:BQQ327724 CAK327723:CAM327724 CKG327723:CKI327724 CUC327723:CUE327724 DDY327723:DEA327724 DNU327723:DNW327724 DXQ327723:DXS327724 EHM327723:EHO327724 ERI327723:ERK327724 FBE327723:FBG327724 FLA327723:FLC327724 FUW327723:FUY327724 GES327723:GEU327724 GOO327723:GOQ327724 GYK327723:GYM327724 HIG327723:HII327724 HSC327723:HSE327724 IBY327723:ICA327724 ILU327723:ILW327724 IVQ327723:IVS327724 JFM327723:JFO327724 JPI327723:JPK327724 JZE327723:JZG327724 KJA327723:KJC327724 KSW327723:KSY327724 LCS327723:LCU327724 LMO327723:LMQ327724 LWK327723:LWM327724 MGG327723:MGI327724 MQC327723:MQE327724 MZY327723:NAA327724 NJU327723:NJW327724 NTQ327723:NTS327724 ODM327723:ODO327724 ONI327723:ONK327724 OXE327723:OXG327724 PHA327723:PHC327724 PQW327723:PQY327724 QAS327723:QAU327724 QKO327723:QKQ327724 QUK327723:QUM327724 REG327723:REI327724 ROC327723:ROE327724 RXY327723:RYA327724 SHU327723:SHW327724 SRQ327723:SRS327724 TBM327723:TBO327724 TLI327723:TLK327724 TVE327723:TVG327724 UFA327723:UFC327724 UOW327723:UOY327724 UYS327723:UYU327724 VIO327723:VIQ327724 VSK327723:VSM327724 WCG327723:WCI327724 WMC327723:WME327724 WVY327723:WWA327724 P393259:S393260 JM393259:JO393260 TI393259:TK393260 ADE393259:ADG393260 ANA393259:ANC393260 AWW393259:AWY393260 BGS393259:BGU393260 BQO393259:BQQ393260 CAK393259:CAM393260 CKG393259:CKI393260 CUC393259:CUE393260 DDY393259:DEA393260 DNU393259:DNW393260 DXQ393259:DXS393260 EHM393259:EHO393260 ERI393259:ERK393260 FBE393259:FBG393260 FLA393259:FLC393260 FUW393259:FUY393260 GES393259:GEU393260 GOO393259:GOQ393260 GYK393259:GYM393260 HIG393259:HII393260 HSC393259:HSE393260 IBY393259:ICA393260 ILU393259:ILW393260 IVQ393259:IVS393260 JFM393259:JFO393260 JPI393259:JPK393260 JZE393259:JZG393260 KJA393259:KJC393260 KSW393259:KSY393260 LCS393259:LCU393260 LMO393259:LMQ393260 LWK393259:LWM393260 MGG393259:MGI393260 MQC393259:MQE393260 MZY393259:NAA393260 NJU393259:NJW393260 NTQ393259:NTS393260 ODM393259:ODO393260 ONI393259:ONK393260 OXE393259:OXG393260 PHA393259:PHC393260 PQW393259:PQY393260 QAS393259:QAU393260 QKO393259:QKQ393260 QUK393259:QUM393260 REG393259:REI393260 ROC393259:ROE393260 RXY393259:RYA393260 SHU393259:SHW393260 SRQ393259:SRS393260 TBM393259:TBO393260 TLI393259:TLK393260 TVE393259:TVG393260 UFA393259:UFC393260 UOW393259:UOY393260 UYS393259:UYU393260 VIO393259:VIQ393260 VSK393259:VSM393260 WCG393259:WCI393260 WMC393259:WME393260 WVY393259:WWA393260 P458795:S458796 JM458795:JO458796 TI458795:TK458796 ADE458795:ADG458796 ANA458795:ANC458796 AWW458795:AWY458796 BGS458795:BGU458796 BQO458795:BQQ458796 CAK458795:CAM458796 CKG458795:CKI458796 CUC458795:CUE458796 DDY458795:DEA458796 DNU458795:DNW458796 DXQ458795:DXS458796 EHM458795:EHO458796 ERI458795:ERK458796 FBE458795:FBG458796 FLA458795:FLC458796 FUW458795:FUY458796 GES458795:GEU458796 GOO458795:GOQ458796 GYK458795:GYM458796 HIG458795:HII458796 HSC458795:HSE458796 IBY458795:ICA458796 ILU458795:ILW458796 IVQ458795:IVS458796 JFM458795:JFO458796 JPI458795:JPK458796 JZE458795:JZG458796 KJA458795:KJC458796 KSW458795:KSY458796 LCS458795:LCU458796 LMO458795:LMQ458796 LWK458795:LWM458796 MGG458795:MGI458796 MQC458795:MQE458796 MZY458795:NAA458796 NJU458795:NJW458796 NTQ458795:NTS458796 ODM458795:ODO458796 ONI458795:ONK458796 OXE458795:OXG458796 PHA458795:PHC458796 PQW458795:PQY458796 QAS458795:QAU458796 QKO458795:QKQ458796 QUK458795:QUM458796 REG458795:REI458796 ROC458795:ROE458796 RXY458795:RYA458796 SHU458795:SHW458796 SRQ458795:SRS458796 TBM458795:TBO458796 TLI458795:TLK458796 TVE458795:TVG458796 UFA458795:UFC458796 UOW458795:UOY458796 UYS458795:UYU458796 VIO458795:VIQ458796 VSK458795:VSM458796 WCG458795:WCI458796 WMC458795:WME458796 WVY458795:WWA458796 P524331:S524332 JM524331:JO524332 TI524331:TK524332 ADE524331:ADG524332 ANA524331:ANC524332 AWW524331:AWY524332 BGS524331:BGU524332 BQO524331:BQQ524332 CAK524331:CAM524332 CKG524331:CKI524332 CUC524331:CUE524332 DDY524331:DEA524332 DNU524331:DNW524332 DXQ524331:DXS524332 EHM524331:EHO524332 ERI524331:ERK524332 FBE524331:FBG524332 FLA524331:FLC524332 FUW524331:FUY524332 GES524331:GEU524332 GOO524331:GOQ524332 GYK524331:GYM524332 HIG524331:HII524332 HSC524331:HSE524332 IBY524331:ICA524332 ILU524331:ILW524332 IVQ524331:IVS524332 JFM524331:JFO524332 JPI524331:JPK524332 JZE524331:JZG524332 KJA524331:KJC524332 KSW524331:KSY524332 LCS524331:LCU524332 LMO524331:LMQ524332 LWK524331:LWM524332 MGG524331:MGI524332 MQC524331:MQE524332 MZY524331:NAA524332 NJU524331:NJW524332 NTQ524331:NTS524332 ODM524331:ODO524332 ONI524331:ONK524332 OXE524331:OXG524332 PHA524331:PHC524332 PQW524331:PQY524332 QAS524331:QAU524332 QKO524331:QKQ524332 QUK524331:QUM524332 REG524331:REI524332 ROC524331:ROE524332 RXY524331:RYA524332 SHU524331:SHW524332 SRQ524331:SRS524332 TBM524331:TBO524332 TLI524331:TLK524332 TVE524331:TVG524332 UFA524331:UFC524332 UOW524331:UOY524332 UYS524331:UYU524332 VIO524331:VIQ524332 VSK524331:VSM524332 WCG524331:WCI524332 WMC524331:WME524332 WVY524331:WWA524332 P589867:S589868 JM589867:JO589868 TI589867:TK589868 ADE589867:ADG589868 ANA589867:ANC589868 AWW589867:AWY589868 BGS589867:BGU589868 BQO589867:BQQ589868 CAK589867:CAM589868 CKG589867:CKI589868 CUC589867:CUE589868 DDY589867:DEA589868 DNU589867:DNW589868 DXQ589867:DXS589868 EHM589867:EHO589868 ERI589867:ERK589868 FBE589867:FBG589868 FLA589867:FLC589868 FUW589867:FUY589868 GES589867:GEU589868 GOO589867:GOQ589868 GYK589867:GYM589868 HIG589867:HII589868 HSC589867:HSE589868 IBY589867:ICA589868 ILU589867:ILW589868 IVQ589867:IVS589868 JFM589867:JFO589868 JPI589867:JPK589868 JZE589867:JZG589868 KJA589867:KJC589868 KSW589867:KSY589868 LCS589867:LCU589868 LMO589867:LMQ589868 LWK589867:LWM589868 MGG589867:MGI589868 MQC589867:MQE589868 MZY589867:NAA589868 NJU589867:NJW589868 NTQ589867:NTS589868 ODM589867:ODO589868 ONI589867:ONK589868 OXE589867:OXG589868 PHA589867:PHC589868 PQW589867:PQY589868 QAS589867:QAU589868 QKO589867:QKQ589868 QUK589867:QUM589868 REG589867:REI589868 ROC589867:ROE589868 RXY589867:RYA589868 SHU589867:SHW589868 SRQ589867:SRS589868 TBM589867:TBO589868 TLI589867:TLK589868 TVE589867:TVG589868 UFA589867:UFC589868 UOW589867:UOY589868 UYS589867:UYU589868 VIO589867:VIQ589868 VSK589867:VSM589868 WCG589867:WCI589868 WMC589867:WME589868 WVY589867:WWA589868 P655403:S655404 JM655403:JO655404 TI655403:TK655404 ADE655403:ADG655404 ANA655403:ANC655404 AWW655403:AWY655404 BGS655403:BGU655404 BQO655403:BQQ655404 CAK655403:CAM655404 CKG655403:CKI655404 CUC655403:CUE655404 DDY655403:DEA655404 DNU655403:DNW655404 DXQ655403:DXS655404 EHM655403:EHO655404 ERI655403:ERK655404 FBE655403:FBG655404 FLA655403:FLC655404 FUW655403:FUY655404 GES655403:GEU655404 GOO655403:GOQ655404 GYK655403:GYM655404 HIG655403:HII655404 HSC655403:HSE655404 IBY655403:ICA655404 ILU655403:ILW655404 IVQ655403:IVS655404 JFM655403:JFO655404 JPI655403:JPK655404 JZE655403:JZG655404 KJA655403:KJC655404 KSW655403:KSY655404 LCS655403:LCU655404 LMO655403:LMQ655404 LWK655403:LWM655404 MGG655403:MGI655404 MQC655403:MQE655404 MZY655403:NAA655404 NJU655403:NJW655404 NTQ655403:NTS655404 ODM655403:ODO655404 ONI655403:ONK655404 OXE655403:OXG655404 PHA655403:PHC655404 PQW655403:PQY655404 QAS655403:QAU655404 QKO655403:QKQ655404 QUK655403:QUM655404 REG655403:REI655404 ROC655403:ROE655404 RXY655403:RYA655404 SHU655403:SHW655404 SRQ655403:SRS655404 TBM655403:TBO655404 TLI655403:TLK655404 TVE655403:TVG655404 UFA655403:UFC655404 UOW655403:UOY655404 UYS655403:UYU655404 VIO655403:VIQ655404 VSK655403:VSM655404 WCG655403:WCI655404 WMC655403:WME655404 WVY655403:WWA655404 P720939:S720940 JM720939:JO720940 TI720939:TK720940 ADE720939:ADG720940 ANA720939:ANC720940 AWW720939:AWY720940 BGS720939:BGU720940 BQO720939:BQQ720940 CAK720939:CAM720940 CKG720939:CKI720940 CUC720939:CUE720940 DDY720939:DEA720940 DNU720939:DNW720940 DXQ720939:DXS720940 EHM720939:EHO720940 ERI720939:ERK720940 FBE720939:FBG720940 FLA720939:FLC720940 FUW720939:FUY720940 GES720939:GEU720940 GOO720939:GOQ720940 GYK720939:GYM720940 HIG720939:HII720940 HSC720939:HSE720940 IBY720939:ICA720940 ILU720939:ILW720940 IVQ720939:IVS720940 JFM720939:JFO720940 JPI720939:JPK720940 JZE720939:JZG720940 KJA720939:KJC720940 KSW720939:KSY720940 LCS720939:LCU720940 LMO720939:LMQ720940 LWK720939:LWM720940 MGG720939:MGI720940 MQC720939:MQE720940 MZY720939:NAA720940 NJU720939:NJW720940 NTQ720939:NTS720940 ODM720939:ODO720940 ONI720939:ONK720940 OXE720939:OXG720940 PHA720939:PHC720940 PQW720939:PQY720940 QAS720939:QAU720940 QKO720939:QKQ720940 QUK720939:QUM720940 REG720939:REI720940 ROC720939:ROE720940 RXY720939:RYA720940 SHU720939:SHW720940 SRQ720939:SRS720940 TBM720939:TBO720940 TLI720939:TLK720940 TVE720939:TVG720940 UFA720939:UFC720940 UOW720939:UOY720940 UYS720939:UYU720940 VIO720939:VIQ720940 VSK720939:VSM720940 WCG720939:WCI720940 WMC720939:WME720940 WVY720939:WWA720940 P786475:S786476 JM786475:JO786476 TI786475:TK786476 ADE786475:ADG786476 ANA786475:ANC786476 AWW786475:AWY786476 BGS786475:BGU786476 BQO786475:BQQ786476 CAK786475:CAM786476 CKG786475:CKI786476 CUC786475:CUE786476 DDY786475:DEA786476 DNU786475:DNW786476 DXQ786475:DXS786476 EHM786475:EHO786476 ERI786475:ERK786476 FBE786475:FBG786476 FLA786475:FLC786476 FUW786475:FUY786476 GES786475:GEU786476 GOO786475:GOQ786476 GYK786475:GYM786476 HIG786475:HII786476 HSC786475:HSE786476 IBY786475:ICA786476 ILU786475:ILW786476 IVQ786475:IVS786476 JFM786475:JFO786476 JPI786475:JPK786476 JZE786475:JZG786476 KJA786475:KJC786476 KSW786475:KSY786476 LCS786475:LCU786476 LMO786475:LMQ786476 LWK786475:LWM786476 MGG786475:MGI786476 MQC786475:MQE786476 MZY786475:NAA786476 NJU786475:NJW786476 NTQ786475:NTS786476 ODM786475:ODO786476 ONI786475:ONK786476 OXE786475:OXG786476 PHA786475:PHC786476 PQW786475:PQY786476 QAS786475:QAU786476 QKO786475:QKQ786476 QUK786475:QUM786476 REG786475:REI786476 ROC786475:ROE786476 RXY786475:RYA786476 SHU786475:SHW786476 SRQ786475:SRS786476 TBM786475:TBO786476 TLI786475:TLK786476 TVE786475:TVG786476 UFA786475:UFC786476 UOW786475:UOY786476 UYS786475:UYU786476 VIO786475:VIQ786476 VSK786475:VSM786476 WCG786475:WCI786476 WMC786475:WME786476 WVY786475:WWA786476 P852011:S852012 JM852011:JO852012 TI852011:TK852012 ADE852011:ADG852012 ANA852011:ANC852012 AWW852011:AWY852012 BGS852011:BGU852012 BQO852011:BQQ852012 CAK852011:CAM852012 CKG852011:CKI852012 CUC852011:CUE852012 DDY852011:DEA852012 DNU852011:DNW852012 DXQ852011:DXS852012 EHM852011:EHO852012 ERI852011:ERK852012 FBE852011:FBG852012 FLA852011:FLC852012 FUW852011:FUY852012 GES852011:GEU852012 GOO852011:GOQ852012 GYK852011:GYM852012 HIG852011:HII852012 HSC852011:HSE852012 IBY852011:ICA852012 ILU852011:ILW852012 IVQ852011:IVS852012 JFM852011:JFO852012 JPI852011:JPK852012 JZE852011:JZG852012 KJA852011:KJC852012 KSW852011:KSY852012 LCS852011:LCU852012 LMO852011:LMQ852012 LWK852011:LWM852012 MGG852011:MGI852012 MQC852011:MQE852012 MZY852011:NAA852012 NJU852011:NJW852012 NTQ852011:NTS852012 ODM852011:ODO852012 ONI852011:ONK852012 OXE852011:OXG852012 PHA852011:PHC852012 PQW852011:PQY852012 QAS852011:QAU852012 QKO852011:QKQ852012 QUK852011:QUM852012 REG852011:REI852012 ROC852011:ROE852012 RXY852011:RYA852012 SHU852011:SHW852012 SRQ852011:SRS852012 TBM852011:TBO852012 TLI852011:TLK852012 TVE852011:TVG852012 UFA852011:UFC852012 UOW852011:UOY852012 UYS852011:UYU852012 VIO852011:VIQ852012 VSK852011:VSM852012 WCG852011:WCI852012 WMC852011:WME852012 WVY852011:WWA852012 P917547:S917548 JM917547:JO917548 TI917547:TK917548 ADE917547:ADG917548 ANA917547:ANC917548 AWW917547:AWY917548 BGS917547:BGU917548 BQO917547:BQQ917548 CAK917547:CAM917548 CKG917547:CKI917548 CUC917547:CUE917548 DDY917547:DEA917548 DNU917547:DNW917548 DXQ917547:DXS917548 EHM917547:EHO917548 ERI917547:ERK917548 FBE917547:FBG917548 FLA917547:FLC917548 FUW917547:FUY917548 GES917547:GEU917548 GOO917547:GOQ917548 GYK917547:GYM917548 HIG917547:HII917548 HSC917547:HSE917548 IBY917547:ICA917548 ILU917547:ILW917548 IVQ917547:IVS917548 JFM917547:JFO917548 JPI917547:JPK917548 JZE917547:JZG917548 KJA917547:KJC917548 KSW917547:KSY917548 LCS917547:LCU917548 LMO917547:LMQ917548 LWK917547:LWM917548 MGG917547:MGI917548 MQC917547:MQE917548 MZY917547:NAA917548 NJU917547:NJW917548 NTQ917547:NTS917548 ODM917547:ODO917548 ONI917547:ONK917548 OXE917547:OXG917548 PHA917547:PHC917548 PQW917547:PQY917548 QAS917547:QAU917548 QKO917547:QKQ917548 QUK917547:QUM917548 REG917547:REI917548 ROC917547:ROE917548 RXY917547:RYA917548 SHU917547:SHW917548 SRQ917547:SRS917548 TBM917547:TBO917548 TLI917547:TLK917548 TVE917547:TVG917548 UFA917547:UFC917548 UOW917547:UOY917548 UYS917547:UYU917548 VIO917547:VIQ917548 VSK917547:VSM917548 WCG917547:WCI917548 WMC917547:WME917548 WVY917547:WWA917548 P983083:S983084 JM983083:JO983084 TI983083:TK983084 ADE983083:ADG983084 ANA983083:ANC983084 AWW983083:AWY983084 BGS983083:BGU983084 BQO983083:BQQ983084 CAK983083:CAM983084 CKG983083:CKI983084 CUC983083:CUE983084 DDY983083:DEA983084 DNU983083:DNW983084 DXQ983083:DXS983084 EHM983083:EHO983084 ERI983083:ERK983084 FBE983083:FBG983084 FLA983083:FLC983084 FUW983083:FUY983084 GES983083:GEU983084 GOO983083:GOQ983084 GYK983083:GYM983084 HIG983083:HII983084 HSC983083:HSE983084 IBY983083:ICA983084 ILU983083:ILW983084 IVQ983083:IVS983084 JFM983083:JFO983084 JPI983083:JPK983084 JZE983083:JZG983084 KJA983083:KJC983084 KSW983083:KSY983084 LCS983083:LCU983084 LMO983083:LMQ983084 LWK983083:LWM983084 MGG983083:MGI983084 MQC983083:MQE983084 MZY983083:NAA983084 NJU983083:NJW983084 NTQ983083:NTS983084 ODM983083:ODO983084 ONI983083:ONK983084 OXE983083:OXG983084 PHA983083:PHC983084 PQW983083:PQY983084 QAS983083:QAU983084 QKO983083:QKQ983084 QUK983083:QUM983084 REG983083:REI983084 ROC983083:ROE983084 RXY983083:RYA983084 SHU983083:SHW983084 SRQ983083:SRS983084 TBM983083:TBO983084 TLI983083:TLK983084 TVE983083:TVG983084 UFA983083:UFC983084 UOW983083:UOY983084 UYS983083:UYU983084 VIO983083:VIQ983084 VSK983083:VSM983084 WCG983083:WCI983084 WMC983083:WME983084 WVY983083:WWA983084 R15:S15 SV22 ACR22 AMN22 AWJ22 BGF22 BQB22 BZX22 CJT22 CTP22 DDL22 DNH22 DXD22 EGZ22 EQV22 FAR22 FKN22 FUJ22 GEF22 GOB22 GXX22 HHT22 HRP22 IBL22 ILH22 IVD22 JEZ22 JOV22 JYR22 KIN22 KSJ22 LCF22 LMB22 LVX22 MFT22 MPP22 MZL22 NJH22 NTD22 OCZ22 OMV22 OWR22 PGN22 PQJ22 QAF22 QKB22 QTX22 RDT22 RNP22 RXL22 SHH22 SRD22 TAZ22 TKV22 TUR22 UEN22 UOJ22 UYF22 VIB22 VRX22 WBT22 WLP22 WVL22 R22:S22 B65579:B65580 IZ65579:IZ65580 SV65579:SV65580 ACR65579:ACR65580 AMN65579:AMN65580 AWJ65579:AWJ65580 BGF65579:BGF65580 BQB65579:BQB65580 BZX65579:BZX65580 CJT65579:CJT65580 CTP65579:CTP65580 DDL65579:DDL65580 DNH65579:DNH65580 DXD65579:DXD65580 EGZ65579:EGZ65580 EQV65579:EQV65580 FAR65579:FAR65580 FKN65579:FKN65580 FUJ65579:FUJ65580 GEF65579:GEF65580 GOB65579:GOB65580 GXX65579:GXX65580 HHT65579:HHT65580 HRP65579:HRP65580 IBL65579:IBL65580 ILH65579:ILH65580 IVD65579:IVD65580 JEZ65579:JEZ65580 JOV65579:JOV65580 JYR65579:JYR65580 KIN65579:KIN65580 KSJ65579:KSJ65580 LCF65579:LCF65580 LMB65579:LMB65580 LVX65579:LVX65580 MFT65579:MFT65580 MPP65579:MPP65580 MZL65579:MZL65580 NJH65579:NJH65580 NTD65579:NTD65580 OCZ65579:OCZ65580 OMV65579:OMV65580 OWR65579:OWR65580 PGN65579:PGN65580 PQJ65579:PQJ65580 QAF65579:QAF65580 QKB65579:QKB65580 QTX65579:QTX65580 RDT65579:RDT65580 RNP65579:RNP65580 RXL65579:RXL65580 SHH65579:SHH65580 SRD65579:SRD65580 TAZ65579:TAZ65580 TKV65579:TKV65580 TUR65579:TUR65580 UEN65579:UEN65580 UOJ65579:UOJ65580 UYF65579:UYF65580 VIB65579:VIB65580 VRX65579:VRX65580 WBT65579:WBT65580 WLP65579:WLP65580 WVL65579:WVL65580 B131115:B131116 IZ131115:IZ131116 SV131115:SV131116 ACR131115:ACR131116 AMN131115:AMN131116 AWJ131115:AWJ131116 BGF131115:BGF131116 BQB131115:BQB131116 BZX131115:BZX131116 CJT131115:CJT131116 CTP131115:CTP131116 DDL131115:DDL131116 DNH131115:DNH131116 DXD131115:DXD131116 EGZ131115:EGZ131116 EQV131115:EQV131116 FAR131115:FAR131116 FKN131115:FKN131116 FUJ131115:FUJ131116 GEF131115:GEF131116 GOB131115:GOB131116 GXX131115:GXX131116 HHT131115:HHT131116 HRP131115:HRP131116 IBL131115:IBL131116 ILH131115:ILH131116 IVD131115:IVD131116 JEZ131115:JEZ131116 JOV131115:JOV131116 JYR131115:JYR131116 KIN131115:KIN131116 KSJ131115:KSJ131116 LCF131115:LCF131116 LMB131115:LMB131116 LVX131115:LVX131116 MFT131115:MFT131116 MPP131115:MPP131116 MZL131115:MZL131116 NJH131115:NJH131116 NTD131115:NTD131116 OCZ131115:OCZ131116 OMV131115:OMV131116 OWR131115:OWR131116 PGN131115:PGN131116 PQJ131115:PQJ131116 QAF131115:QAF131116 QKB131115:QKB131116 QTX131115:QTX131116 RDT131115:RDT131116 RNP131115:RNP131116 RXL131115:RXL131116 SHH131115:SHH131116 SRD131115:SRD131116 TAZ131115:TAZ131116 TKV131115:TKV131116 TUR131115:TUR131116 UEN131115:UEN131116 UOJ131115:UOJ131116 UYF131115:UYF131116 VIB131115:VIB131116 VRX131115:VRX131116 WBT131115:WBT131116 WLP131115:WLP131116 WVL131115:WVL131116 B196651:B196652 IZ196651:IZ196652 SV196651:SV196652 ACR196651:ACR196652 AMN196651:AMN196652 AWJ196651:AWJ196652 BGF196651:BGF196652 BQB196651:BQB196652 BZX196651:BZX196652 CJT196651:CJT196652 CTP196651:CTP196652 DDL196651:DDL196652 DNH196651:DNH196652 DXD196651:DXD196652 EGZ196651:EGZ196652 EQV196651:EQV196652 FAR196651:FAR196652 FKN196651:FKN196652 FUJ196651:FUJ196652 GEF196651:GEF196652 GOB196651:GOB196652 GXX196651:GXX196652 HHT196651:HHT196652 HRP196651:HRP196652 IBL196651:IBL196652 ILH196651:ILH196652 IVD196651:IVD196652 JEZ196651:JEZ196652 JOV196651:JOV196652 JYR196651:JYR196652 KIN196651:KIN196652 KSJ196651:KSJ196652 LCF196651:LCF196652 LMB196651:LMB196652 LVX196651:LVX196652 MFT196651:MFT196652 MPP196651:MPP196652 MZL196651:MZL196652 NJH196651:NJH196652 NTD196651:NTD196652 OCZ196651:OCZ196652 OMV196651:OMV196652 OWR196651:OWR196652 PGN196651:PGN196652 PQJ196651:PQJ196652 QAF196651:QAF196652 QKB196651:QKB196652 QTX196651:QTX196652 RDT196651:RDT196652 RNP196651:RNP196652 RXL196651:RXL196652 SHH196651:SHH196652 SRD196651:SRD196652 TAZ196651:TAZ196652 TKV196651:TKV196652 TUR196651:TUR196652 UEN196651:UEN196652 UOJ196651:UOJ196652 UYF196651:UYF196652 VIB196651:VIB196652 VRX196651:VRX196652 WBT196651:WBT196652 WLP196651:WLP196652 WVL196651:WVL196652 B262187:B262188 IZ262187:IZ262188 SV262187:SV262188 ACR262187:ACR262188 AMN262187:AMN262188 AWJ262187:AWJ262188 BGF262187:BGF262188 BQB262187:BQB262188 BZX262187:BZX262188 CJT262187:CJT262188 CTP262187:CTP262188 DDL262187:DDL262188 DNH262187:DNH262188 DXD262187:DXD262188 EGZ262187:EGZ262188 EQV262187:EQV262188 FAR262187:FAR262188 FKN262187:FKN262188 FUJ262187:FUJ262188 GEF262187:GEF262188 GOB262187:GOB262188 GXX262187:GXX262188 HHT262187:HHT262188 HRP262187:HRP262188 IBL262187:IBL262188 ILH262187:ILH262188 IVD262187:IVD262188 JEZ262187:JEZ262188 JOV262187:JOV262188 JYR262187:JYR262188 KIN262187:KIN262188 KSJ262187:KSJ262188 LCF262187:LCF262188 LMB262187:LMB262188 LVX262187:LVX262188 MFT262187:MFT262188 MPP262187:MPP262188 MZL262187:MZL262188 NJH262187:NJH262188 NTD262187:NTD262188 OCZ262187:OCZ262188 OMV262187:OMV262188 OWR262187:OWR262188 PGN262187:PGN262188 PQJ262187:PQJ262188 QAF262187:QAF262188 QKB262187:QKB262188 QTX262187:QTX262188 RDT262187:RDT262188 RNP262187:RNP262188 RXL262187:RXL262188 SHH262187:SHH262188 SRD262187:SRD262188 TAZ262187:TAZ262188 TKV262187:TKV262188 TUR262187:TUR262188 UEN262187:UEN262188 UOJ262187:UOJ262188 UYF262187:UYF262188 VIB262187:VIB262188 VRX262187:VRX262188 WBT262187:WBT262188 WLP262187:WLP262188 WVL262187:WVL262188 B327723:B327724 IZ327723:IZ327724 SV327723:SV327724 ACR327723:ACR327724 AMN327723:AMN327724 AWJ327723:AWJ327724 BGF327723:BGF327724 BQB327723:BQB327724 BZX327723:BZX327724 CJT327723:CJT327724 CTP327723:CTP327724 DDL327723:DDL327724 DNH327723:DNH327724 DXD327723:DXD327724 EGZ327723:EGZ327724 EQV327723:EQV327724 FAR327723:FAR327724 FKN327723:FKN327724 FUJ327723:FUJ327724 GEF327723:GEF327724 GOB327723:GOB327724 GXX327723:GXX327724 HHT327723:HHT327724 HRP327723:HRP327724 IBL327723:IBL327724 ILH327723:ILH327724 IVD327723:IVD327724 JEZ327723:JEZ327724 JOV327723:JOV327724 JYR327723:JYR327724 KIN327723:KIN327724 KSJ327723:KSJ327724 LCF327723:LCF327724 LMB327723:LMB327724 LVX327723:LVX327724 MFT327723:MFT327724 MPP327723:MPP327724 MZL327723:MZL327724 NJH327723:NJH327724 NTD327723:NTD327724 OCZ327723:OCZ327724 OMV327723:OMV327724 OWR327723:OWR327724 PGN327723:PGN327724 PQJ327723:PQJ327724 QAF327723:QAF327724 QKB327723:QKB327724 QTX327723:QTX327724 RDT327723:RDT327724 RNP327723:RNP327724 RXL327723:RXL327724 SHH327723:SHH327724 SRD327723:SRD327724 TAZ327723:TAZ327724 TKV327723:TKV327724 TUR327723:TUR327724 UEN327723:UEN327724 UOJ327723:UOJ327724 UYF327723:UYF327724 VIB327723:VIB327724 VRX327723:VRX327724 WBT327723:WBT327724 WLP327723:WLP327724 WVL327723:WVL327724 B393259:B393260 IZ393259:IZ393260 SV393259:SV393260 ACR393259:ACR393260 AMN393259:AMN393260 AWJ393259:AWJ393260 BGF393259:BGF393260 BQB393259:BQB393260 BZX393259:BZX393260 CJT393259:CJT393260 CTP393259:CTP393260 DDL393259:DDL393260 DNH393259:DNH393260 DXD393259:DXD393260 EGZ393259:EGZ393260 EQV393259:EQV393260 FAR393259:FAR393260 FKN393259:FKN393260 FUJ393259:FUJ393260 GEF393259:GEF393260 GOB393259:GOB393260 GXX393259:GXX393260 HHT393259:HHT393260 HRP393259:HRP393260 IBL393259:IBL393260 ILH393259:ILH393260 IVD393259:IVD393260 JEZ393259:JEZ393260 JOV393259:JOV393260 JYR393259:JYR393260 KIN393259:KIN393260 KSJ393259:KSJ393260 LCF393259:LCF393260 LMB393259:LMB393260 LVX393259:LVX393260 MFT393259:MFT393260 MPP393259:MPP393260 MZL393259:MZL393260 NJH393259:NJH393260 NTD393259:NTD393260 OCZ393259:OCZ393260 OMV393259:OMV393260 OWR393259:OWR393260 PGN393259:PGN393260 PQJ393259:PQJ393260 QAF393259:QAF393260 QKB393259:QKB393260 QTX393259:QTX393260 RDT393259:RDT393260 RNP393259:RNP393260 RXL393259:RXL393260 SHH393259:SHH393260 SRD393259:SRD393260 TAZ393259:TAZ393260 TKV393259:TKV393260 TUR393259:TUR393260 UEN393259:UEN393260 UOJ393259:UOJ393260 UYF393259:UYF393260 VIB393259:VIB393260 VRX393259:VRX393260 WBT393259:WBT393260 WLP393259:WLP393260 WVL393259:WVL393260 B458795:B458796 IZ458795:IZ458796 SV458795:SV458796 ACR458795:ACR458796 AMN458795:AMN458796 AWJ458795:AWJ458796 BGF458795:BGF458796 BQB458795:BQB458796 BZX458795:BZX458796 CJT458795:CJT458796 CTP458795:CTP458796 DDL458795:DDL458796 DNH458795:DNH458796 DXD458795:DXD458796 EGZ458795:EGZ458796 EQV458795:EQV458796 FAR458795:FAR458796 FKN458795:FKN458796 FUJ458795:FUJ458796 GEF458795:GEF458796 GOB458795:GOB458796 GXX458795:GXX458796 HHT458795:HHT458796 HRP458795:HRP458796 IBL458795:IBL458796 ILH458795:ILH458796 IVD458795:IVD458796 JEZ458795:JEZ458796 JOV458795:JOV458796 JYR458795:JYR458796 KIN458795:KIN458796 KSJ458795:KSJ458796 LCF458795:LCF458796 LMB458795:LMB458796 LVX458795:LVX458796 MFT458795:MFT458796 MPP458795:MPP458796 MZL458795:MZL458796 NJH458795:NJH458796 NTD458795:NTD458796 OCZ458795:OCZ458796 OMV458795:OMV458796 OWR458795:OWR458796 PGN458795:PGN458796 PQJ458795:PQJ458796 QAF458795:QAF458796 QKB458795:QKB458796 QTX458795:QTX458796 RDT458795:RDT458796 RNP458795:RNP458796 RXL458795:RXL458796 SHH458795:SHH458796 SRD458795:SRD458796 TAZ458795:TAZ458796 TKV458795:TKV458796 TUR458795:TUR458796 UEN458795:UEN458796 UOJ458795:UOJ458796 UYF458795:UYF458796 VIB458795:VIB458796 VRX458795:VRX458796 WBT458795:WBT458796 WLP458795:WLP458796 WVL458795:WVL458796 B524331:B524332 IZ524331:IZ524332 SV524331:SV524332 ACR524331:ACR524332 AMN524331:AMN524332 AWJ524331:AWJ524332 BGF524331:BGF524332 BQB524331:BQB524332 BZX524331:BZX524332 CJT524331:CJT524332 CTP524331:CTP524332 DDL524331:DDL524332 DNH524331:DNH524332 DXD524331:DXD524332 EGZ524331:EGZ524332 EQV524331:EQV524332 FAR524331:FAR524332 FKN524331:FKN524332 FUJ524331:FUJ524332 GEF524331:GEF524332 GOB524331:GOB524332 GXX524331:GXX524332 HHT524331:HHT524332 HRP524331:HRP524332 IBL524331:IBL524332 ILH524331:ILH524332 IVD524331:IVD524332 JEZ524331:JEZ524332 JOV524331:JOV524332 JYR524331:JYR524332 KIN524331:KIN524332 KSJ524331:KSJ524332 LCF524331:LCF524332 LMB524331:LMB524332 LVX524331:LVX524332 MFT524331:MFT524332 MPP524331:MPP524332 MZL524331:MZL524332 NJH524331:NJH524332 NTD524331:NTD524332 OCZ524331:OCZ524332 OMV524331:OMV524332 OWR524331:OWR524332 PGN524331:PGN524332 PQJ524331:PQJ524332 QAF524331:QAF524332 QKB524331:QKB524332 QTX524331:QTX524332 RDT524331:RDT524332 RNP524331:RNP524332 RXL524331:RXL524332 SHH524331:SHH524332 SRD524331:SRD524332 TAZ524331:TAZ524332 TKV524331:TKV524332 TUR524331:TUR524332 UEN524331:UEN524332 UOJ524331:UOJ524332 UYF524331:UYF524332 VIB524331:VIB524332 VRX524331:VRX524332 WBT524331:WBT524332 WLP524331:WLP524332 WVL524331:WVL524332 B589867:B589868 IZ589867:IZ589868 SV589867:SV589868 ACR589867:ACR589868 AMN589867:AMN589868 AWJ589867:AWJ589868 BGF589867:BGF589868 BQB589867:BQB589868 BZX589867:BZX589868 CJT589867:CJT589868 CTP589867:CTP589868 DDL589867:DDL589868 DNH589867:DNH589868 DXD589867:DXD589868 EGZ589867:EGZ589868 EQV589867:EQV589868 FAR589867:FAR589868 FKN589867:FKN589868 FUJ589867:FUJ589868 GEF589867:GEF589868 GOB589867:GOB589868 GXX589867:GXX589868 HHT589867:HHT589868 HRP589867:HRP589868 IBL589867:IBL589868 ILH589867:ILH589868 IVD589867:IVD589868 JEZ589867:JEZ589868 JOV589867:JOV589868 JYR589867:JYR589868 KIN589867:KIN589868 KSJ589867:KSJ589868 LCF589867:LCF589868 LMB589867:LMB589868 LVX589867:LVX589868 MFT589867:MFT589868 MPP589867:MPP589868 MZL589867:MZL589868 NJH589867:NJH589868 NTD589867:NTD589868 OCZ589867:OCZ589868 OMV589867:OMV589868 OWR589867:OWR589868 PGN589867:PGN589868 PQJ589867:PQJ589868 QAF589867:QAF589868 QKB589867:QKB589868 QTX589867:QTX589868 RDT589867:RDT589868 RNP589867:RNP589868 RXL589867:RXL589868 SHH589867:SHH589868 SRD589867:SRD589868 TAZ589867:TAZ589868 TKV589867:TKV589868 TUR589867:TUR589868 UEN589867:UEN589868 UOJ589867:UOJ589868 UYF589867:UYF589868 VIB589867:VIB589868 VRX589867:VRX589868 WBT589867:WBT589868 WLP589867:WLP589868 WVL589867:WVL589868 B655403:B655404 IZ655403:IZ655404 SV655403:SV655404 ACR655403:ACR655404 AMN655403:AMN655404 AWJ655403:AWJ655404 BGF655403:BGF655404 BQB655403:BQB655404 BZX655403:BZX655404 CJT655403:CJT655404 CTP655403:CTP655404 DDL655403:DDL655404 DNH655403:DNH655404 DXD655403:DXD655404 EGZ655403:EGZ655404 EQV655403:EQV655404 FAR655403:FAR655404 FKN655403:FKN655404 FUJ655403:FUJ655404 GEF655403:GEF655404 GOB655403:GOB655404 GXX655403:GXX655404 HHT655403:HHT655404 HRP655403:HRP655404 IBL655403:IBL655404 ILH655403:ILH655404 IVD655403:IVD655404 JEZ655403:JEZ655404 JOV655403:JOV655404 JYR655403:JYR655404 KIN655403:KIN655404 KSJ655403:KSJ655404 LCF655403:LCF655404 LMB655403:LMB655404 LVX655403:LVX655404 MFT655403:MFT655404 MPP655403:MPP655404 MZL655403:MZL655404 NJH655403:NJH655404 NTD655403:NTD655404 OCZ655403:OCZ655404 OMV655403:OMV655404 OWR655403:OWR655404 PGN655403:PGN655404 PQJ655403:PQJ655404 QAF655403:QAF655404 QKB655403:QKB655404 QTX655403:QTX655404 RDT655403:RDT655404 RNP655403:RNP655404 RXL655403:RXL655404 SHH655403:SHH655404 SRD655403:SRD655404 TAZ655403:TAZ655404 TKV655403:TKV655404 TUR655403:TUR655404 UEN655403:UEN655404 UOJ655403:UOJ655404 UYF655403:UYF655404 VIB655403:VIB655404 VRX655403:VRX655404 WBT655403:WBT655404 WLP655403:WLP655404 WVL655403:WVL655404 B720939:B720940 IZ720939:IZ720940 SV720939:SV720940 ACR720939:ACR720940 AMN720939:AMN720940 AWJ720939:AWJ720940 BGF720939:BGF720940 BQB720939:BQB720940 BZX720939:BZX720940 CJT720939:CJT720940 CTP720939:CTP720940 DDL720939:DDL720940 DNH720939:DNH720940 DXD720939:DXD720940 EGZ720939:EGZ720940 EQV720939:EQV720940 FAR720939:FAR720940 FKN720939:FKN720940 FUJ720939:FUJ720940 GEF720939:GEF720940 GOB720939:GOB720940 GXX720939:GXX720940 HHT720939:HHT720940 HRP720939:HRP720940 IBL720939:IBL720940 ILH720939:ILH720940 IVD720939:IVD720940 JEZ720939:JEZ720940 JOV720939:JOV720940 JYR720939:JYR720940 KIN720939:KIN720940 KSJ720939:KSJ720940 LCF720939:LCF720940 LMB720939:LMB720940 LVX720939:LVX720940 MFT720939:MFT720940 MPP720939:MPP720940 MZL720939:MZL720940 NJH720939:NJH720940 NTD720939:NTD720940 OCZ720939:OCZ720940 OMV720939:OMV720940 OWR720939:OWR720940 PGN720939:PGN720940 PQJ720939:PQJ720940 QAF720939:QAF720940 QKB720939:QKB720940 QTX720939:QTX720940 RDT720939:RDT720940 RNP720939:RNP720940 RXL720939:RXL720940 SHH720939:SHH720940 SRD720939:SRD720940 TAZ720939:TAZ720940 TKV720939:TKV720940 TUR720939:TUR720940 UEN720939:UEN720940 UOJ720939:UOJ720940 UYF720939:UYF720940 VIB720939:VIB720940 VRX720939:VRX720940 WBT720939:WBT720940 WLP720939:WLP720940 WVL720939:WVL720940 B786475:B786476 IZ786475:IZ786476 SV786475:SV786476 ACR786475:ACR786476 AMN786475:AMN786476 AWJ786475:AWJ786476 BGF786475:BGF786476 BQB786475:BQB786476 BZX786475:BZX786476 CJT786475:CJT786476 CTP786475:CTP786476 DDL786475:DDL786476 DNH786475:DNH786476 DXD786475:DXD786476 EGZ786475:EGZ786476 EQV786475:EQV786476 FAR786475:FAR786476 FKN786475:FKN786476 FUJ786475:FUJ786476 GEF786475:GEF786476 GOB786475:GOB786476 GXX786475:GXX786476 HHT786475:HHT786476 HRP786475:HRP786476 IBL786475:IBL786476 ILH786475:ILH786476 IVD786475:IVD786476 JEZ786475:JEZ786476 JOV786475:JOV786476 JYR786475:JYR786476 KIN786475:KIN786476 KSJ786475:KSJ786476 LCF786475:LCF786476 LMB786475:LMB786476 LVX786475:LVX786476 MFT786475:MFT786476 MPP786475:MPP786476 MZL786475:MZL786476 NJH786475:NJH786476 NTD786475:NTD786476 OCZ786475:OCZ786476 OMV786475:OMV786476 OWR786475:OWR786476 PGN786475:PGN786476 PQJ786475:PQJ786476 QAF786475:QAF786476 QKB786475:QKB786476 QTX786475:QTX786476 RDT786475:RDT786476 RNP786475:RNP786476 RXL786475:RXL786476 SHH786475:SHH786476 SRD786475:SRD786476 TAZ786475:TAZ786476 TKV786475:TKV786476 TUR786475:TUR786476 UEN786475:UEN786476 UOJ786475:UOJ786476 UYF786475:UYF786476 VIB786475:VIB786476 VRX786475:VRX786476 WBT786475:WBT786476 WLP786475:WLP786476 WVL786475:WVL786476 B852011:B852012 IZ852011:IZ852012 SV852011:SV852012 ACR852011:ACR852012 AMN852011:AMN852012 AWJ852011:AWJ852012 BGF852011:BGF852012 BQB852011:BQB852012 BZX852011:BZX852012 CJT852011:CJT852012 CTP852011:CTP852012 DDL852011:DDL852012 DNH852011:DNH852012 DXD852011:DXD852012 EGZ852011:EGZ852012 EQV852011:EQV852012 FAR852011:FAR852012 FKN852011:FKN852012 FUJ852011:FUJ852012 GEF852011:GEF852012 GOB852011:GOB852012 GXX852011:GXX852012 HHT852011:HHT852012 HRP852011:HRP852012 IBL852011:IBL852012 ILH852011:ILH852012 IVD852011:IVD852012 JEZ852011:JEZ852012 JOV852011:JOV852012 JYR852011:JYR852012 KIN852011:KIN852012 KSJ852011:KSJ852012 LCF852011:LCF852012 LMB852011:LMB852012 LVX852011:LVX852012 MFT852011:MFT852012 MPP852011:MPP852012 MZL852011:MZL852012 NJH852011:NJH852012 NTD852011:NTD852012 OCZ852011:OCZ852012 OMV852011:OMV852012 OWR852011:OWR852012 PGN852011:PGN852012 PQJ852011:PQJ852012 QAF852011:QAF852012 QKB852011:QKB852012 QTX852011:QTX852012 RDT852011:RDT852012 RNP852011:RNP852012 RXL852011:RXL852012 SHH852011:SHH852012 SRD852011:SRD852012 TAZ852011:TAZ852012 TKV852011:TKV852012 TUR852011:TUR852012 UEN852011:UEN852012 UOJ852011:UOJ852012 UYF852011:UYF852012 VIB852011:VIB852012 VRX852011:VRX852012 WBT852011:WBT852012 WLP852011:WLP852012 WVL852011:WVL852012 B917547:B917548 IZ917547:IZ917548 SV917547:SV917548 ACR917547:ACR917548 AMN917547:AMN917548 AWJ917547:AWJ917548 BGF917547:BGF917548 BQB917547:BQB917548 BZX917547:BZX917548 CJT917547:CJT917548 CTP917547:CTP917548 DDL917547:DDL917548 DNH917547:DNH917548 DXD917547:DXD917548 EGZ917547:EGZ917548 EQV917547:EQV917548 FAR917547:FAR917548 FKN917547:FKN917548 FUJ917547:FUJ917548 GEF917547:GEF917548 GOB917547:GOB917548 GXX917547:GXX917548 HHT917547:HHT917548 HRP917547:HRP917548 IBL917547:IBL917548 ILH917547:ILH917548 IVD917547:IVD917548 JEZ917547:JEZ917548 JOV917547:JOV917548 JYR917547:JYR917548 KIN917547:KIN917548 KSJ917547:KSJ917548 LCF917547:LCF917548 LMB917547:LMB917548 LVX917547:LVX917548 MFT917547:MFT917548 MPP917547:MPP917548 MZL917547:MZL917548 NJH917547:NJH917548 NTD917547:NTD917548 OCZ917547:OCZ917548 OMV917547:OMV917548 OWR917547:OWR917548 PGN917547:PGN917548 PQJ917547:PQJ917548 QAF917547:QAF917548 QKB917547:QKB917548 QTX917547:QTX917548 RDT917547:RDT917548 RNP917547:RNP917548 RXL917547:RXL917548 SHH917547:SHH917548 SRD917547:SRD917548 TAZ917547:TAZ917548 TKV917547:TKV917548 TUR917547:TUR917548 UEN917547:UEN917548 UOJ917547:UOJ917548 UYF917547:UYF917548 VIB917547:VIB917548 VRX917547:VRX917548 WBT917547:WBT917548 WLP917547:WLP917548 WVL917547:WVL917548 B983083:B983084 IZ983083:IZ983084 SV983083:SV983084 ACR983083:ACR983084 AMN983083:AMN983084 AWJ983083:AWJ983084 BGF983083:BGF983084 BQB983083:BQB983084 BZX983083:BZX983084 CJT983083:CJT983084 CTP983083:CTP983084 DDL983083:DDL983084 DNH983083:DNH983084 DXD983083:DXD983084 EGZ983083:EGZ983084 EQV983083:EQV983084 FAR983083:FAR983084 FKN983083:FKN983084 FUJ983083:FUJ983084 GEF983083:GEF983084 GOB983083:GOB983084 GXX983083:GXX983084 HHT983083:HHT983084 HRP983083:HRP983084 IBL983083:IBL983084 ILH983083:ILH983084 IVD983083:IVD983084 JEZ983083:JEZ983084 JOV983083:JOV983084 JYR983083:JYR983084 KIN983083:KIN983084 KSJ983083:KSJ983084 LCF983083:LCF983084 LMB983083:LMB983084 LVX983083:LVX983084 MFT983083:MFT983084 MPP983083:MPP983084 MZL983083:MZL983084 NJH983083:NJH983084 NTD983083:NTD983084 OCZ983083:OCZ983084 OMV983083:OMV983084 OWR983083:OWR983084 PGN983083:PGN983084 PQJ983083:PQJ983084 QAF983083:QAF983084 QKB983083:QKB983084 QTX983083:QTX983084 RDT983083:RDT983084 RNP983083:RNP983084 RXL983083:RXL983084 SHH983083:SHH983084 SRD983083:SRD983084 TAZ983083:TAZ983084 TKV983083:TKV983084 TUR983083:TUR983084 UEN983083:UEN983084 UOJ983083:UOJ983084 UYF983083:UYF983084 VIB983083:VIB983084 VRX983083:VRX983084 WBT983083:WBT983084 WLP983083:WLP983084 WVL983083:WVL983084 WVY983090:WWA983093 SV31:SV32 ACR31:ACR32 AMN31:AMN32 AWJ31:AWJ32 BGF31:BGF32 BQB31:BQB32 BZX31:BZX32 CJT31:CJT32 CTP31:CTP32 DDL31:DDL32 DNH31:DNH32 DXD31:DXD32 EGZ31:EGZ32 EQV31:EQV32 FAR31:FAR32 FKN31:FKN32 FUJ31:FUJ32 GEF31:GEF32 GOB31:GOB32 GXX31:GXX32 HHT31:HHT32 HRP31:HRP32 IBL31:IBL32 ILH31:ILH32 IVD31:IVD32 JEZ31:JEZ32 JOV31:JOV32 JYR31:JYR32 KIN31:KIN32 KSJ31:KSJ32 LCF31:LCF32 LMB31:LMB32 LVX31:LVX32 MFT31:MFT32 MPP31:MPP32 MZL31:MZL32 NJH31:NJH32 NTD31:NTD32 OCZ31:OCZ32 OMV31:OMV32 OWR31:OWR32 PGN31:PGN32 PQJ31:PQJ32 QAF31:QAF32 QKB31:QKB32 QTX31:QTX32 RDT31:RDT32 RNP31:RNP32 RXL31:RXL32 SHH31:SHH32 SRD31:SRD32 TAZ31:TAZ32 TKV31:TKV32 TUR31:TUR32 UEN31:UEN32 UOJ31:UOJ32 UYF31:UYF32 VIB31:VIB32 VRX31:VRX32 WBT31:WBT32 WLP31:WLP32 WVL31:WVL32 JM31:JO32 B65586:B65589 IZ65586:IZ65589 SV65586:SV65589 ACR65586:ACR65589 AMN65586:AMN65589 AWJ65586:AWJ65589 BGF65586:BGF65589 BQB65586:BQB65589 BZX65586:BZX65589 CJT65586:CJT65589 CTP65586:CTP65589 DDL65586:DDL65589 DNH65586:DNH65589 DXD65586:DXD65589 EGZ65586:EGZ65589 EQV65586:EQV65589 FAR65586:FAR65589 FKN65586:FKN65589 FUJ65586:FUJ65589 GEF65586:GEF65589 GOB65586:GOB65589 GXX65586:GXX65589 HHT65586:HHT65589 HRP65586:HRP65589 IBL65586:IBL65589 ILH65586:ILH65589 IVD65586:IVD65589 JEZ65586:JEZ65589 JOV65586:JOV65589 JYR65586:JYR65589 KIN65586:KIN65589 KSJ65586:KSJ65589 LCF65586:LCF65589 LMB65586:LMB65589 LVX65586:LVX65589 MFT65586:MFT65589 MPP65586:MPP65589 MZL65586:MZL65589 NJH65586:NJH65589 NTD65586:NTD65589 OCZ65586:OCZ65589 OMV65586:OMV65589 OWR65586:OWR65589 PGN65586:PGN65589 PQJ65586:PQJ65589 QAF65586:QAF65589 QKB65586:QKB65589 QTX65586:QTX65589 RDT65586:RDT65589 RNP65586:RNP65589 RXL65586:RXL65589 SHH65586:SHH65589 SRD65586:SRD65589 TAZ65586:TAZ65589 TKV65586:TKV65589 TUR65586:TUR65589 UEN65586:UEN65589 UOJ65586:UOJ65589 UYF65586:UYF65589 VIB65586:VIB65589 VRX65586:VRX65589 WBT65586:WBT65589 WLP65586:WLP65589 WVL65586:WVL65589 B131122:B131125 IZ131122:IZ131125 SV131122:SV131125 ACR131122:ACR131125 AMN131122:AMN131125 AWJ131122:AWJ131125 BGF131122:BGF131125 BQB131122:BQB131125 BZX131122:BZX131125 CJT131122:CJT131125 CTP131122:CTP131125 DDL131122:DDL131125 DNH131122:DNH131125 DXD131122:DXD131125 EGZ131122:EGZ131125 EQV131122:EQV131125 FAR131122:FAR131125 FKN131122:FKN131125 FUJ131122:FUJ131125 GEF131122:GEF131125 GOB131122:GOB131125 GXX131122:GXX131125 HHT131122:HHT131125 HRP131122:HRP131125 IBL131122:IBL131125 ILH131122:ILH131125 IVD131122:IVD131125 JEZ131122:JEZ131125 JOV131122:JOV131125 JYR131122:JYR131125 KIN131122:KIN131125 KSJ131122:KSJ131125 LCF131122:LCF131125 LMB131122:LMB131125 LVX131122:LVX131125 MFT131122:MFT131125 MPP131122:MPP131125 MZL131122:MZL131125 NJH131122:NJH131125 NTD131122:NTD131125 OCZ131122:OCZ131125 OMV131122:OMV131125 OWR131122:OWR131125 PGN131122:PGN131125 PQJ131122:PQJ131125 QAF131122:QAF131125 QKB131122:QKB131125 QTX131122:QTX131125 RDT131122:RDT131125 RNP131122:RNP131125 RXL131122:RXL131125 SHH131122:SHH131125 SRD131122:SRD131125 TAZ131122:TAZ131125 TKV131122:TKV131125 TUR131122:TUR131125 UEN131122:UEN131125 UOJ131122:UOJ131125 UYF131122:UYF131125 VIB131122:VIB131125 VRX131122:VRX131125 WBT131122:WBT131125 WLP131122:WLP131125 WVL131122:WVL131125 B196658:B196661 IZ196658:IZ196661 SV196658:SV196661 ACR196658:ACR196661 AMN196658:AMN196661 AWJ196658:AWJ196661 BGF196658:BGF196661 BQB196658:BQB196661 BZX196658:BZX196661 CJT196658:CJT196661 CTP196658:CTP196661 DDL196658:DDL196661 DNH196658:DNH196661 DXD196658:DXD196661 EGZ196658:EGZ196661 EQV196658:EQV196661 FAR196658:FAR196661 FKN196658:FKN196661 FUJ196658:FUJ196661 GEF196658:GEF196661 GOB196658:GOB196661 GXX196658:GXX196661 HHT196658:HHT196661 HRP196658:HRP196661 IBL196658:IBL196661 ILH196658:ILH196661 IVD196658:IVD196661 JEZ196658:JEZ196661 JOV196658:JOV196661 JYR196658:JYR196661 KIN196658:KIN196661 KSJ196658:KSJ196661 LCF196658:LCF196661 LMB196658:LMB196661 LVX196658:LVX196661 MFT196658:MFT196661 MPP196658:MPP196661 MZL196658:MZL196661 NJH196658:NJH196661 NTD196658:NTD196661 OCZ196658:OCZ196661 OMV196658:OMV196661 OWR196658:OWR196661 PGN196658:PGN196661 PQJ196658:PQJ196661 QAF196658:QAF196661 QKB196658:QKB196661 QTX196658:QTX196661 RDT196658:RDT196661 RNP196658:RNP196661 RXL196658:RXL196661 SHH196658:SHH196661 SRD196658:SRD196661 TAZ196658:TAZ196661 TKV196658:TKV196661 TUR196658:TUR196661 UEN196658:UEN196661 UOJ196658:UOJ196661 UYF196658:UYF196661 VIB196658:VIB196661 VRX196658:VRX196661 WBT196658:WBT196661 WLP196658:WLP196661 WVL196658:WVL196661 B262194:B262197 IZ262194:IZ262197 SV262194:SV262197 ACR262194:ACR262197 AMN262194:AMN262197 AWJ262194:AWJ262197 BGF262194:BGF262197 BQB262194:BQB262197 BZX262194:BZX262197 CJT262194:CJT262197 CTP262194:CTP262197 DDL262194:DDL262197 DNH262194:DNH262197 DXD262194:DXD262197 EGZ262194:EGZ262197 EQV262194:EQV262197 FAR262194:FAR262197 FKN262194:FKN262197 FUJ262194:FUJ262197 GEF262194:GEF262197 GOB262194:GOB262197 GXX262194:GXX262197 HHT262194:HHT262197 HRP262194:HRP262197 IBL262194:IBL262197 ILH262194:ILH262197 IVD262194:IVD262197 JEZ262194:JEZ262197 JOV262194:JOV262197 JYR262194:JYR262197 KIN262194:KIN262197 KSJ262194:KSJ262197 LCF262194:LCF262197 LMB262194:LMB262197 LVX262194:LVX262197 MFT262194:MFT262197 MPP262194:MPP262197 MZL262194:MZL262197 NJH262194:NJH262197 NTD262194:NTD262197 OCZ262194:OCZ262197 OMV262194:OMV262197 OWR262194:OWR262197 PGN262194:PGN262197 PQJ262194:PQJ262197 QAF262194:QAF262197 QKB262194:QKB262197 QTX262194:QTX262197 RDT262194:RDT262197 RNP262194:RNP262197 RXL262194:RXL262197 SHH262194:SHH262197 SRD262194:SRD262197 TAZ262194:TAZ262197 TKV262194:TKV262197 TUR262194:TUR262197 UEN262194:UEN262197 UOJ262194:UOJ262197 UYF262194:UYF262197 VIB262194:VIB262197 VRX262194:VRX262197 WBT262194:WBT262197 WLP262194:WLP262197 WVL262194:WVL262197 B327730:B327733 IZ327730:IZ327733 SV327730:SV327733 ACR327730:ACR327733 AMN327730:AMN327733 AWJ327730:AWJ327733 BGF327730:BGF327733 BQB327730:BQB327733 BZX327730:BZX327733 CJT327730:CJT327733 CTP327730:CTP327733 DDL327730:DDL327733 DNH327730:DNH327733 DXD327730:DXD327733 EGZ327730:EGZ327733 EQV327730:EQV327733 FAR327730:FAR327733 FKN327730:FKN327733 FUJ327730:FUJ327733 GEF327730:GEF327733 GOB327730:GOB327733 GXX327730:GXX327733 HHT327730:HHT327733 HRP327730:HRP327733 IBL327730:IBL327733 ILH327730:ILH327733 IVD327730:IVD327733 JEZ327730:JEZ327733 JOV327730:JOV327733 JYR327730:JYR327733 KIN327730:KIN327733 KSJ327730:KSJ327733 LCF327730:LCF327733 LMB327730:LMB327733 LVX327730:LVX327733 MFT327730:MFT327733 MPP327730:MPP327733 MZL327730:MZL327733 NJH327730:NJH327733 NTD327730:NTD327733 OCZ327730:OCZ327733 OMV327730:OMV327733 OWR327730:OWR327733 PGN327730:PGN327733 PQJ327730:PQJ327733 QAF327730:QAF327733 QKB327730:QKB327733 QTX327730:QTX327733 RDT327730:RDT327733 RNP327730:RNP327733 RXL327730:RXL327733 SHH327730:SHH327733 SRD327730:SRD327733 TAZ327730:TAZ327733 TKV327730:TKV327733 TUR327730:TUR327733 UEN327730:UEN327733 UOJ327730:UOJ327733 UYF327730:UYF327733 VIB327730:VIB327733 VRX327730:VRX327733 WBT327730:WBT327733 WLP327730:WLP327733 WVL327730:WVL327733 B393266:B393269 IZ393266:IZ393269 SV393266:SV393269 ACR393266:ACR393269 AMN393266:AMN393269 AWJ393266:AWJ393269 BGF393266:BGF393269 BQB393266:BQB393269 BZX393266:BZX393269 CJT393266:CJT393269 CTP393266:CTP393269 DDL393266:DDL393269 DNH393266:DNH393269 DXD393266:DXD393269 EGZ393266:EGZ393269 EQV393266:EQV393269 FAR393266:FAR393269 FKN393266:FKN393269 FUJ393266:FUJ393269 GEF393266:GEF393269 GOB393266:GOB393269 GXX393266:GXX393269 HHT393266:HHT393269 HRP393266:HRP393269 IBL393266:IBL393269 ILH393266:ILH393269 IVD393266:IVD393269 JEZ393266:JEZ393269 JOV393266:JOV393269 JYR393266:JYR393269 KIN393266:KIN393269 KSJ393266:KSJ393269 LCF393266:LCF393269 LMB393266:LMB393269 LVX393266:LVX393269 MFT393266:MFT393269 MPP393266:MPP393269 MZL393266:MZL393269 NJH393266:NJH393269 NTD393266:NTD393269 OCZ393266:OCZ393269 OMV393266:OMV393269 OWR393266:OWR393269 PGN393266:PGN393269 PQJ393266:PQJ393269 QAF393266:QAF393269 QKB393266:QKB393269 QTX393266:QTX393269 RDT393266:RDT393269 RNP393266:RNP393269 RXL393266:RXL393269 SHH393266:SHH393269 SRD393266:SRD393269 TAZ393266:TAZ393269 TKV393266:TKV393269 TUR393266:TUR393269 UEN393266:UEN393269 UOJ393266:UOJ393269 UYF393266:UYF393269 VIB393266:VIB393269 VRX393266:VRX393269 WBT393266:WBT393269 WLP393266:WLP393269 WVL393266:WVL393269 B458802:B458805 IZ458802:IZ458805 SV458802:SV458805 ACR458802:ACR458805 AMN458802:AMN458805 AWJ458802:AWJ458805 BGF458802:BGF458805 BQB458802:BQB458805 BZX458802:BZX458805 CJT458802:CJT458805 CTP458802:CTP458805 DDL458802:DDL458805 DNH458802:DNH458805 DXD458802:DXD458805 EGZ458802:EGZ458805 EQV458802:EQV458805 FAR458802:FAR458805 FKN458802:FKN458805 FUJ458802:FUJ458805 GEF458802:GEF458805 GOB458802:GOB458805 GXX458802:GXX458805 HHT458802:HHT458805 HRP458802:HRP458805 IBL458802:IBL458805 ILH458802:ILH458805 IVD458802:IVD458805 JEZ458802:JEZ458805 JOV458802:JOV458805 JYR458802:JYR458805 KIN458802:KIN458805 KSJ458802:KSJ458805 LCF458802:LCF458805 LMB458802:LMB458805 LVX458802:LVX458805 MFT458802:MFT458805 MPP458802:MPP458805 MZL458802:MZL458805 NJH458802:NJH458805 NTD458802:NTD458805 OCZ458802:OCZ458805 OMV458802:OMV458805 OWR458802:OWR458805 PGN458802:PGN458805 PQJ458802:PQJ458805 QAF458802:QAF458805 QKB458802:QKB458805 QTX458802:QTX458805 RDT458802:RDT458805 RNP458802:RNP458805 RXL458802:RXL458805 SHH458802:SHH458805 SRD458802:SRD458805 TAZ458802:TAZ458805 TKV458802:TKV458805 TUR458802:TUR458805 UEN458802:UEN458805 UOJ458802:UOJ458805 UYF458802:UYF458805 VIB458802:VIB458805 VRX458802:VRX458805 WBT458802:WBT458805 WLP458802:WLP458805 WVL458802:WVL458805 B524338:B524341 IZ524338:IZ524341 SV524338:SV524341 ACR524338:ACR524341 AMN524338:AMN524341 AWJ524338:AWJ524341 BGF524338:BGF524341 BQB524338:BQB524341 BZX524338:BZX524341 CJT524338:CJT524341 CTP524338:CTP524341 DDL524338:DDL524341 DNH524338:DNH524341 DXD524338:DXD524341 EGZ524338:EGZ524341 EQV524338:EQV524341 FAR524338:FAR524341 FKN524338:FKN524341 FUJ524338:FUJ524341 GEF524338:GEF524341 GOB524338:GOB524341 GXX524338:GXX524341 HHT524338:HHT524341 HRP524338:HRP524341 IBL524338:IBL524341 ILH524338:ILH524341 IVD524338:IVD524341 JEZ524338:JEZ524341 JOV524338:JOV524341 JYR524338:JYR524341 KIN524338:KIN524341 KSJ524338:KSJ524341 LCF524338:LCF524341 LMB524338:LMB524341 LVX524338:LVX524341 MFT524338:MFT524341 MPP524338:MPP524341 MZL524338:MZL524341 NJH524338:NJH524341 NTD524338:NTD524341 OCZ524338:OCZ524341 OMV524338:OMV524341 OWR524338:OWR524341 PGN524338:PGN524341 PQJ524338:PQJ524341 QAF524338:QAF524341 QKB524338:QKB524341 QTX524338:QTX524341 RDT524338:RDT524341 RNP524338:RNP524341 RXL524338:RXL524341 SHH524338:SHH524341 SRD524338:SRD524341 TAZ524338:TAZ524341 TKV524338:TKV524341 TUR524338:TUR524341 UEN524338:UEN524341 UOJ524338:UOJ524341 UYF524338:UYF524341 VIB524338:VIB524341 VRX524338:VRX524341 WBT524338:WBT524341 WLP524338:WLP524341 WVL524338:WVL524341 B589874:B589877 IZ589874:IZ589877 SV589874:SV589877 ACR589874:ACR589877 AMN589874:AMN589877 AWJ589874:AWJ589877 BGF589874:BGF589877 BQB589874:BQB589877 BZX589874:BZX589877 CJT589874:CJT589877 CTP589874:CTP589877 DDL589874:DDL589877 DNH589874:DNH589877 DXD589874:DXD589877 EGZ589874:EGZ589877 EQV589874:EQV589877 FAR589874:FAR589877 FKN589874:FKN589877 FUJ589874:FUJ589877 GEF589874:GEF589877 GOB589874:GOB589877 GXX589874:GXX589877 HHT589874:HHT589877 HRP589874:HRP589877 IBL589874:IBL589877 ILH589874:ILH589877 IVD589874:IVD589877 JEZ589874:JEZ589877 JOV589874:JOV589877 JYR589874:JYR589877 KIN589874:KIN589877 KSJ589874:KSJ589877 LCF589874:LCF589877 LMB589874:LMB589877 LVX589874:LVX589877 MFT589874:MFT589877 MPP589874:MPP589877 MZL589874:MZL589877 NJH589874:NJH589877 NTD589874:NTD589877 OCZ589874:OCZ589877 OMV589874:OMV589877 OWR589874:OWR589877 PGN589874:PGN589877 PQJ589874:PQJ589877 QAF589874:QAF589877 QKB589874:QKB589877 QTX589874:QTX589877 RDT589874:RDT589877 RNP589874:RNP589877 RXL589874:RXL589877 SHH589874:SHH589877 SRD589874:SRD589877 TAZ589874:TAZ589877 TKV589874:TKV589877 TUR589874:TUR589877 UEN589874:UEN589877 UOJ589874:UOJ589877 UYF589874:UYF589877 VIB589874:VIB589877 VRX589874:VRX589877 WBT589874:WBT589877 WLP589874:WLP589877 WVL589874:WVL589877 B655410:B655413 IZ655410:IZ655413 SV655410:SV655413 ACR655410:ACR655413 AMN655410:AMN655413 AWJ655410:AWJ655413 BGF655410:BGF655413 BQB655410:BQB655413 BZX655410:BZX655413 CJT655410:CJT655413 CTP655410:CTP655413 DDL655410:DDL655413 DNH655410:DNH655413 DXD655410:DXD655413 EGZ655410:EGZ655413 EQV655410:EQV655413 FAR655410:FAR655413 FKN655410:FKN655413 FUJ655410:FUJ655413 GEF655410:GEF655413 GOB655410:GOB655413 GXX655410:GXX655413 HHT655410:HHT655413 HRP655410:HRP655413 IBL655410:IBL655413 ILH655410:ILH655413 IVD655410:IVD655413 JEZ655410:JEZ655413 JOV655410:JOV655413 JYR655410:JYR655413 KIN655410:KIN655413 KSJ655410:KSJ655413 LCF655410:LCF655413 LMB655410:LMB655413 LVX655410:LVX655413 MFT655410:MFT655413 MPP655410:MPP655413 MZL655410:MZL655413 NJH655410:NJH655413 NTD655410:NTD655413 OCZ655410:OCZ655413 OMV655410:OMV655413 OWR655410:OWR655413 PGN655410:PGN655413 PQJ655410:PQJ655413 QAF655410:QAF655413 QKB655410:QKB655413 QTX655410:QTX655413 RDT655410:RDT655413 RNP655410:RNP655413 RXL655410:RXL655413 SHH655410:SHH655413 SRD655410:SRD655413 TAZ655410:TAZ655413 TKV655410:TKV655413 TUR655410:TUR655413 UEN655410:UEN655413 UOJ655410:UOJ655413 UYF655410:UYF655413 VIB655410:VIB655413 VRX655410:VRX655413 WBT655410:WBT655413 WLP655410:WLP655413 WVL655410:WVL655413 B720946:B720949 IZ720946:IZ720949 SV720946:SV720949 ACR720946:ACR720949 AMN720946:AMN720949 AWJ720946:AWJ720949 BGF720946:BGF720949 BQB720946:BQB720949 BZX720946:BZX720949 CJT720946:CJT720949 CTP720946:CTP720949 DDL720946:DDL720949 DNH720946:DNH720949 DXD720946:DXD720949 EGZ720946:EGZ720949 EQV720946:EQV720949 FAR720946:FAR720949 FKN720946:FKN720949 FUJ720946:FUJ720949 GEF720946:GEF720949 GOB720946:GOB720949 GXX720946:GXX720949 HHT720946:HHT720949 HRP720946:HRP720949 IBL720946:IBL720949 ILH720946:ILH720949 IVD720946:IVD720949 JEZ720946:JEZ720949 JOV720946:JOV720949 JYR720946:JYR720949 KIN720946:KIN720949 KSJ720946:KSJ720949 LCF720946:LCF720949 LMB720946:LMB720949 LVX720946:LVX720949 MFT720946:MFT720949 MPP720946:MPP720949 MZL720946:MZL720949 NJH720946:NJH720949 NTD720946:NTD720949 OCZ720946:OCZ720949 OMV720946:OMV720949 OWR720946:OWR720949 PGN720946:PGN720949 PQJ720946:PQJ720949 QAF720946:QAF720949 QKB720946:QKB720949 QTX720946:QTX720949 RDT720946:RDT720949 RNP720946:RNP720949 RXL720946:RXL720949 SHH720946:SHH720949 SRD720946:SRD720949 TAZ720946:TAZ720949 TKV720946:TKV720949 TUR720946:TUR720949 UEN720946:UEN720949 UOJ720946:UOJ720949 UYF720946:UYF720949 VIB720946:VIB720949 VRX720946:VRX720949 WBT720946:WBT720949 WLP720946:WLP720949 WVL720946:WVL720949 B786482:B786485 IZ786482:IZ786485 SV786482:SV786485 ACR786482:ACR786485 AMN786482:AMN786485 AWJ786482:AWJ786485 BGF786482:BGF786485 BQB786482:BQB786485 BZX786482:BZX786485 CJT786482:CJT786485 CTP786482:CTP786485 DDL786482:DDL786485 DNH786482:DNH786485 DXD786482:DXD786485 EGZ786482:EGZ786485 EQV786482:EQV786485 FAR786482:FAR786485 FKN786482:FKN786485 FUJ786482:FUJ786485 GEF786482:GEF786485 GOB786482:GOB786485 GXX786482:GXX786485 HHT786482:HHT786485 HRP786482:HRP786485 IBL786482:IBL786485 ILH786482:ILH786485 IVD786482:IVD786485 JEZ786482:JEZ786485 JOV786482:JOV786485 JYR786482:JYR786485 KIN786482:KIN786485 KSJ786482:KSJ786485 LCF786482:LCF786485 LMB786482:LMB786485 LVX786482:LVX786485 MFT786482:MFT786485 MPP786482:MPP786485 MZL786482:MZL786485 NJH786482:NJH786485 NTD786482:NTD786485 OCZ786482:OCZ786485 OMV786482:OMV786485 OWR786482:OWR786485 PGN786482:PGN786485 PQJ786482:PQJ786485 QAF786482:QAF786485 QKB786482:QKB786485 QTX786482:QTX786485 RDT786482:RDT786485 RNP786482:RNP786485 RXL786482:RXL786485 SHH786482:SHH786485 SRD786482:SRD786485 TAZ786482:TAZ786485 TKV786482:TKV786485 TUR786482:TUR786485 UEN786482:UEN786485 UOJ786482:UOJ786485 UYF786482:UYF786485 VIB786482:VIB786485 VRX786482:VRX786485 WBT786482:WBT786485 WLP786482:WLP786485 WVL786482:WVL786485 B852018:B852021 IZ852018:IZ852021 SV852018:SV852021 ACR852018:ACR852021 AMN852018:AMN852021 AWJ852018:AWJ852021 BGF852018:BGF852021 BQB852018:BQB852021 BZX852018:BZX852021 CJT852018:CJT852021 CTP852018:CTP852021 DDL852018:DDL852021 DNH852018:DNH852021 DXD852018:DXD852021 EGZ852018:EGZ852021 EQV852018:EQV852021 FAR852018:FAR852021 FKN852018:FKN852021 FUJ852018:FUJ852021 GEF852018:GEF852021 GOB852018:GOB852021 GXX852018:GXX852021 HHT852018:HHT852021 HRP852018:HRP852021 IBL852018:IBL852021 ILH852018:ILH852021 IVD852018:IVD852021 JEZ852018:JEZ852021 JOV852018:JOV852021 JYR852018:JYR852021 KIN852018:KIN852021 KSJ852018:KSJ852021 LCF852018:LCF852021 LMB852018:LMB852021 LVX852018:LVX852021 MFT852018:MFT852021 MPP852018:MPP852021 MZL852018:MZL852021 NJH852018:NJH852021 NTD852018:NTD852021 OCZ852018:OCZ852021 OMV852018:OMV852021 OWR852018:OWR852021 PGN852018:PGN852021 PQJ852018:PQJ852021 QAF852018:QAF852021 QKB852018:QKB852021 QTX852018:QTX852021 RDT852018:RDT852021 RNP852018:RNP852021 RXL852018:RXL852021 SHH852018:SHH852021 SRD852018:SRD852021 TAZ852018:TAZ852021 TKV852018:TKV852021 TUR852018:TUR852021 UEN852018:UEN852021 UOJ852018:UOJ852021 UYF852018:UYF852021 VIB852018:VIB852021 VRX852018:VRX852021 WBT852018:WBT852021 WLP852018:WLP852021 WVL852018:WVL852021 B917554:B917557 IZ917554:IZ917557 SV917554:SV917557 ACR917554:ACR917557 AMN917554:AMN917557 AWJ917554:AWJ917557 BGF917554:BGF917557 BQB917554:BQB917557 BZX917554:BZX917557 CJT917554:CJT917557 CTP917554:CTP917557 DDL917554:DDL917557 DNH917554:DNH917557 DXD917554:DXD917557 EGZ917554:EGZ917557 EQV917554:EQV917557 FAR917554:FAR917557 FKN917554:FKN917557 FUJ917554:FUJ917557 GEF917554:GEF917557 GOB917554:GOB917557 GXX917554:GXX917557 HHT917554:HHT917557 HRP917554:HRP917557 IBL917554:IBL917557 ILH917554:ILH917557 IVD917554:IVD917557 JEZ917554:JEZ917557 JOV917554:JOV917557 JYR917554:JYR917557 KIN917554:KIN917557 KSJ917554:KSJ917557 LCF917554:LCF917557 LMB917554:LMB917557 LVX917554:LVX917557 MFT917554:MFT917557 MPP917554:MPP917557 MZL917554:MZL917557 NJH917554:NJH917557 NTD917554:NTD917557 OCZ917554:OCZ917557 OMV917554:OMV917557 OWR917554:OWR917557 PGN917554:PGN917557 PQJ917554:PQJ917557 QAF917554:QAF917557 QKB917554:QKB917557 QTX917554:QTX917557 RDT917554:RDT917557 RNP917554:RNP917557 RXL917554:RXL917557 SHH917554:SHH917557 SRD917554:SRD917557 TAZ917554:TAZ917557 TKV917554:TKV917557 TUR917554:TUR917557 UEN917554:UEN917557 UOJ917554:UOJ917557 UYF917554:UYF917557 VIB917554:VIB917557 VRX917554:VRX917557 WBT917554:WBT917557 WLP917554:WLP917557 WVL917554:WVL917557 B983090:B983093 IZ983090:IZ983093 SV983090:SV983093 ACR983090:ACR983093 AMN983090:AMN983093 AWJ983090:AWJ983093 BGF983090:BGF983093 BQB983090:BQB983093 BZX983090:BZX983093 CJT983090:CJT983093 CTP983090:CTP983093 DDL983090:DDL983093 DNH983090:DNH983093 DXD983090:DXD983093 EGZ983090:EGZ983093 EQV983090:EQV983093 FAR983090:FAR983093 FKN983090:FKN983093 FUJ983090:FUJ983093 GEF983090:GEF983093 GOB983090:GOB983093 GXX983090:GXX983093 HHT983090:HHT983093 HRP983090:HRP983093 IBL983090:IBL983093 ILH983090:ILH983093 IVD983090:IVD983093 JEZ983090:JEZ983093 JOV983090:JOV983093 JYR983090:JYR983093 KIN983090:KIN983093 KSJ983090:KSJ983093 LCF983090:LCF983093 LMB983090:LMB983093 LVX983090:LVX983093 MFT983090:MFT983093 MPP983090:MPP983093 MZL983090:MZL983093 NJH983090:NJH983093 NTD983090:NTD983093 OCZ983090:OCZ983093 OMV983090:OMV983093 OWR983090:OWR983093 PGN983090:PGN983093 PQJ983090:PQJ983093 QAF983090:QAF983093 QKB983090:QKB983093 QTX983090:QTX983093 RDT983090:RDT983093 RNP983090:RNP983093 RXL983090:RXL983093 SHH983090:SHH983093 SRD983090:SRD983093 TAZ983090:TAZ983093 TKV983090:TKV983093 TUR983090:TUR983093 UEN983090:UEN983093 UOJ983090:UOJ983093 UYF983090:UYF983093 VIB983090:VIB983093 VRX983090:VRX983093 WBT983090:WBT983093 WLP983090:WLP983093 WVL983090:WVL983093 WVY15:WWA15 TI31:TK32 ADE31:ADG32 ANA31:ANC32 AWW31:AWY32 BGS31:BGU32 BQO31:BQQ32 CAK31:CAM32 CKG31:CKI32 CUC31:CUE32 DDY31:DEA32 DNU31:DNW32 DXQ31:DXS32 EHM31:EHO32 ERI31:ERK32 FBE31:FBG32 FLA31:FLC32 FUW31:FUY32 GES31:GEU32 GOO31:GOQ32 GYK31:GYM32 HIG31:HII32 HSC31:HSE32 IBY31:ICA32 ILU31:ILW32 IVQ31:IVS32 JFM31:JFO32 JPI31:JPK32 JZE31:JZG32 KJA31:KJC32 KSW31:KSY32 LCS31:LCU32 LMO31:LMQ32 LWK31:LWM32 MGG31:MGI32 MQC31:MQE32 MZY31:NAA32 NJU31:NJW32 NTQ31:NTS32 ODM31:ODO32 ONI31:ONK32 OXE31:OXG32 PHA31:PHC32 PQW31:PQY32 QAS31:QAU32 QKO31:QKQ32 QUK31:QUM32 REG31:REI32 ROC31:ROE32 RXY31:RYA32 SHU31:SHW32 SRQ31:SRS32 TBM31:TBO32 TLI31:TLK32 TVE31:TVG32 UFA31:UFC32 UOW31:UOY32 UYS31:UYU32 VIO31:VIQ32 VSK31:VSM32 WCG31:WCI32 WMC31:WME32 WVY31:WWA32 P65586:S65589 JM65586:JO65589 TI65586:TK65589 ADE65586:ADG65589 ANA65586:ANC65589 AWW65586:AWY65589 BGS65586:BGU65589 BQO65586:BQQ65589 CAK65586:CAM65589 CKG65586:CKI65589 CUC65586:CUE65589 DDY65586:DEA65589 DNU65586:DNW65589 DXQ65586:DXS65589 EHM65586:EHO65589 ERI65586:ERK65589 FBE65586:FBG65589 FLA65586:FLC65589 FUW65586:FUY65589 GES65586:GEU65589 GOO65586:GOQ65589 GYK65586:GYM65589 HIG65586:HII65589 HSC65586:HSE65589 IBY65586:ICA65589 ILU65586:ILW65589 IVQ65586:IVS65589 JFM65586:JFO65589 JPI65586:JPK65589 JZE65586:JZG65589 KJA65586:KJC65589 KSW65586:KSY65589 LCS65586:LCU65589 LMO65586:LMQ65589 LWK65586:LWM65589 MGG65586:MGI65589 MQC65586:MQE65589 MZY65586:NAA65589 NJU65586:NJW65589 NTQ65586:NTS65589 ODM65586:ODO65589 ONI65586:ONK65589 OXE65586:OXG65589 PHA65586:PHC65589 PQW65586:PQY65589 QAS65586:QAU65589 QKO65586:QKQ65589 QUK65586:QUM65589 REG65586:REI65589 ROC65586:ROE65589 RXY65586:RYA65589 SHU65586:SHW65589 SRQ65586:SRS65589 TBM65586:TBO65589 TLI65586:TLK65589 TVE65586:TVG65589 UFA65586:UFC65589 UOW65586:UOY65589 UYS65586:UYU65589 VIO65586:VIQ65589 VSK65586:VSM65589 WCG65586:WCI65589 WMC65586:WME65589 WVY65586:WWA65589 P131122:S131125 JM131122:JO131125 TI131122:TK131125 ADE131122:ADG131125 ANA131122:ANC131125 AWW131122:AWY131125 BGS131122:BGU131125 BQO131122:BQQ131125 CAK131122:CAM131125 CKG131122:CKI131125 CUC131122:CUE131125 DDY131122:DEA131125 DNU131122:DNW131125 DXQ131122:DXS131125 EHM131122:EHO131125 ERI131122:ERK131125 FBE131122:FBG131125 FLA131122:FLC131125 FUW131122:FUY131125 GES131122:GEU131125 GOO131122:GOQ131125 GYK131122:GYM131125 HIG131122:HII131125 HSC131122:HSE131125 IBY131122:ICA131125 ILU131122:ILW131125 IVQ131122:IVS131125 JFM131122:JFO131125 JPI131122:JPK131125 JZE131122:JZG131125 KJA131122:KJC131125 KSW131122:KSY131125 LCS131122:LCU131125 LMO131122:LMQ131125 LWK131122:LWM131125 MGG131122:MGI131125 MQC131122:MQE131125 MZY131122:NAA131125 NJU131122:NJW131125 NTQ131122:NTS131125 ODM131122:ODO131125 ONI131122:ONK131125 OXE131122:OXG131125 PHA131122:PHC131125 PQW131122:PQY131125 QAS131122:QAU131125 QKO131122:QKQ131125 QUK131122:QUM131125 REG131122:REI131125 ROC131122:ROE131125 RXY131122:RYA131125 SHU131122:SHW131125 SRQ131122:SRS131125 TBM131122:TBO131125 TLI131122:TLK131125 TVE131122:TVG131125 UFA131122:UFC131125 UOW131122:UOY131125 UYS131122:UYU131125 VIO131122:VIQ131125 VSK131122:VSM131125 WCG131122:WCI131125 WMC131122:WME131125 WVY131122:WWA131125 P196658:S196661 JM196658:JO196661 TI196658:TK196661 ADE196658:ADG196661 ANA196658:ANC196661 AWW196658:AWY196661 BGS196658:BGU196661 BQO196658:BQQ196661 CAK196658:CAM196661 CKG196658:CKI196661 CUC196658:CUE196661 DDY196658:DEA196661 DNU196658:DNW196661 DXQ196658:DXS196661 EHM196658:EHO196661 ERI196658:ERK196661 FBE196658:FBG196661 FLA196658:FLC196661 FUW196658:FUY196661 GES196658:GEU196661 GOO196658:GOQ196661 GYK196658:GYM196661 HIG196658:HII196661 HSC196658:HSE196661 IBY196658:ICA196661 ILU196658:ILW196661 IVQ196658:IVS196661 JFM196658:JFO196661 JPI196658:JPK196661 JZE196658:JZG196661 KJA196658:KJC196661 KSW196658:KSY196661 LCS196658:LCU196661 LMO196658:LMQ196661 LWK196658:LWM196661 MGG196658:MGI196661 MQC196658:MQE196661 MZY196658:NAA196661 NJU196658:NJW196661 NTQ196658:NTS196661 ODM196658:ODO196661 ONI196658:ONK196661 OXE196658:OXG196661 PHA196658:PHC196661 PQW196658:PQY196661 QAS196658:QAU196661 QKO196658:QKQ196661 QUK196658:QUM196661 REG196658:REI196661 ROC196658:ROE196661 RXY196658:RYA196661 SHU196658:SHW196661 SRQ196658:SRS196661 TBM196658:TBO196661 TLI196658:TLK196661 TVE196658:TVG196661 UFA196658:UFC196661 UOW196658:UOY196661 UYS196658:UYU196661 VIO196658:VIQ196661 VSK196658:VSM196661 WCG196658:WCI196661 WMC196658:WME196661 WVY196658:WWA196661 P262194:S262197 JM262194:JO262197 TI262194:TK262197 ADE262194:ADG262197 ANA262194:ANC262197 AWW262194:AWY262197 BGS262194:BGU262197 BQO262194:BQQ262197 CAK262194:CAM262197 CKG262194:CKI262197 CUC262194:CUE262197 DDY262194:DEA262197 DNU262194:DNW262197 DXQ262194:DXS262197 EHM262194:EHO262197 ERI262194:ERK262197 FBE262194:FBG262197 FLA262194:FLC262197 FUW262194:FUY262197 GES262194:GEU262197 GOO262194:GOQ262197 GYK262194:GYM262197 HIG262194:HII262197 HSC262194:HSE262197 IBY262194:ICA262197 ILU262194:ILW262197 IVQ262194:IVS262197 JFM262194:JFO262197 JPI262194:JPK262197 JZE262194:JZG262197 KJA262194:KJC262197 KSW262194:KSY262197 LCS262194:LCU262197 LMO262194:LMQ262197 LWK262194:LWM262197 MGG262194:MGI262197 MQC262194:MQE262197 MZY262194:NAA262197 NJU262194:NJW262197 NTQ262194:NTS262197 ODM262194:ODO262197 ONI262194:ONK262197 OXE262194:OXG262197 PHA262194:PHC262197 PQW262194:PQY262197 QAS262194:QAU262197 QKO262194:QKQ262197 QUK262194:QUM262197 REG262194:REI262197 ROC262194:ROE262197 RXY262194:RYA262197 SHU262194:SHW262197 SRQ262194:SRS262197 TBM262194:TBO262197 TLI262194:TLK262197 TVE262194:TVG262197 UFA262194:UFC262197 UOW262194:UOY262197 UYS262194:UYU262197 VIO262194:VIQ262197 VSK262194:VSM262197 WCG262194:WCI262197 WMC262194:WME262197 WVY262194:WWA262197 P327730:S327733 JM327730:JO327733 TI327730:TK327733 ADE327730:ADG327733 ANA327730:ANC327733 AWW327730:AWY327733 BGS327730:BGU327733 BQO327730:BQQ327733 CAK327730:CAM327733 CKG327730:CKI327733 CUC327730:CUE327733 DDY327730:DEA327733 DNU327730:DNW327733 DXQ327730:DXS327733 EHM327730:EHO327733 ERI327730:ERK327733 FBE327730:FBG327733 FLA327730:FLC327733 FUW327730:FUY327733 GES327730:GEU327733 GOO327730:GOQ327733 GYK327730:GYM327733 HIG327730:HII327733 HSC327730:HSE327733 IBY327730:ICA327733 ILU327730:ILW327733 IVQ327730:IVS327733 JFM327730:JFO327733 JPI327730:JPK327733 JZE327730:JZG327733 KJA327730:KJC327733 KSW327730:KSY327733 LCS327730:LCU327733 LMO327730:LMQ327733 LWK327730:LWM327733 MGG327730:MGI327733 MQC327730:MQE327733 MZY327730:NAA327733 NJU327730:NJW327733 NTQ327730:NTS327733 ODM327730:ODO327733 ONI327730:ONK327733 OXE327730:OXG327733 PHA327730:PHC327733 PQW327730:PQY327733 QAS327730:QAU327733 QKO327730:QKQ327733 QUK327730:QUM327733 REG327730:REI327733 ROC327730:ROE327733 RXY327730:RYA327733 SHU327730:SHW327733 SRQ327730:SRS327733 TBM327730:TBO327733 TLI327730:TLK327733 TVE327730:TVG327733 UFA327730:UFC327733 UOW327730:UOY327733 UYS327730:UYU327733 VIO327730:VIQ327733 VSK327730:VSM327733 WCG327730:WCI327733 WMC327730:WME327733 WVY327730:WWA327733 P393266:S393269 JM393266:JO393269 TI393266:TK393269 ADE393266:ADG393269 ANA393266:ANC393269 AWW393266:AWY393269 BGS393266:BGU393269 BQO393266:BQQ393269 CAK393266:CAM393269 CKG393266:CKI393269 CUC393266:CUE393269 DDY393266:DEA393269 DNU393266:DNW393269 DXQ393266:DXS393269 EHM393266:EHO393269 ERI393266:ERK393269 FBE393266:FBG393269 FLA393266:FLC393269 FUW393266:FUY393269 GES393266:GEU393269 GOO393266:GOQ393269 GYK393266:GYM393269 HIG393266:HII393269 HSC393266:HSE393269 IBY393266:ICA393269 ILU393266:ILW393269 IVQ393266:IVS393269 JFM393266:JFO393269 JPI393266:JPK393269 JZE393266:JZG393269 KJA393266:KJC393269 KSW393266:KSY393269 LCS393266:LCU393269 LMO393266:LMQ393269 LWK393266:LWM393269 MGG393266:MGI393269 MQC393266:MQE393269 MZY393266:NAA393269 NJU393266:NJW393269 NTQ393266:NTS393269 ODM393266:ODO393269 ONI393266:ONK393269 OXE393266:OXG393269 PHA393266:PHC393269 PQW393266:PQY393269 QAS393266:QAU393269 QKO393266:QKQ393269 QUK393266:QUM393269 REG393266:REI393269 ROC393266:ROE393269 RXY393266:RYA393269 SHU393266:SHW393269 SRQ393266:SRS393269 TBM393266:TBO393269 TLI393266:TLK393269 TVE393266:TVG393269 UFA393266:UFC393269 UOW393266:UOY393269 UYS393266:UYU393269 VIO393266:VIQ393269 VSK393266:VSM393269 WCG393266:WCI393269 WMC393266:WME393269 WVY393266:WWA393269 P458802:S458805 JM458802:JO458805 TI458802:TK458805 ADE458802:ADG458805 ANA458802:ANC458805 AWW458802:AWY458805 BGS458802:BGU458805 BQO458802:BQQ458805 CAK458802:CAM458805 CKG458802:CKI458805 CUC458802:CUE458805 DDY458802:DEA458805 DNU458802:DNW458805 DXQ458802:DXS458805 EHM458802:EHO458805 ERI458802:ERK458805 FBE458802:FBG458805 FLA458802:FLC458805 FUW458802:FUY458805 GES458802:GEU458805 GOO458802:GOQ458805 GYK458802:GYM458805 HIG458802:HII458805 HSC458802:HSE458805 IBY458802:ICA458805 ILU458802:ILW458805 IVQ458802:IVS458805 JFM458802:JFO458805 JPI458802:JPK458805 JZE458802:JZG458805 KJA458802:KJC458805 KSW458802:KSY458805 LCS458802:LCU458805 LMO458802:LMQ458805 LWK458802:LWM458805 MGG458802:MGI458805 MQC458802:MQE458805 MZY458802:NAA458805 NJU458802:NJW458805 NTQ458802:NTS458805 ODM458802:ODO458805 ONI458802:ONK458805 OXE458802:OXG458805 PHA458802:PHC458805 PQW458802:PQY458805 QAS458802:QAU458805 QKO458802:QKQ458805 QUK458802:QUM458805 REG458802:REI458805 ROC458802:ROE458805 RXY458802:RYA458805 SHU458802:SHW458805 SRQ458802:SRS458805 TBM458802:TBO458805 TLI458802:TLK458805 TVE458802:TVG458805 UFA458802:UFC458805 UOW458802:UOY458805 UYS458802:UYU458805 VIO458802:VIQ458805 VSK458802:VSM458805 WCG458802:WCI458805 WMC458802:WME458805 WVY458802:WWA458805 P524338:S524341 JM524338:JO524341 TI524338:TK524341 ADE524338:ADG524341 ANA524338:ANC524341 AWW524338:AWY524341 BGS524338:BGU524341 BQO524338:BQQ524341 CAK524338:CAM524341 CKG524338:CKI524341 CUC524338:CUE524341 DDY524338:DEA524341 DNU524338:DNW524341 DXQ524338:DXS524341 EHM524338:EHO524341 ERI524338:ERK524341 FBE524338:FBG524341 FLA524338:FLC524341 FUW524338:FUY524341 GES524338:GEU524341 GOO524338:GOQ524341 GYK524338:GYM524341 HIG524338:HII524341 HSC524338:HSE524341 IBY524338:ICA524341 ILU524338:ILW524341 IVQ524338:IVS524341 JFM524338:JFO524341 JPI524338:JPK524341 JZE524338:JZG524341 KJA524338:KJC524341 KSW524338:KSY524341 LCS524338:LCU524341 LMO524338:LMQ524341 LWK524338:LWM524341 MGG524338:MGI524341 MQC524338:MQE524341 MZY524338:NAA524341 NJU524338:NJW524341 NTQ524338:NTS524341 ODM524338:ODO524341 ONI524338:ONK524341 OXE524338:OXG524341 PHA524338:PHC524341 PQW524338:PQY524341 QAS524338:QAU524341 QKO524338:QKQ524341 QUK524338:QUM524341 REG524338:REI524341 ROC524338:ROE524341 RXY524338:RYA524341 SHU524338:SHW524341 SRQ524338:SRS524341 TBM524338:TBO524341 TLI524338:TLK524341 TVE524338:TVG524341 UFA524338:UFC524341 UOW524338:UOY524341 UYS524338:UYU524341 VIO524338:VIQ524341 VSK524338:VSM524341 WCG524338:WCI524341 WMC524338:WME524341 WVY524338:WWA524341 P589874:S589877 JM589874:JO589877 TI589874:TK589877 ADE589874:ADG589877 ANA589874:ANC589877 AWW589874:AWY589877 BGS589874:BGU589877 BQO589874:BQQ589877 CAK589874:CAM589877 CKG589874:CKI589877 CUC589874:CUE589877 DDY589874:DEA589877 DNU589874:DNW589877 DXQ589874:DXS589877 EHM589874:EHO589877 ERI589874:ERK589877 FBE589874:FBG589877 FLA589874:FLC589877 FUW589874:FUY589877 GES589874:GEU589877 GOO589874:GOQ589877 GYK589874:GYM589877 HIG589874:HII589877 HSC589874:HSE589877 IBY589874:ICA589877 ILU589874:ILW589877 IVQ589874:IVS589877 JFM589874:JFO589877 JPI589874:JPK589877 JZE589874:JZG589877 KJA589874:KJC589877 KSW589874:KSY589877 LCS589874:LCU589877 LMO589874:LMQ589877 LWK589874:LWM589877 MGG589874:MGI589877 MQC589874:MQE589877 MZY589874:NAA589877 NJU589874:NJW589877 NTQ589874:NTS589877 ODM589874:ODO589877 ONI589874:ONK589877 OXE589874:OXG589877 PHA589874:PHC589877 PQW589874:PQY589877 QAS589874:QAU589877 QKO589874:QKQ589877 QUK589874:QUM589877 REG589874:REI589877 ROC589874:ROE589877 RXY589874:RYA589877 SHU589874:SHW589877 SRQ589874:SRS589877 TBM589874:TBO589877 TLI589874:TLK589877 TVE589874:TVG589877 UFA589874:UFC589877 UOW589874:UOY589877 UYS589874:UYU589877 VIO589874:VIQ589877 VSK589874:VSM589877 WCG589874:WCI589877 WMC589874:WME589877 WVY589874:WWA589877 P655410:S655413 JM655410:JO655413 TI655410:TK655413 ADE655410:ADG655413 ANA655410:ANC655413 AWW655410:AWY655413 BGS655410:BGU655413 BQO655410:BQQ655413 CAK655410:CAM655413 CKG655410:CKI655413 CUC655410:CUE655413 DDY655410:DEA655413 DNU655410:DNW655413 DXQ655410:DXS655413 EHM655410:EHO655413 ERI655410:ERK655413 FBE655410:FBG655413 FLA655410:FLC655413 FUW655410:FUY655413 GES655410:GEU655413 GOO655410:GOQ655413 GYK655410:GYM655413 HIG655410:HII655413 HSC655410:HSE655413 IBY655410:ICA655413 ILU655410:ILW655413 IVQ655410:IVS655413 JFM655410:JFO655413 JPI655410:JPK655413 JZE655410:JZG655413 KJA655410:KJC655413 KSW655410:KSY655413 LCS655410:LCU655413 LMO655410:LMQ655413 LWK655410:LWM655413 MGG655410:MGI655413 MQC655410:MQE655413 MZY655410:NAA655413 NJU655410:NJW655413 NTQ655410:NTS655413 ODM655410:ODO655413 ONI655410:ONK655413 OXE655410:OXG655413 PHA655410:PHC655413 PQW655410:PQY655413 QAS655410:QAU655413 QKO655410:QKQ655413 QUK655410:QUM655413 REG655410:REI655413 ROC655410:ROE655413 RXY655410:RYA655413 SHU655410:SHW655413 SRQ655410:SRS655413 TBM655410:TBO655413 TLI655410:TLK655413 TVE655410:TVG655413 UFA655410:UFC655413 UOW655410:UOY655413 UYS655410:UYU655413 VIO655410:VIQ655413 VSK655410:VSM655413 WCG655410:WCI655413 WMC655410:WME655413 WVY655410:WWA655413 P720946:S720949 JM720946:JO720949 TI720946:TK720949 ADE720946:ADG720949 ANA720946:ANC720949 AWW720946:AWY720949 BGS720946:BGU720949 BQO720946:BQQ720949 CAK720946:CAM720949 CKG720946:CKI720949 CUC720946:CUE720949 DDY720946:DEA720949 DNU720946:DNW720949 DXQ720946:DXS720949 EHM720946:EHO720949 ERI720946:ERK720949 FBE720946:FBG720949 FLA720946:FLC720949 FUW720946:FUY720949 GES720946:GEU720949 GOO720946:GOQ720949 GYK720946:GYM720949 HIG720946:HII720949 HSC720946:HSE720949 IBY720946:ICA720949 ILU720946:ILW720949 IVQ720946:IVS720949 JFM720946:JFO720949 JPI720946:JPK720949 JZE720946:JZG720949 KJA720946:KJC720949 KSW720946:KSY720949 LCS720946:LCU720949 LMO720946:LMQ720949 LWK720946:LWM720949 MGG720946:MGI720949 MQC720946:MQE720949 MZY720946:NAA720949 NJU720946:NJW720949 NTQ720946:NTS720949 ODM720946:ODO720949 ONI720946:ONK720949 OXE720946:OXG720949 PHA720946:PHC720949 PQW720946:PQY720949 QAS720946:QAU720949 QKO720946:QKQ720949 QUK720946:QUM720949 REG720946:REI720949 ROC720946:ROE720949 RXY720946:RYA720949 SHU720946:SHW720949 SRQ720946:SRS720949 TBM720946:TBO720949 TLI720946:TLK720949 TVE720946:TVG720949 UFA720946:UFC720949 UOW720946:UOY720949 UYS720946:UYU720949 VIO720946:VIQ720949 VSK720946:VSM720949 WCG720946:WCI720949 WMC720946:WME720949 WVY720946:WWA720949 P786482:S786485 JM786482:JO786485 TI786482:TK786485 ADE786482:ADG786485 ANA786482:ANC786485 AWW786482:AWY786485 BGS786482:BGU786485 BQO786482:BQQ786485 CAK786482:CAM786485 CKG786482:CKI786485 CUC786482:CUE786485 DDY786482:DEA786485 DNU786482:DNW786485 DXQ786482:DXS786485 EHM786482:EHO786485 ERI786482:ERK786485 FBE786482:FBG786485 FLA786482:FLC786485 FUW786482:FUY786485 GES786482:GEU786485 GOO786482:GOQ786485 GYK786482:GYM786485 HIG786482:HII786485 HSC786482:HSE786485 IBY786482:ICA786485 ILU786482:ILW786485 IVQ786482:IVS786485 JFM786482:JFO786485 JPI786482:JPK786485 JZE786482:JZG786485 KJA786482:KJC786485 KSW786482:KSY786485 LCS786482:LCU786485 LMO786482:LMQ786485 LWK786482:LWM786485 MGG786482:MGI786485 MQC786482:MQE786485 MZY786482:NAA786485 NJU786482:NJW786485 NTQ786482:NTS786485 ODM786482:ODO786485 ONI786482:ONK786485 OXE786482:OXG786485 PHA786482:PHC786485 PQW786482:PQY786485 QAS786482:QAU786485 QKO786482:QKQ786485 QUK786482:QUM786485 REG786482:REI786485 ROC786482:ROE786485 RXY786482:RYA786485 SHU786482:SHW786485 SRQ786482:SRS786485 TBM786482:TBO786485 TLI786482:TLK786485 TVE786482:TVG786485 UFA786482:UFC786485 UOW786482:UOY786485 UYS786482:UYU786485 VIO786482:VIQ786485 VSK786482:VSM786485 WCG786482:WCI786485 WMC786482:WME786485 WVY786482:WWA786485 P852018:S852021 JM852018:JO852021 TI852018:TK852021 ADE852018:ADG852021 ANA852018:ANC852021 AWW852018:AWY852021 BGS852018:BGU852021 BQO852018:BQQ852021 CAK852018:CAM852021 CKG852018:CKI852021 CUC852018:CUE852021 DDY852018:DEA852021 DNU852018:DNW852021 DXQ852018:DXS852021 EHM852018:EHO852021 ERI852018:ERK852021 FBE852018:FBG852021 FLA852018:FLC852021 FUW852018:FUY852021 GES852018:GEU852021 GOO852018:GOQ852021 GYK852018:GYM852021 HIG852018:HII852021 HSC852018:HSE852021 IBY852018:ICA852021 ILU852018:ILW852021 IVQ852018:IVS852021 JFM852018:JFO852021 JPI852018:JPK852021 JZE852018:JZG852021 KJA852018:KJC852021 KSW852018:KSY852021 LCS852018:LCU852021 LMO852018:LMQ852021 LWK852018:LWM852021 MGG852018:MGI852021 MQC852018:MQE852021 MZY852018:NAA852021 NJU852018:NJW852021 NTQ852018:NTS852021 ODM852018:ODO852021 ONI852018:ONK852021 OXE852018:OXG852021 PHA852018:PHC852021 PQW852018:PQY852021 QAS852018:QAU852021 QKO852018:QKQ852021 QUK852018:QUM852021 REG852018:REI852021 ROC852018:ROE852021 RXY852018:RYA852021 SHU852018:SHW852021 SRQ852018:SRS852021 TBM852018:TBO852021 TLI852018:TLK852021 TVE852018:TVG852021 UFA852018:UFC852021 UOW852018:UOY852021 UYS852018:UYU852021 VIO852018:VIQ852021 VSK852018:VSM852021 WCG852018:WCI852021 WMC852018:WME852021 WVY852018:WWA852021 P917554:S917557 JM917554:JO917557 TI917554:TK917557 ADE917554:ADG917557 ANA917554:ANC917557 AWW917554:AWY917557 BGS917554:BGU917557 BQO917554:BQQ917557 CAK917554:CAM917557 CKG917554:CKI917557 CUC917554:CUE917557 DDY917554:DEA917557 DNU917554:DNW917557 DXQ917554:DXS917557 EHM917554:EHO917557 ERI917554:ERK917557 FBE917554:FBG917557 FLA917554:FLC917557 FUW917554:FUY917557 GES917554:GEU917557 GOO917554:GOQ917557 GYK917554:GYM917557 HIG917554:HII917557 HSC917554:HSE917557 IBY917554:ICA917557 ILU917554:ILW917557 IVQ917554:IVS917557 JFM917554:JFO917557 JPI917554:JPK917557 JZE917554:JZG917557 KJA917554:KJC917557 KSW917554:KSY917557 LCS917554:LCU917557 LMO917554:LMQ917557 LWK917554:LWM917557 MGG917554:MGI917557 MQC917554:MQE917557 MZY917554:NAA917557 NJU917554:NJW917557 NTQ917554:NTS917557 ODM917554:ODO917557 ONI917554:ONK917557 OXE917554:OXG917557 PHA917554:PHC917557 PQW917554:PQY917557 QAS917554:QAU917557 QKO917554:QKQ917557 QUK917554:QUM917557 REG917554:REI917557 ROC917554:ROE917557 RXY917554:RYA917557 SHU917554:SHW917557 SRQ917554:SRS917557 TBM917554:TBO917557 TLI917554:TLK917557 TVE917554:TVG917557 UFA917554:UFC917557 UOW917554:UOY917557 UYS917554:UYU917557 VIO917554:VIQ917557 VSK917554:VSM917557 WCG917554:WCI917557 WMC917554:WME917557 WVY917554:WWA917557 P983090:S983093 JM983090:JO983093 TI983090:TK983093 ADE983090:ADG983093 ANA983090:ANC983093 AWW983090:AWY983093 BGS983090:BGU983093 BQO983090:BQQ983093 CAK983090:CAM983093 CKG983090:CKI983093 CUC983090:CUE983093 DDY983090:DEA983093 DNU983090:DNW983093 DXQ983090:DXS983093 EHM983090:EHO983093 ERI983090:ERK983093 FBE983090:FBG983093 FLA983090:FLC983093 FUW983090:FUY983093 GES983090:GEU983093 GOO983090:GOQ983093 GYK983090:GYM983093 HIG983090:HII983093 HSC983090:HSE983093 IBY983090:ICA983093 ILU983090:ILW983093 IVQ983090:IVS983093 JFM983090:JFO983093 JPI983090:JPK983093 JZE983090:JZG983093 KJA983090:KJC983093 KSW983090:KSY983093 LCS983090:LCU983093 LMO983090:LMQ983093 LWK983090:LWM983093 MGG983090:MGI983093 MQC983090:MQE983093 MZY983090:NAA983093 NJU983090:NJW983093 NTQ983090:NTS983093 ODM983090:ODO983093 ONI983090:ONK983093 OXE983090:OXG983093 PHA983090:PHC983093 PQW983090:PQY983093 QAS983090:QAU983093 QKO983090:QKQ983093 QUK983090:QUM983093 REG983090:REI983093 ROC983090:ROE983093 RXY983090:RYA983093 SHU983090:SHW983093 SRQ983090:SRS983093 TBM983090:TBO983093 TLI983090:TLK983093 TVE983090:TVG983093 UFA983090:UFC983093 UOW983090:UOY983093 UYS983090:UYU983093 VIO983090:VIQ983093 VSK983090:VSM983093 WCG983090:WCI983093 WMC983090:WME983093 B31 R29:S29 WVY29:WWA29 WMC29:WME29 WCG29:WCI29 VSK29:VSM29 VIO29:VIQ29 UYS29:UYU29 UOW29:UOY29 UFA29:UFC29 TVE29:TVG29 TLI29:TLK29 TBM29:TBO29 SRQ29:SRS29 SHU29:SHW29 RXY29:RYA29 ROC29:ROE29 REG29:REI29 QUK29:QUM29 QKO29:QKQ29 QAS29:QAU29 PQW29:PQY29 PHA29:PHC29 OXE29:OXG29 ONI29:ONK29 ODM29:ODO29 NTQ29:NTS29 NJU29:NJW29 MZY29:NAA29 MQC29:MQE29 MGG29:MGI29 LWK29:LWM29 LMO29:LMQ29 LCS29:LCU29 KSW29:KSY29 KJA29:KJC29 JZE29:JZG29 JPI29:JPK29 JFM29:JFO29 IVQ29:IVS29 ILU29:ILW29 IBY29:ICA29 HSC29:HSE29 HIG29:HII29 GYK29:GYM29 GOO29:GOQ29 GES29:GEU29 FUW29:FUY29 FLA29:FLC29 FBE29:FBG29 ERI29:ERK29 EHM29:EHO29 DXQ29:DXS29 DNU29:DNW29 DDY29:DEA29 CUC29:CUE29 CKG29:CKI29 CAK29:CAM29 BQO29:BQQ29 BGS29:BGU29 AWW29:AWY29 ANA29:ANC29 ADE29:ADG29 TI29:TK29 JM29:JO29 WVL29 WLP29 WBT29 VRX29 VIB29 UYF29 UOJ29 UEN29 TUR29 TKV29 TAZ29 SRD29 SHH29 RXL29 RNP29 RDT29 QTX29 QKB29 QAF29 PQJ29 PGN29 OWR29 OMV29 OCZ29 NTD29 NJH29 MZL29 MPP29 MFT29 LVX29 LMB29 LCF29 KSJ29 KIN29 JYR29 JOV29 JEZ29 IVD29 ILH29 IBL29 HRP29 HHT29 GXX29 GOB29 GEF29 FUJ29 FKN29 FAR29 EQV29 EGZ29 DXD29 DNH29 DDL29 CTP29 CJT29 BZX29 BQB29 BGF29 AWJ29 AMN29 ACR29 SV29 IZ29 B29 R31:S32 IZ15 SV15 ACR15 AMN15 AWJ15 BGF15 BQB15 BZX15 CJT15 CTP15 DDL15 DNH15 DXD15 EGZ15 EQV15 FAR15 FKN15 FUJ15 GEF15 GOB15 GXX15 HHT15 HRP15 IBL15 ILH15 IVD15 JEZ15 JOV15 JYR15 KIN15 KSJ15 LCF15 LMB15 LVX15 MFT15 MPP15 MZL15 NJH15 NTD15 OCZ15 OMV15 OWR15 PGN15 PQJ15 QAF15 QKB15 QTX15 RDT15 RNP15 RXL15 SHH15 SRD15 TAZ15 TKV15 TUR15 UEN15 UOJ15 UYF15 VIB15 VRX15 WBT15 WLP15 WVL15 JM15:JO15 TI15:TK15 ADE15:ADG15 ANA15:ANC15 AWW15:AWY15 BGS15:BGU15 BQO15:BQQ15 CAK15:CAM15 CKG15:CKI15 CUC15:CUE15 DDY15:DEA15 DNU15:DNW15 DXQ15:DXS15 EHM15:EHO15 ERI15:ERK15 FBE15:FBG15 FLA15:FLC15 FUW15:FUY15 GES15:GEU15 GOO15:GOQ15 GYK15:GYM15 HIG15:HII15 HSC15:HSE15 IBY15:ICA15 ILU15:ILW15 IVQ15:IVS15 JFM15:JFO15 JPI15:JPK15 JZE15:JZG15 KJA15:KJC15 KSW15:KSY15 LCS15:LCU15 LMO15:LMQ15 LWK15:LWM15 MGG15:MGI15 MQC15:MQE15 MZY15:NAA15 NJU15:NJW15 NTQ15:NTS15 ODM15:ODO15 ONI15:ONK15 OXE15:OXG15 PHA15:PHC15 PQW15:PQY15 QAS15:QAU15 QKO15:QKQ15 QUK15:QUM15 REG15:REI15 ROC15:ROE15 RXY15:RYA15 SHU15:SHW15 SRQ15:SRS15 TBM15:TBO15 TLI15:TLK15 TVE15:TVG15 UFA15:UFC15 UOW15:UOY15 UYS15:UYU15 VIO15:VIQ15 VSK15:VSM15 WCG15:WCI15 WMC15:WME15 JM22:JO22" xr:uid="{00000000-0002-0000-0600-000003000000}">
      <formula1>1010</formula1>
    </dataValidation>
    <dataValidation type="textLength" operator="lessThanOrEqual" allowBlank="1" showInputMessage="1" showErrorMessage="1" errorTitle="Character Limit Exceeded" error="The character limit has been exceeded.  To edit the text, click retry.  To delete the text, click cancel." sqref="B30 B97:B98 B27 B55:B57 B20 B23" xr:uid="{00000000-0002-0000-0600-000004000000}">
      <formula1>3000</formula1>
    </dataValidation>
    <dataValidation type="list" allowBlank="1" showInputMessage="1" showErrorMessage="1" error="Please select Yes, No, or leave field blank." sqref="K103:L312" xr:uid="{00000000-0002-0000-0600-000005000000}">
      <formula1>Yes_No</formula1>
    </dataValidation>
    <dataValidation type="textLength" operator="lessThanOrEqual" allowBlank="1" showInputMessage="1" showErrorMessage="1" sqref="B7:Q8 B13:Q14" xr:uid="{00000000-0002-0000-0600-000006000000}">
      <formula1>3000</formula1>
    </dataValidation>
  </dataValidations>
  <printOptions horizontalCentered="1"/>
  <pageMargins left="0" right="0" top="0.25" bottom="0.4" header="0.25" footer="0.1"/>
  <pageSetup scale="70" pageOrder="overThenDown" orientation="portrait" r:id="rId1"/>
  <headerFooter alignWithMargins="0">
    <oddFooter>&amp;L&amp;"Times New Roman,Regular"&amp;8&amp;D&amp;R&amp;"Times New Roman,Regular"&amp;8 Title I, Part A 
 Individual Application</oddFooter>
  </headerFooter>
  <rowBreaks count="5" manualBreakCount="5">
    <brk id="15" max="17" man="1"/>
    <brk id="32" max="16383" man="1"/>
    <brk id="59" max="16383" man="1"/>
    <brk id="91" max="16383" man="1"/>
    <brk id="316" max="16383" man="1"/>
  </rowBreaks>
  <drawing r:id="rId2"/>
  <legacyDrawing r:id="rId3"/>
  <controls>
    <mc:AlternateContent xmlns:mc="http://schemas.openxmlformats.org/markup-compatibility/2006">
      <mc:Choice Requires="x14">
        <control shapeId="58407" r:id="rId4" name="CommandButton1">
          <controlPr defaultSize="0" print="0" autoLine="0" altText="Command button to import school division data." r:id="rId5">
            <anchor moveWithCells="1" sizeWithCells="1">
              <from>
                <xdr:col>1</xdr:col>
                <xdr:colOff>66675</xdr:colOff>
                <xdr:row>95</xdr:row>
                <xdr:rowOff>0</xdr:rowOff>
              </from>
              <to>
                <xdr:col>8</xdr:col>
                <xdr:colOff>180975</xdr:colOff>
                <xdr:row>95</xdr:row>
                <xdr:rowOff>0</xdr:rowOff>
              </to>
            </anchor>
          </controlPr>
        </control>
      </mc:Choice>
      <mc:Fallback>
        <control shapeId="58407" r:id="rId4" name="CommandButton1"/>
      </mc:Fallback>
    </mc:AlternateContent>
    <mc:AlternateContent xmlns:mc="http://schemas.openxmlformats.org/markup-compatibility/2006">
      <mc:Choice Requires="x14">
        <control shapeId="58393" r:id="rId6" name="CommandButton2">
          <controlPr defaultSize="0" print="0" autoLine="0" altText="Command button to sort by highest poverty percentage." r:id="rId7">
            <anchor moveWithCells="1" sizeWithCells="1">
              <from>
                <xdr:col>8</xdr:col>
                <xdr:colOff>295275</xdr:colOff>
                <xdr:row>95</xdr:row>
                <xdr:rowOff>0</xdr:rowOff>
              </from>
              <to>
                <xdr:col>15</xdr:col>
                <xdr:colOff>47625</xdr:colOff>
                <xdr:row>95</xdr:row>
                <xdr:rowOff>0</xdr:rowOff>
              </to>
            </anchor>
          </controlPr>
        </control>
      </mc:Choice>
      <mc:Fallback>
        <control shapeId="58393" r:id="rId6" name="CommandButton2"/>
      </mc:Fallback>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pageSetUpPr fitToPage="1"/>
  </sheetPr>
  <dimension ref="A1:T257"/>
  <sheetViews>
    <sheetView showGridLines="0" zoomScaleNormal="100" workbookViewId="0">
      <selection activeCell="P24" sqref="P24:R24"/>
    </sheetView>
  </sheetViews>
  <sheetFormatPr defaultColWidth="0" defaultRowHeight="12.75" zeroHeight="1" x14ac:dyDescent="0.2"/>
  <cols>
    <col min="1" max="1" width="1.42578125" style="805" customWidth="1"/>
    <col min="2" max="2" width="8.5703125" style="1072" customWidth="1"/>
    <col min="3" max="3" width="2.42578125" style="1072" customWidth="1"/>
    <col min="4" max="4" width="11.85546875" style="1072" bestFit="1" customWidth="1"/>
    <col min="5" max="5" width="9" style="1072" customWidth="1"/>
    <col min="6" max="8" width="8.140625" style="1072" customWidth="1"/>
    <col min="9" max="9" width="12.5703125" style="1072" bestFit="1" customWidth="1"/>
    <col min="10" max="10" width="9.85546875" style="1072" customWidth="1"/>
    <col min="11" max="12" width="8.140625" style="1072" customWidth="1"/>
    <col min="13" max="13" width="8.5703125" style="1072" customWidth="1"/>
    <col min="14" max="15" width="12.85546875" style="1072" customWidth="1"/>
    <col min="16" max="16" width="8.5703125" style="1072" customWidth="1"/>
    <col min="17" max="17" width="12.85546875" style="1072" customWidth="1"/>
    <col min="18" max="18" width="8.5703125" style="1072" customWidth="1"/>
    <col min="19" max="19" width="1.42578125" style="242" customWidth="1"/>
    <col min="20" max="20" width="29.42578125" style="33" customWidth="1"/>
    <col min="21" max="16384" width="9.140625" style="208" hidden="1"/>
  </cols>
  <sheetData>
    <row r="1" spans="2:20" x14ac:dyDescent="0.2">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R1" s="712"/>
      <c r="S1" s="805"/>
      <c r="T1" s="279"/>
    </row>
    <row r="2" spans="2:20" ht="15" thickBot="1" x14ac:dyDescent="0.25">
      <c r="B2" s="1105" t="s">
        <v>2544</v>
      </c>
      <c r="C2" s="1105"/>
      <c r="D2" s="1105"/>
      <c r="E2" s="1105"/>
      <c r="F2" s="1105"/>
      <c r="G2" s="1105"/>
      <c r="H2" s="1105"/>
      <c r="I2" s="1105"/>
      <c r="J2" s="1105"/>
      <c r="K2" s="1105"/>
      <c r="L2" s="1105"/>
      <c r="M2" s="1105"/>
      <c r="N2" s="1105"/>
      <c r="O2" s="1105"/>
      <c r="P2" s="1105"/>
      <c r="Q2" s="1105"/>
      <c r="R2" s="1105"/>
      <c r="S2" s="805"/>
      <c r="T2" s="279"/>
    </row>
    <row r="3" spans="2:20" ht="14.25" customHeight="1" x14ac:dyDescent="0.2">
      <c r="B3" s="1106"/>
      <c r="C3" s="1106"/>
      <c r="D3" s="1106"/>
      <c r="E3" s="1106"/>
      <c r="F3" s="1106"/>
      <c r="G3" s="1106"/>
      <c r="H3" s="1106"/>
      <c r="I3" s="1106"/>
      <c r="J3" s="1106"/>
      <c r="K3" s="1106"/>
      <c r="L3" s="1106"/>
      <c r="M3" s="1106"/>
      <c r="N3" s="1106"/>
      <c r="O3" s="1106"/>
      <c r="P3" s="1106"/>
      <c r="Q3" s="1106"/>
      <c r="R3" s="1106"/>
      <c r="S3" s="805"/>
      <c r="T3" s="279"/>
    </row>
    <row r="4" spans="2:20" x14ac:dyDescent="0.2">
      <c r="B4" s="1107" t="s">
        <v>1987</v>
      </c>
      <c r="C4" s="1108"/>
      <c r="D4" s="1108"/>
      <c r="E4" s="1108"/>
      <c r="F4" s="1108"/>
      <c r="G4" s="1108"/>
      <c r="H4" s="1108"/>
      <c r="I4" s="1108"/>
      <c r="J4" s="1108"/>
      <c r="K4" s="1108"/>
      <c r="L4" s="1109"/>
      <c r="M4" s="1110" t="s">
        <v>474</v>
      </c>
      <c r="N4" s="1111"/>
      <c r="O4" s="1112"/>
      <c r="P4" s="1113" t="s">
        <v>475</v>
      </c>
      <c r="Q4" s="1114"/>
      <c r="R4" s="1115"/>
      <c r="S4" s="805"/>
      <c r="T4" s="279"/>
    </row>
    <row r="5" spans="2:20" ht="41.25" customHeight="1" x14ac:dyDescent="0.2">
      <c r="B5" s="1116" t="s">
        <v>1988</v>
      </c>
      <c r="C5" s="1117"/>
      <c r="D5" s="1117"/>
      <c r="E5" s="1117"/>
      <c r="F5" s="1117"/>
      <c r="G5" s="1117"/>
      <c r="H5" s="1117"/>
      <c r="I5" s="1117"/>
      <c r="J5" s="1117"/>
      <c r="K5" s="1117"/>
      <c r="L5" s="1118"/>
      <c r="M5" s="1119"/>
      <c r="N5" s="1120"/>
      <c r="O5" s="1121"/>
      <c r="P5" s="1128"/>
      <c r="Q5" s="1129"/>
      <c r="R5" s="1130"/>
      <c r="S5" s="805"/>
      <c r="T5" s="279"/>
    </row>
    <row r="6" spans="2:20" ht="25.5" customHeight="1" x14ac:dyDescent="0.2">
      <c r="B6" s="1131" t="s">
        <v>1989</v>
      </c>
      <c r="C6" s="1132"/>
      <c r="D6" s="1132"/>
      <c r="E6" s="1132"/>
      <c r="F6" s="1132"/>
      <c r="G6" s="1132"/>
      <c r="H6" s="1132"/>
      <c r="I6" s="1132"/>
      <c r="J6" s="1132"/>
      <c r="K6" s="1132"/>
      <c r="L6" s="1133"/>
      <c r="M6" s="1122"/>
      <c r="N6" s="1123"/>
      <c r="O6" s="1124"/>
      <c r="P6" s="861">
        <f>SUM((Narrative!O52)*0.05)</f>
        <v>108350.06850000001</v>
      </c>
      <c r="Q6" s="1083"/>
      <c r="R6" s="862"/>
      <c r="S6" s="805"/>
      <c r="T6" s="279"/>
    </row>
    <row r="7" spans="2:20" ht="17.25" customHeight="1" x14ac:dyDescent="0.2">
      <c r="B7" s="1134" t="s">
        <v>1860</v>
      </c>
      <c r="C7" s="1135"/>
      <c r="D7" s="1135"/>
      <c r="E7" s="1135"/>
      <c r="F7" s="1135"/>
      <c r="G7" s="1135"/>
      <c r="H7" s="1135"/>
      <c r="I7" s="1135"/>
      <c r="J7" s="1135"/>
      <c r="K7" s="1135"/>
      <c r="L7" s="1136"/>
      <c r="M7" s="1125"/>
      <c r="N7" s="1126"/>
      <c r="O7" s="1127"/>
      <c r="P7" s="1143"/>
      <c r="Q7" s="1144"/>
      <c r="R7" s="1145"/>
      <c r="S7" s="805"/>
      <c r="T7" s="279"/>
    </row>
    <row r="8" spans="2:20" ht="15" customHeight="1" x14ac:dyDescent="0.2">
      <c r="B8" s="1137"/>
      <c r="C8" s="858" t="s">
        <v>1990</v>
      </c>
      <c r="D8" s="859"/>
      <c r="E8" s="859"/>
      <c r="F8" s="859"/>
      <c r="G8" s="859"/>
      <c r="H8" s="859"/>
      <c r="I8" s="859"/>
      <c r="J8" s="859"/>
      <c r="K8" s="859"/>
      <c r="L8" s="1152"/>
      <c r="M8" s="1157"/>
      <c r="N8" s="1158"/>
      <c r="O8" s="1159"/>
      <c r="P8" s="1146"/>
      <c r="Q8" s="1147"/>
      <c r="R8" s="1148"/>
      <c r="S8" s="805"/>
      <c r="T8" s="279"/>
    </row>
    <row r="9" spans="2:20" ht="15" customHeight="1" x14ac:dyDescent="0.2">
      <c r="B9" s="1138"/>
      <c r="C9" s="858" t="s">
        <v>1962</v>
      </c>
      <c r="D9" s="859"/>
      <c r="E9" s="859"/>
      <c r="F9" s="859"/>
      <c r="G9" s="859"/>
      <c r="H9" s="859"/>
      <c r="I9" s="859"/>
      <c r="J9" s="859"/>
      <c r="K9" s="859"/>
      <c r="L9" s="1152"/>
      <c r="M9" s="1157"/>
      <c r="N9" s="1158"/>
      <c r="O9" s="1159"/>
      <c r="P9" s="1149"/>
      <c r="Q9" s="1150"/>
      <c r="R9" s="1151"/>
      <c r="S9" s="805"/>
      <c r="T9" s="279"/>
    </row>
    <row r="10" spans="2:20" x14ac:dyDescent="0.2">
      <c r="B10" s="1139"/>
      <c r="C10" s="858" t="s">
        <v>1991</v>
      </c>
      <c r="D10" s="859"/>
      <c r="E10" s="859"/>
      <c r="F10" s="859"/>
      <c r="G10" s="859"/>
      <c r="H10" s="859"/>
      <c r="I10" s="859"/>
      <c r="J10" s="859"/>
      <c r="K10" s="859"/>
      <c r="L10" s="1152"/>
      <c r="M10" s="1228"/>
      <c r="N10" s="1228"/>
      <c r="O10" s="1228"/>
      <c r="P10" s="861">
        <f ca="1">SUMIF(Budget!K61:N86,"CSI*",Budget!P61:Q86)+SUMIF(Budget!M97:O130,"CSI*",Budget!P97:Q130)+SUMIF(Budget!M140:O168,"CSI*",Budget!P140:Q168)+SUMIF(Budget!M179:O207,"CSI*",Budget!P179:Q207)+SUMIF(Budget!M217:O243,"CSI*",Budget!P217:Q243)+SUMIF(Budget!K253:N279,"CSI*",Budget!P253:Q279)+SUMIF(Budget!K289:N315,"CSI*",Budget!P289:Q315)+SUMIF(Transferability!I63:K88,"CSI*",Transferability!P63:Q88)+SUMIF(Transferability!J99:M137,"CSI*",Transferability!P99:Q137)+SUMIF(Transferability!J147:M182,"CSI*",Transferability!P147:Q182)+SUMIF(Transferability!J193:M230,"CSI*",Transferability!P193:Q230)+SUMIF(Transferability!J240:M276,"CSI*",Transferability!P240:Q276)+SUMIF(Transferability!I286:K320,"CSI*",Transferability!P286:Q320)+SUMIF(Transferability!I330:K363,"CSI*",Transferability!P330:Q363)</f>
        <v>0</v>
      </c>
      <c r="Q10" s="1083"/>
      <c r="R10" s="862"/>
      <c r="S10" s="805"/>
      <c r="T10" s="279"/>
    </row>
    <row r="11" spans="2:20" ht="14.25" customHeight="1" x14ac:dyDescent="0.2">
      <c r="B11" s="1140" t="s">
        <v>2725</v>
      </c>
      <c r="C11" s="1141"/>
      <c r="D11" s="1141"/>
      <c r="E11" s="1141"/>
      <c r="F11" s="1141"/>
      <c r="G11" s="1141"/>
      <c r="H11" s="1141"/>
      <c r="I11" s="1141"/>
      <c r="J11" s="1141"/>
      <c r="K11" s="1141"/>
      <c r="L11" s="1142"/>
      <c r="M11" s="1229"/>
      <c r="N11" s="1229"/>
      <c r="O11" s="1229"/>
      <c r="P11" s="1073"/>
      <c r="Q11" s="1074"/>
      <c r="R11" s="1075"/>
      <c r="S11" s="805"/>
      <c r="T11" s="279"/>
    </row>
    <row r="12" spans="2:20" ht="12.75" customHeight="1" x14ac:dyDescent="0.2">
      <c r="B12" s="817"/>
      <c r="C12" s="886" t="s">
        <v>2679</v>
      </c>
      <c r="D12" s="887"/>
      <c r="E12" s="887"/>
      <c r="F12" s="887"/>
      <c r="G12" s="887"/>
      <c r="H12" s="887"/>
      <c r="I12" s="887"/>
      <c r="J12" s="887"/>
      <c r="K12" s="887"/>
      <c r="L12" s="1082"/>
      <c r="M12" s="1229"/>
      <c r="N12" s="1229"/>
      <c r="O12" s="1229"/>
      <c r="P12" s="861">
        <f ca="1">SUMIF(Budget!K61:N86,"Div*",Budget!P61:Q86)+SUMIF(Transferability!I63:K88,"Div*",Transferability!P63:Q88)</f>
        <v>87103.84</v>
      </c>
      <c r="Q12" s="1083"/>
      <c r="R12" s="862"/>
      <c r="S12" s="805"/>
      <c r="T12" s="279"/>
    </row>
    <row r="13" spans="2:20" ht="14.25" customHeight="1" x14ac:dyDescent="0.2">
      <c r="B13" s="817"/>
      <c r="C13" s="1076" t="s">
        <v>2726</v>
      </c>
      <c r="D13" s="1077"/>
      <c r="E13" s="1077"/>
      <c r="F13" s="1077"/>
      <c r="G13" s="1077"/>
      <c r="H13" s="1077"/>
      <c r="I13" s="1077"/>
      <c r="J13" s="1077"/>
      <c r="K13" s="1077"/>
      <c r="L13" s="1078"/>
      <c r="M13" s="1229"/>
      <c r="N13" s="1229"/>
      <c r="O13" s="1229"/>
      <c r="P13" s="1079">
        <f ca="1">SUMIF(Budget!K61:N86,"Sal*",Budget!P61:Q86)+SUMIF(Transferability!I63:K88,"Sal*",Transferability!P63:Q88)</f>
        <v>0</v>
      </c>
      <c r="Q13" s="1080"/>
      <c r="R13" s="1081"/>
      <c r="S13" s="805"/>
      <c r="T13" s="279"/>
    </row>
    <row r="14" spans="2:20" ht="14.25" customHeight="1" x14ac:dyDescent="0.2">
      <c r="B14" s="817"/>
      <c r="C14" s="886" t="s">
        <v>2551</v>
      </c>
      <c r="D14" s="887"/>
      <c r="E14" s="887"/>
      <c r="F14" s="887"/>
      <c r="G14" s="887"/>
      <c r="H14" s="887"/>
      <c r="I14" s="887"/>
      <c r="J14" s="887"/>
      <c r="K14" s="887"/>
      <c r="L14" s="1082"/>
      <c r="M14" s="1229"/>
      <c r="N14" s="1229"/>
      <c r="O14" s="1229"/>
      <c r="P14" s="861">
        <f ca="1">SUMIF(Budget!M97:O130,"Div*",Budget!P97:Q130)+SUMIF(Transferability!J99:M137,"Div*",Transferability!P99:Q137)</f>
        <v>34116.949999999997</v>
      </c>
      <c r="Q14" s="1083"/>
      <c r="R14" s="862"/>
      <c r="S14" s="805"/>
      <c r="T14" s="279"/>
    </row>
    <row r="15" spans="2:20" ht="14.25" customHeight="1" x14ac:dyDescent="0.2">
      <c r="B15" s="817"/>
      <c r="C15" s="1076" t="s">
        <v>2727</v>
      </c>
      <c r="D15" s="1077"/>
      <c r="E15" s="1077"/>
      <c r="F15" s="1077"/>
      <c r="G15" s="1077"/>
      <c r="H15" s="1077"/>
      <c r="I15" s="1077"/>
      <c r="J15" s="1077"/>
      <c r="K15" s="1077"/>
      <c r="L15" s="1078"/>
      <c r="M15" s="1229"/>
      <c r="N15" s="1229"/>
      <c r="O15" s="1229"/>
      <c r="P15" s="1079">
        <f ca="1">SUMIF(Budget!M97:O130,"Emp*",Budget!P97:Q130)+SUMIF(Transferability!J99:M137,"Emp*",Transferability!P99:Q137)</f>
        <v>0</v>
      </c>
      <c r="Q15" s="1080"/>
      <c r="R15" s="1081"/>
      <c r="S15" s="805"/>
      <c r="T15" s="279"/>
    </row>
    <row r="16" spans="2:20" ht="14.25" customHeight="1" x14ac:dyDescent="0.2">
      <c r="B16" s="817"/>
      <c r="C16" s="886" t="s">
        <v>1049</v>
      </c>
      <c r="D16" s="887"/>
      <c r="E16" s="887"/>
      <c r="F16" s="887"/>
      <c r="G16" s="887"/>
      <c r="H16" s="887"/>
      <c r="I16" s="887"/>
      <c r="J16" s="887"/>
      <c r="K16" s="887"/>
      <c r="L16" s="1082"/>
      <c r="M16" s="1229"/>
      <c r="N16" s="1229"/>
      <c r="O16" s="1229"/>
      <c r="P16" s="861">
        <f ca="1">SUMIF(Budget!M140:O168,"Div*",Budget!P140:Q168)+SUMIF(Transferability!J147:M182,"Div*",Transferability!P147:Q182)</f>
        <v>2167</v>
      </c>
      <c r="Q16" s="1083"/>
      <c r="R16" s="862"/>
      <c r="S16" s="805"/>
      <c r="T16" s="279"/>
    </row>
    <row r="17" spans="2:20" ht="14.25" customHeight="1" x14ac:dyDescent="0.2">
      <c r="B17" s="817"/>
      <c r="C17" s="886" t="s">
        <v>23</v>
      </c>
      <c r="D17" s="887"/>
      <c r="E17" s="887"/>
      <c r="F17" s="887"/>
      <c r="G17" s="887"/>
      <c r="H17" s="887"/>
      <c r="I17" s="887"/>
      <c r="J17" s="887"/>
      <c r="K17" s="887"/>
      <c r="L17" s="1082"/>
      <c r="M17" s="1229"/>
      <c r="N17" s="1229"/>
      <c r="O17" s="1229"/>
      <c r="P17" s="861">
        <f ca="1">SUMIF(Budget!M179:O207,"Div*",Budget!P179:Q207)+SUMIF(Transferability!J193:M230,"Div*",Transferability!P193:Q230)</f>
        <v>0</v>
      </c>
      <c r="Q17" s="1083"/>
      <c r="R17" s="862"/>
      <c r="S17" s="805"/>
      <c r="T17" s="279"/>
    </row>
    <row r="18" spans="2:20" ht="14.25" customHeight="1" x14ac:dyDescent="0.2">
      <c r="B18" s="817"/>
      <c r="C18" s="886" t="s">
        <v>1050</v>
      </c>
      <c r="D18" s="887"/>
      <c r="E18" s="887"/>
      <c r="F18" s="887"/>
      <c r="G18" s="887"/>
      <c r="H18" s="887"/>
      <c r="I18" s="887"/>
      <c r="J18" s="887"/>
      <c r="K18" s="887"/>
      <c r="L18" s="1082"/>
      <c r="M18" s="1229"/>
      <c r="N18" s="1229"/>
      <c r="O18" s="1229"/>
      <c r="P18" s="861">
        <f ca="1">SUMIF(Budget!M217:O243,"Div*",Budget!P217:Q243)+SUMIF(Transferability!J240:M276,"Div*",Transferability!P240:Q276)</f>
        <v>0</v>
      </c>
      <c r="Q18" s="1083"/>
      <c r="R18" s="862"/>
      <c r="S18" s="805"/>
      <c r="T18" s="279"/>
    </row>
    <row r="19" spans="2:20" ht="14.25" customHeight="1" x14ac:dyDescent="0.2">
      <c r="B19" s="817"/>
      <c r="C19" s="886" t="s">
        <v>1187</v>
      </c>
      <c r="D19" s="887"/>
      <c r="E19" s="887"/>
      <c r="F19" s="887"/>
      <c r="G19" s="887"/>
      <c r="H19" s="887"/>
      <c r="I19" s="887"/>
      <c r="J19" s="887"/>
      <c r="K19" s="887"/>
      <c r="L19" s="1082"/>
      <c r="M19" s="1229"/>
      <c r="N19" s="1229"/>
      <c r="O19" s="1229"/>
      <c r="P19" s="861">
        <f ca="1">SUMIF(Budget!K253:N279,"Div*",Budget!P253:Q279)+SUMIF(Transferability!I286:K320,"Div*",Transferability!P286:Q320)</f>
        <v>0</v>
      </c>
      <c r="Q19" s="1083"/>
      <c r="R19" s="862"/>
      <c r="S19" s="805"/>
      <c r="T19" s="279"/>
    </row>
    <row r="20" spans="2:20" ht="14.25" customHeight="1" x14ac:dyDescent="0.2">
      <c r="B20" s="817"/>
      <c r="C20" s="886" t="s">
        <v>1188</v>
      </c>
      <c r="D20" s="887"/>
      <c r="E20" s="887"/>
      <c r="F20" s="887"/>
      <c r="G20" s="887"/>
      <c r="H20" s="887"/>
      <c r="I20" s="887"/>
      <c r="J20" s="887"/>
      <c r="K20" s="887"/>
      <c r="L20" s="1082"/>
      <c r="M20" s="1229"/>
      <c r="N20" s="1229"/>
      <c r="O20" s="1229"/>
      <c r="P20" s="861">
        <f ca="1">SUMIF(Budget!K289:N315,"Div*",Budget!P289:Q315)+SUMIF(Transferability!I330:K363,"Div*",Transferability!P330:Q363)</f>
        <v>0</v>
      </c>
      <c r="Q20" s="1083"/>
      <c r="R20" s="862"/>
      <c r="S20" s="805"/>
      <c r="T20" s="279"/>
    </row>
    <row r="21" spans="2:20" ht="14.25" customHeight="1" x14ac:dyDescent="0.2">
      <c r="B21" s="1086" t="s">
        <v>2724</v>
      </c>
      <c r="C21" s="1087"/>
      <c r="D21" s="1087"/>
      <c r="E21" s="1087"/>
      <c r="F21" s="1087"/>
      <c r="G21" s="1087"/>
      <c r="H21" s="1087"/>
      <c r="I21" s="1087"/>
      <c r="J21" s="1087"/>
      <c r="K21" s="1087"/>
      <c r="L21" s="1088"/>
      <c r="M21" s="1229"/>
      <c r="N21" s="1229"/>
      <c r="O21" s="1229"/>
      <c r="P21" s="1073"/>
      <c r="Q21" s="1074"/>
      <c r="R21" s="1075"/>
      <c r="S21" s="805"/>
      <c r="T21" s="279"/>
    </row>
    <row r="22" spans="2:20" x14ac:dyDescent="0.2">
      <c r="B22" s="817"/>
      <c r="C22" s="1153" t="s">
        <v>2330</v>
      </c>
      <c r="D22" s="1154"/>
      <c r="E22" s="1154"/>
      <c r="F22" s="1154"/>
      <c r="G22" s="1154"/>
      <c r="H22" s="1154"/>
      <c r="I22" s="1154"/>
      <c r="J22" s="1154"/>
      <c r="K22" s="1154"/>
      <c r="L22" s="1155"/>
      <c r="M22" s="1229"/>
      <c r="N22" s="1229"/>
      <c r="O22" s="1229"/>
      <c r="P22" s="861">
        <f ca="1">SUMIF(Budget!K61:N86,"Early*",Budget!P61:Q86)+SUMIF(Budget!M97:O130,"Early*",Budget!P97:Q130)+SUMIF(Budget!M140:O168,"Early*",Budget!P140:Q168)+SUMIF(Budget!M179:O207,"Early*",Budget!P179:Q207)+SUMIF(Budget!M217:O243,"Early*",Budget!P217:Q243)+SUMIF(Budget!K253:N279,"Early*",Budget!P253:Q279)+SUMIF(Budget!K289:N315,"Early*",Budget!P289:Q315)+SUMIF(Transferability!I63:K88,"Early*",Transferability!P63:Q88)+SUMIF(Transferability!J99:M137,"Early*",Transferability!P99:Q137)+SUMIF(Transferability!J147:M182,"Early*",Transferability!P147:Q182)+SUMIF(Transferability!J193:M230,"Early*",Transferability!P193:Q230)+SUMIF(Transferability!J240:M276,"Early*",Transferability!P240:Q276)+SUMIF(Transferability!I286:K320,"Early*",Transferability!P286:Q320)+SUMIF(Transferability!I330:K363,"Early*",Transferability!P330:Q363)</f>
        <v>194092.22</v>
      </c>
      <c r="Q22" s="1083"/>
      <c r="R22" s="862"/>
      <c r="S22" s="805"/>
      <c r="T22" s="279"/>
    </row>
    <row r="23" spans="2:20" ht="24" customHeight="1" x14ac:dyDescent="0.2">
      <c r="B23" s="817"/>
      <c r="C23" s="858" t="s">
        <v>1892</v>
      </c>
      <c r="D23" s="859"/>
      <c r="E23" s="859"/>
      <c r="F23" s="859"/>
      <c r="G23" s="859"/>
      <c r="H23" s="859"/>
      <c r="I23" s="859"/>
      <c r="J23" s="859"/>
      <c r="K23" s="859"/>
      <c r="L23" s="1152"/>
      <c r="M23" s="1229"/>
      <c r="N23" s="1229"/>
      <c r="O23" s="1229"/>
      <c r="P23" s="861">
        <f>ROUND(T53*SUM(M27),2)</f>
        <v>34587.17</v>
      </c>
      <c r="Q23" s="1083"/>
      <c r="R23" s="862"/>
      <c r="S23" s="805"/>
      <c r="T23" s="279"/>
    </row>
    <row r="24" spans="2:20" x14ac:dyDescent="0.2">
      <c r="B24" s="817"/>
      <c r="C24" s="1084" t="s">
        <v>2331</v>
      </c>
      <c r="D24" s="1084"/>
      <c r="E24" s="1084"/>
      <c r="F24" s="1084"/>
      <c r="G24" s="1084"/>
      <c r="H24" s="1084"/>
      <c r="I24" s="1084"/>
      <c r="J24" s="1084"/>
      <c r="K24" s="1084"/>
      <c r="L24" s="1085"/>
      <c r="M24" s="1229"/>
      <c r="N24" s="1229"/>
      <c r="O24" s="1229"/>
      <c r="P24" s="861">
        <f ca="1">(SUMIF(Budget!K61:N86,"Priv*",Budget!P61:Q86)+SUMIF(Budget!M97:O130,"Priv*",Budget!P97:Q130)+SUMIF(Budget!M140:O168,"Priv*",Budget!P140:Q168)+SUMIF(Budget!M179:O207,"Priv*",Budget!P179:Q207)+SUMIF(Budget!M217:O243,"Priv*",Budget!P217:Q243)+SUMIF(Budget!K253:N279,"Priv*",Budget!P253:Q279)+SUMIF(Budget!K289:N315,"Priv*",Budget!P289:Q315)+SUMIF(Transferability!I63:K88,"Priv*",Transferability!P63:Q88)+SUMIF(Transferability!J99:M137,"Priv*",Transferability!P99:Q137)+SUMIF(Transferability!J147:M182,"Priv*",Transferability!P147:Q182)+SUMIF(Transferability!J193:M230,"Priv*",Transferability!P193:Q230)+SUMIF(Transferability!J240:M276,"Priv*",Transferability!P240:Q276)+SUMIF(Transferability!I286:K320,"Priv*",Transferability!P286:Q320)+SUMIF(Transferability!I330:K363,"Priv*",Transferability!P330:Q363))-P23</f>
        <v>0</v>
      </c>
      <c r="Q24" s="1083"/>
      <c r="R24" s="862"/>
      <c r="S24" s="805"/>
      <c r="T24" s="279"/>
    </row>
    <row r="25" spans="2:20" ht="14.25" customHeight="1" x14ac:dyDescent="0.2">
      <c r="B25" s="817"/>
      <c r="C25" s="1156"/>
      <c r="D25" s="1156"/>
      <c r="E25" s="1156"/>
      <c r="F25" s="1156"/>
      <c r="G25" s="1156"/>
      <c r="H25" s="1156"/>
      <c r="I25" s="1156"/>
      <c r="J25" s="1156"/>
      <c r="K25" s="1156"/>
      <c r="L25" s="1156"/>
      <c r="M25" s="1229"/>
      <c r="N25" s="1229"/>
      <c r="O25" s="1229"/>
      <c r="P25" s="1089"/>
      <c r="Q25" s="1090"/>
      <c r="R25" s="1091"/>
      <c r="S25" s="805"/>
      <c r="T25" s="279"/>
    </row>
    <row r="26" spans="2:20" x14ac:dyDescent="0.2">
      <c r="B26" s="1140" t="s">
        <v>1963</v>
      </c>
      <c r="C26" s="1141"/>
      <c r="D26" s="1141"/>
      <c r="E26" s="1141"/>
      <c r="F26" s="1141"/>
      <c r="G26" s="1141"/>
      <c r="H26" s="1141"/>
      <c r="I26" s="1141"/>
      <c r="J26" s="1141"/>
      <c r="K26" s="1141"/>
      <c r="L26" s="1142"/>
      <c r="M26" s="1230"/>
      <c r="N26" s="1230"/>
      <c r="O26" s="1230"/>
      <c r="P26" s="1092"/>
      <c r="Q26" s="1093"/>
      <c r="R26" s="1094"/>
      <c r="S26" s="805"/>
      <c r="T26" s="279"/>
    </row>
    <row r="27" spans="2:20" ht="15" customHeight="1" x14ac:dyDescent="0.2">
      <c r="B27" s="1160"/>
      <c r="C27" s="1140" t="s">
        <v>1850</v>
      </c>
      <c r="D27" s="1141"/>
      <c r="E27" s="1141"/>
      <c r="F27" s="1141"/>
      <c r="G27" s="1141"/>
      <c r="H27" s="1141"/>
      <c r="I27" s="1141"/>
      <c r="J27" s="1141"/>
      <c r="K27" s="1141"/>
      <c r="L27" s="1142"/>
      <c r="M27" s="861">
        <f>SUM(Narrative!O52)</f>
        <v>2167001.37</v>
      </c>
      <c r="N27" s="1083"/>
      <c r="O27" s="862"/>
      <c r="P27" s="1095"/>
      <c r="Q27" s="1096"/>
      <c r="R27" s="1097"/>
      <c r="S27" s="805"/>
      <c r="T27" s="279"/>
    </row>
    <row r="28" spans="2:20" ht="15" customHeight="1" x14ac:dyDescent="0.2">
      <c r="B28" s="1161"/>
      <c r="C28" s="1098" t="s">
        <v>1893</v>
      </c>
      <c r="D28" s="1099"/>
      <c r="E28" s="1099"/>
      <c r="F28" s="1099"/>
      <c r="G28" s="1099"/>
      <c r="H28" s="1099"/>
      <c r="I28" s="1099"/>
      <c r="J28" s="1099"/>
      <c r="K28" s="1099"/>
      <c r="L28" s="1100"/>
      <c r="M28" s="861">
        <f>ROUND(IF(M27&gt;499999.99,0.01*M27,0),2)</f>
        <v>21670.01</v>
      </c>
      <c r="N28" s="1083"/>
      <c r="O28" s="862"/>
      <c r="P28" s="861">
        <f>M28</f>
        <v>21670.01</v>
      </c>
      <c r="Q28" s="1083"/>
      <c r="R28" s="862"/>
      <c r="S28" s="805"/>
      <c r="T28" s="279"/>
    </row>
    <row r="29" spans="2:20" ht="15" customHeight="1" x14ac:dyDescent="0.2">
      <c r="B29" s="1161"/>
      <c r="C29" s="1101" t="s">
        <v>1938</v>
      </c>
      <c r="D29" s="1084"/>
      <c r="E29" s="1084"/>
      <c r="F29" s="1084"/>
      <c r="G29" s="1084"/>
      <c r="H29" s="1084"/>
      <c r="I29" s="1084"/>
      <c r="J29" s="1084"/>
      <c r="K29" s="1084"/>
      <c r="L29" s="1085"/>
      <c r="M29" s="861">
        <f>ROUND(0.9*SUM(M28),2)</f>
        <v>19503.009999999998</v>
      </c>
      <c r="N29" s="1083"/>
      <c r="O29" s="862"/>
      <c r="P29" s="1089"/>
      <c r="Q29" s="1090"/>
      <c r="R29" s="1091"/>
      <c r="S29" s="805"/>
      <c r="T29" s="279"/>
    </row>
    <row r="30" spans="2:20" ht="15" customHeight="1" x14ac:dyDescent="0.2">
      <c r="B30" s="1161"/>
      <c r="C30" s="1098" t="s">
        <v>1964</v>
      </c>
      <c r="D30" s="1099"/>
      <c r="E30" s="1099"/>
      <c r="F30" s="1099"/>
      <c r="G30" s="1099"/>
      <c r="H30" s="1099"/>
      <c r="I30" s="1099"/>
      <c r="J30" s="1099"/>
      <c r="K30" s="1099"/>
      <c r="L30" s="1100"/>
      <c r="M30" s="861">
        <f>ROUND(0.1*SUM($M$28),2)</f>
        <v>2167</v>
      </c>
      <c r="N30" s="1083"/>
      <c r="O30" s="862"/>
      <c r="P30" s="1092"/>
      <c r="Q30" s="1093"/>
      <c r="R30" s="1094"/>
      <c r="S30" s="805"/>
      <c r="T30" s="279"/>
    </row>
    <row r="31" spans="2:20" ht="15" customHeight="1" x14ac:dyDescent="0.2">
      <c r="B31" s="1161"/>
      <c r="C31" s="1101" t="s">
        <v>1967</v>
      </c>
      <c r="D31" s="1084"/>
      <c r="E31" s="1084"/>
      <c r="F31" s="1084"/>
      <c r="G31" s="1084"/>
      <c r="H31" s="1084"/>
      <c r="I31" s="1084"/>
      <c r="J31" s="1084"/>
      <c r="K31" s="1084"/>
      <c r="L31" s="1085"/>
      <c r="M31" s="861">
        <f ca="1">(SUMIF(Budget!K61:N86,"PFE*",Budget!P61:Q86)+SUMIF(Budget!M97:O130,"PFE*",Budget!P97:Q130)+SUMIF(Budget!M140:O168,"PFE*",Budget!P140:Q168)+SUMIF(Budget!M179:O207,"PFE*",Budget!P179:Q207)+SUMIF(Budget!M217:O243,"PFE*",Budget!P217:Q243)+SUMIF(Budget!K253:N279,"PFE*",Budget!P253:Q279)+SUMIF(Budget!K289:N315,"PFE*",Budget!P289:Q315)+SUMIF(Transferability!I63:K88,"PFE*",Transferability!P63:Q88)+SUMIF(Transferability!J99:M137,"PFE*",Transferability!P99:Q137)+SUMIF(Transferability!J147:M182,"PFE*",Transferability!P147:Q182)+SUMIF(Transferability!J193:M230,"PFE*",Transferability!P193:Q230)+SUMIF(Transferability!J240:M276,"PFE*",Transferability!P240:Q276)+SUMIF(Transferability!I286:K320,"PFE*",Transferability!P286:Q320)+SUMIF(Transferability!I330:K363,"PFE*",Transferability!P330:Q363))-M28</f>
        <v>0</v>
      </c>
      <c r="N31" s="1083"/>
      <c r="O31" s="862"/>
      <c r="P31" s="1092"/>
      <c r="Q31" s="1093"/>
      <c r="R31" s="1094"/>
      <c r="S31" s="805"/>
      <c r="T31" s="279"/>
    </row>
    <row r="32" spans="2:20" ht="15" customHeight="1" x14ac:dyDescent="0.2">
      <c r="B32" s="1162"/>
      <c r="C32" s="1101" t="s">
        <v>2215</v>
      </c>
      <c r="D32" s="1084"/>
      <c r="E32" s="1084"/>
      <c r="F32" s="1084"/>
      <c r="G32" s="1084"/>
      <c r="H32" s="1084"/>
      <c r="I32" s="1084"/>
      <c r="J32" s="1084"/>
      <c r="K32" s="1084"/>
      <c r="L32" s="1085"/>
      <c r="M32" s="1102" t="str">
        <f ca="1">IF(SUM(Budget!H45)+(Transferability!H47+Transferability!L47)&gt;=SUM(M28),"Yes","No - please review your entries.")</f>
        <v>Yes</v>
      </c>
      <c r="N32" s="1103"/>
      <c r="O32" s="1104"/>
      <c r="P32" s="1095"/>
      <c r="Q32" s="1096"/>
      <c r="R32" s="1097"/>
      <c r="S32" s="805"/>
      <c r="T32" s="279"/>
    </row>
    <row r="33" spans="2:20" ht="15" customHeight="1" x14ac:dyDescent="0.2">
      <c r="B33" s="1086" t="s">
        <v>2216</v>
      </c>
      <c r="C33" s="1087"/>
      <c r="D33" s="1087"/>
      <c r="E33" s="1087"/>
      <c r="F33" s="1087"/>
      <c r="G33" s="1087"/>
      <c r="H33" s="1087"/>
      <c r="I33" s="1087"/>
      <c r="J33" s="1087"/>
      <c r="K33" s="1087"/>
      <c r="L33" s="1088"/>
      <c r="M33" s="1163"/>
      <c r="N33" s="1164"/>
      <c r="O33" s="1165"/>
      <c r="P33" s="861">
        <f ca="1">SUMIF(Budget!K61:N86,"Home*",Budget!P61:Q86)+SUMIF(Budget!M97:O130,"Home*",Budget!P97:Q130)+SUMIF(Budget!M140:O168,"Home*",Budget!P140:Q168)+SUMIF(Budget!M179:O207,"Home*",Budget!P179:Q207)+SUMIF(Budget!M217:O243,"Home*",Budget!P217:Q243)+SUMIF(Budget!K253:N279,"Home*",Budget!P253:Q279)+SUMIF(Budget!K289:N315,"Home*",Budget!P289:Q315)+SUMIF(Transferability!I63:K88,"Home*",Transferability!P63:Q88)+SUMIF(Transferability!J99:M137,"Home*",Transferability!P99:Q137)+SUMIF(Transferability!J147:M182,"Home*",Transferability!P147:Q182)+SUMIF(Transferability!J193:M230,"Home*",Transferability!P193:Q230)+SUMIF(Transferability!J240:M276,"Home*",Transferability!P240:Q276)+SUMIF(Transferability!I286:K320,"Home*",Transferability!P286:Q320)+SUMIF(Transferability!I330:K363,"Home*",Transferability!P330:Q363)</f>
        <v>129876.81</v>
      </c>
      <c r="Q33" s="1083"/>
      <c r="R33" s="862"/>
      <c r="S33" s="805"/>
      <c r="T33" s="279"/>
    </row>
    <row r="34" spans="2:20" ht="15" customHeight="1" x14ac:dyDescent="0.2">
      <c r="B34" s="1086" t="s">
        <v>1939</v>
      </c>
      <c r="C34" s="1087"/>
      <c r="D34" s="1087"/>
      <c r="E34" s="1087"/>
      <c r="F34" s="1087"/>
      <c r="G34" s="1087"/>
      <c r="H34" s="1087"/>
      <c r="I34" s="1087"/>
      <c r="J34" s="1087"/>
      <c r="K34" s="1087"/>
      <c r="L34" s="1088"/>
      <c r="M34" s="1166"/>
      <c r="N34" s="1167"/>
      <c r="O34" s="1168"/>
      <c r="P34" s="861">
        <f ca="1">SUMIF(Budget!K61:N86,"Fost*",Budget!P61:Q86)+SUMIF(Budget!M97:O130,"Fost*",Budget!P97:Q130)+SUMIF(Budget!M140:O168,"Fost*",Budget!P140:Q168)+SUMIF(Budget!M179:O207,"Fost*",Budget!P179:Q207)+SUMIF(Budget!M217:O243,"Fost*",Budget!P217:Q243)+SUMIF(Budget!K253:N279,"Fost*",Budget!P253:Q279)+SUMIF(Budget!K289:N315,"Fost*",Budget!P289:Q315)+SUMIF(Transferability!I63:K88,"Fost*",Transferability!P63:Q88)+SUMIF(Transferability!J99:M137,"Fost*",Transferability!P99:Q137)+SUMIF(Transferability!J147:M182,"Fost*",Transferability!P147:Q182)+SUMIF(Transferability!J193:M230,"Fost*",Transferability!P193:Q230)+SUMIF(Transferability!J240:M276,"Fost*",Transferability!P240:Q276)+SUMIF(Transferability!I286:K320,"Fost*",Transferability!P286:Q320)+SUMIF(Transferability!I330:K363,"Fost*",Transferability!P330:Q363)</f>
        <v>0</v>
      </c>
      <c r="Q34" s="1083"/>
      <c r="R34" s="862"/>
      <c r="S34" s="805"/>
      <c r="T34" s="279"/>
    </row>
    <row r="35" spans="2:20" ht="15" customHeight="1" x14ac:dyDescent="0.2">
      <c r="B35" s="1086" t="s">
        <v>2736</v>
      </c>
      <c r="C35" s="1087"/>
      <c r="D35" s="1087"/>
      <c r="E35" s="1087"/>
      <c r="F35" s="1087"/>
      <c r="G35" s="1087"/>
      <c r="H35" s="1087"/>
      <c r="I35" s="1087"/>
      <c r="J35" s="1087"/>
      <c r="K35" s="1087"/>
      <c r="L35" s="1088"/>
      <c r="M35" s="1166"/>
      <c r="N35" s="1167"/>
      <c r="O35" s="1168"/>
      <c r="P35" s="861">
        <f ca="1">SUMIF(Budget!K61:N86,"Neg*",Budget!P61:Q86)+SUMIF(Budget!M97:O130,"Neg*",Budget!P97:Q130)+SUMIF(Budget!M140:O168,"Neg*",Budget!P140:Q168)+SUMIF(Budget!M179:O207,"Neg*",Budget!P179:Q207)+SUMIF(Budget!M217:O243,"Neg*",Budget!P217:Q243)+SUMIF(Budget!K253:N279,"Neg*",Budget!P253:Q279)+SUMIF(Budget!K289:N315,"Neg*",Budget!P289:Q315)+SUMIF(Transferability!I63:K88,"Neg*",Transferability!P63:Q88)+SUMIF(Transferability!J99:M137,"Neg*",Transferability!P99:Q137)+SUMIF(Transferability!J147:M182,"Neg*",Transferability!P147:Q182)+SUMIF(Transferability!J193:M230,"Neg*",Transferability!P193:Q230)+SUMIF(Transferability!J240:M276,"Neg*",Transferability!P240:Q276)+SUMIF(Transferability!I286:K320,"Neg*",Transferability!P286:Q320)+SUMIF(Transferability!I330:K363,"Neg*",Transferability!P330:Q363)</f>
        <v>0</v>
      </c>
      <c r="Q35" s="1083"/>
      <c r="R35" s="862"/>
      <c r="S35" s="805"/>
      <c r="T35" s="279"/>
    </row>
    <row r="36" spans="2:20" ht="15" customHeight="1" x14ac:dyDescent="0.2">
      <c r="B36" s="1140" t="s">
        <v>686</v>
      </c>
      <c r="C36" s="1141"/>
      <c r="D36" s="1141"/>
      <c r="E36" s="1141"/>
      <c r="F36" s="1141"/>
      <c r="G36" s="1141"/>
      <c r="H36" s="1141"/>
      <c r="I36" s="1141"/>
      <c r="J36" s="1141"/>
      <c r="K36" s="1141"/>
      <c r="L36" s="1142"/>
      <c r="M36" s="1169"/>
      <c r="N36" s="1170"/>
      <c r="O36" s="1171"/>
      <c r="P36" s="861">
        <f ca="1">SUM(M31,P10:R35)</f>
        <v>503614</v>
      </c>
      <c r="Q36" s="1083"/>
      <c r="R36" s="862"/>
      <c r="S36" s="805"/>
      <c r="T36" s="279"/>
    </row>
    <row r="37" spans="2:20" x14ac:dyDescent="0.2">
      <c r="B37" s="1185" t="s">
        <v>2107</v>
      </c>
      <c r="C37" s="1185"/>
      <c r="D37" s="1185"/>
      <c r="E37" s="1185"/>
      <c r="F37" s="1185"/>
      <c r="G37" s="1185"/>
      <c r="H37" s="1185"/>
      <c r="I37" s="1185"/>
      <c r="J37" s="1185"/>
      <c r="K37" s="1185"/>
      <c r="L37" s="1185"/>
      <c r="M37" s="1185"/>
      <c r="N37" s="1185"/>
      <c r="O37" s="1185"/>
      <c r="P37" s="1185"/>
      <c r="Q37" s="1185"/>
      <c r="R37" s="1185"/>
      <c r="S37" s="805"/>
      <c r="T37" s="279"/>
    </row>
    <row r="38" spans="2:20" x14ac:dyDescent="0.2">
      <c r="B38" s="321" t="str">
        <f>'Main Page'!$G$9</f>
        <v>2026-2027</v>
      </c>
      <c r="C38" s="320"/>
      <c r="D38" s="322" t="s">
        <v>671</v>
      </c>
      <c r="E38" s="322" t="str">
        <f>'Main Page'!$F$13</f>
        <v>Albemarle County Public Schools</v>
      </c>
      <c r="F38" s="320"/>
      <c r="G38" s="322"/>
      <c r="H38" s="323"/>
      <c r="I38" s="322" t="s">
        <v>670</v>
      </c>
      <c r="J38" s="324">
        <f>'Main Page'!$F$14</f>
        <v>2</v>
      </c>
      <c r="K38" s="712" t="str">
        <f>'Main Page'!$B$6</f>
        <v xml:space="preserve">  Title I, Part A, Improving Basic Programs</v>
      </c>
      <c r="L38" s="712"/>
      <c r="M38" s="712"/>
      <c r="N38" s="712"/>
      <c r="O38" s="712"/>
      <c r="P38" s="712"/>
      <c r="Q38" s="712"/>
      <c r="R38" s="712"/>
      <c r="S38" s="805"/>
      <c r="T38" s="279"/>
    </row>
    <row r="39" spans="2:20" ht="20.25" customHeight="1" x14ac:dyDescent="0.2">
      <c r="B39" s="1186" t="s">
        <v>2545</v>
      </c>
      <c r="C39" s="1186"/>
      <c r="D39" s="1186"/>
      <c r="E39" s="1186"/>
      <c r="F39" s="1186"/>
      <c r="G39" s="1186"/>
      <c r="H39" s="1186"/>
      <c r="I39" s="1186"/>
      <c r="J39" s="1186"/>
      <c r="K39" s="1186"/>
      <c r="L39" s="1186"/>
      <c r="M39" s="1186"/>
      <c r="N39" s="1186"/>
      <c r="O39" s="1186"/>
      <c r="P39" s="1186"/>
      <c r="Q39" s="1186"/>
      <c r="R39" s="1186"/>
      <c r="S39" s="805"/>
      <c r="T39" s="279"/>
    </row>
    <row r="40" spans="2:20" ht="15.75" x14ac:dyDescent="0.2">
      <c r="B40" s="411"/>
      <c r="C40" s="411"/>
      <c r="D40" s="411"/>
      <c r="E40" s="411"/>
      <c r="F40" s="411"/>
      <c r="G40" s="411"/>
      <c r="H40" s="411"/>
      <c r="I40" s="1187" t="s">
        <v>1490</v>
      </c>
      <c r="J40" s="1188"/>
      <c r="K40" s="1188"/>
      <c r="L40" s="1188"/>
      <c r="M40" s="1188"/>
      <c r="N40" s="1188"/>
      <c r="O40" s="1188"/>
      <c r="P40" s="1188"/>
      <c r="Q40" s="1188"/>
      <c r="R40" s="1189"/>
      <c r="S40" s="805"/>
      <c r="T40" s="279"/>
    </row>
    <row r="41" spans="2:20" ht="15.75" x14ac:dyDescent="0.2">
      <c r="B41" s="411"/>
      <c r="C41" s="411"/>
      <c r="D41" s="411"/>
      <c r="E41" s="411"/>
      <c r="F41" s="411"/>
      <c r="G41" s="411"/>
      <c r="H41" s="411"/>
      <c r="I41" s="1190" t="s">
        <v>1491</v>
      </c>
      <c r="J41" s="1191"/>
      <c r="K41" s="1191"/>
      <c r="L41" s="1191"/>
      <c r="M41" s="1191"/>
      <c r="N41" s="1191"/>
      <c r="O41" s="1191"/>
      <c r="P41" s="1191"/>
      <c r="Q41" s="1191"/>
      <c r="R41" s="1192"/>
      <c r="S41" s="805"/>
      <c r="T41" s="279"/>
    </row>
    <row r="42" spans="2:20" ht="14.25" x14ac:dyDescent="0.2">
      <c r="B42" s="1193" t="s">
        <v>1492</v>
      </c>
      <c r="C42" s="1194"/>
      <c r="D42" s="1194"/>
      <c r="E42" s="1194"/>
      <c r="F42" s="1194"/>
      <c r="G42" s="1194"/>
      <c r="H42" s="1195"/>
      <c r="I42" s="1193" t="s">
        <v>1493</v>
      </c>
      <c r="J42" s="1194"/>
      <c r="K42" s="1194"/>
      <c r="L42" s="1194"/>
      <c r="M42" s="1194"/>
      <c r="N42" s="1194"/>
      <c r="O42" s="1194"/>
      <c r="P42" s="1194"/>
      <c r="Q42" s="1194"/>
      <c r="R42" s="1195"/>
      <c r="S42" s="805"/>
      <c r="T42" s="279"/>
    </row>
    <row r="43" spans="2:20" x14ac:dyDescent="0.2">
      <c r="B43" s="412" t="s">
        <v>1523</v>
      </c>
      <c r="C43" s="329"/>
      <c r="D43" s="329"/>
      <c r="E43" s="329"/>
      <c r="F43" s="329"/>
      <c r="G43" s="1172">
        <f>SUM(Narrative!O52)</f>
        <v>2167001.37</v>
      </c>
      <c r="H43" s="1173"/>
      <c r="I43" s="1174" t="s">
        <v>1181</v>
      </c>
      <c r="J43" s="1175"/>
      <c r="K43" s="1175"/>
      <c r="L43" s="1175"/>
      <c r="M43" s="1175"/>
      <c r="N43" s="1175"/>
      <c r="O43" s="1175"/>
      <c r="P43" s="1175"/>
      <c r="Q43" s="1175"/>
      <c r="R43" s="1176"/>
      <c r="S43" s="805"/>
      <c r="T43" s="279"/>
    </row>
    <row r="44" spans="2:20" x14ac:dyDescent="0.2">
      <c r="B44" s="1177"/>
      <c r="C44" s="1178"/>
      <c r="D44" s="1178"/>
      <c r="E44" s="1178"/>
      <c r="F44" s="1178"/>
      <c r="G44" s="1178"/>
      <c r="H44" s="1179"/>
      <c r="I44" s="1174" t="s">
        <v>1182</v>
      </c>
      <c r="J44" s="1175"/>
      <c r="K44" s="1175"/>
      <c r="L44" s="1175"/>
      <c r="M44" s="1175"/>
      <c r="N44" s="1175"/>
      <c r="O44" s="1175"/>
      <c r="P44" s="1175"/>
      <c r="Q44" s="1175"/>
      <c r="R44" s="1176"/>
      <c r="S44" s="805"/>
      <c r="T44" s="279"/>
    </row>
    <row r="45" spans="2:20" x14ac:dyDescent="0.2">
      <c r="B45" s="412" t="s">
        <v>1524</v>
      </c>
      <c r="C45" s="329"/>
      <c r="D45" s="329"/>
      <c r="E45" s="329"/>
      <c r="F45" s="329"/>
      <c r="G45" s="1180">
        <f ca="1">$P$36</f>
        <v>503614</v>
      </c>
      <c r="H45" s="1181"/>
      <c r="I45" s="1182">
        <f ca="1">$G$47</f>
        <v>1663387.37</v>
      </c>
      <c r="J45" s="1183"/>
      <c r="K45" s="413"/>
      <c r="L45" s="1183">
        <f>SUM(L53)</f>
        <v>1849.5999999999997</v>
      </c>
      <c r="M45" s="1183"/>
      <c r="N45" s="334" t="s">
        <v>665</v>
      </c>
      <c r="O45" s="1184">
        <f ca="1">IF(ISERROR(I45/L45),0,I45/L45)</f>
        <v>899.32275627162653</v>
      </c>
      <c r="P45" s="1184"/>
      <c r="Q45" s="414"/>
      <c r="R45" s="415"/>
      <c r="S45" s="805"/>
      <c r="T45" s="279"/>
    </row>
    <row r="46" spans="2:20" x14ac:dyDescent="0.2">
      <c r="B46" s="1177"/>
      <c r="C46" s="1178"/>
      <c r="D46" s="1178"/>
      <c r="E46" s="1178"/>
      <c r="F46" s="1178"/>
      <c r="G46" s="1178"/>
      <c r="H46" s="1179"/>
      <c r="I46" s="1198" t="s">
        <v>667</v>
      </c>
      <c r="J46" s="1199"/>
      <c r="K46" s="413"/>
      <c r="L46" s="1199" t="s">
        <v>1919</v>
      </c>
      <c r="M46" s="1199"/>
      <c r="N46" s="413"/>
      <c r="O46" s="1202" t="s">
        <v>178</v>
      </c>
      <c r="P46" s="1202"/>
      <c r="Q46" s="413"/>
      <c r="R46" s="416"/>
      <c r="S46" s="805"/>
      <c r="T46" s="279"/>
    </row>
    <row r="47" spans="2:20" x14ac:dyDescent="0.2">
      <c r="B47" s="412" t="s">
        <v>664</v>
      </c>
      <c r="C47" s="329"/>
      <c r="D47" s="329"/>
      <c r="E47" s="329"/>
      <c r="F47" s="329"/>
      <c r="G47" s="1180">
        <f ca="1">SUM(G43)-SUM(G45)</f>
        <v>1663387.37</v>
      </c>
      <c r="H47" s="1181"/>
      <c r="I47" s="1200"/>
      <c r="J47" s="1201"/>
      <c r="K47" s="418"/>
      <c r="L47" s="1201"/>
      <c r="M47" s="1201"/>
      <c r="N47" s="419"/>
      <c r="O47" s="1203"/>
      <c r="P47" s="1203"/>
      <c r="Q47" s="413"/>
      <c r="R47" s="421"/>
      <c r="S47" s="805"/>
      <c r="T47" s="279"/>
    </row>
    <row r="48" spans="2:20" x14ac:dyDescent="0.2">
      <c r="B48" s="1177"/>
      <c r="C48" s="1178"/>
      <c r="D48" s="1178"/>
      <c r="E48" s="1178"/>
      <c r="F48" s="1178"/>
      <c r="G48" s="1178"/>
      <c r="H48" s="1179"/>
      <c r="I48" s="950"/>
      <c r="J48" s="818"/>
      <c r="K48" s="818"/>
      <c r="L48" s="818"/>
      <c r="M48" s="818"/>
      <c r="N48" s="818"/>
      <c r="O48" s="818"/>
      <c r="P48" s="818"/>
      <c r="Q48" s="818"/>
      <c r="R48" s="1204"/>
      <c r="S48" s="805"/>
      <c r="T48" s="279"/>
    </row>
    <row r="49" spans="2:20" ht="12.75" customHeight="1" x14ac:dyDescent="0.2">
      <c r="B49" s="1231" t="s">
        <v>237</v>
      </c>
      <c r="C49" s="1232"/>
      <c r="D49" s="1232"/>
      <c r="E49" s="1232"/>
      <c r="F49" s="1232"/>
      <c r="G49" s="1208">
        <f>'Program Requirements'!N315</f>
        <v>0.39350640062933551</v>
      </c>
      <c r="H49" s="1209"/>
      <c r="I49" s="950"/>
      <c r="J49" s="818"/>
      <c r="K49" s="818"/>
      <c r="L49" s="818"/>
      <c r="M49" s="818"/>
      <c r="N49" s="818"/>
      <c r="O49" s="818"/>
      <c r="P49" s="818"/>
      <c r="Q49" s="818"/>
      <c r="R49" s="1204"/>
      <c r="S49" s="805"/>
      <c r="T49" s="26"/>
    </row>
    <row r="50" spans="2:20" ht="6.75" customHeight="1" x14ac:dyDescent="0.2">
      <c r="B50" s="1210"/>
      <c r="C50" s="1211"/>
      <c r="D50" s="1211"/>
      <c r="E50" s="1211"/>
      <c r="F50" s="1211"/>
      <c r="G50" s="1211"/>
      <c r="H50" s="1212"/>
      <c r="I50" s="1205"/>
      <c r="J50" s="1206"/>
      <c r="K50" s="1206"/>
      <c r="L50" s="1206"/>
      <c r="M50" s="1206"/>
      <c r="N50" s="1206"/>
      <c r="O50" s="1206"/>
      <c r="P50" s="1206"/>
      <c r="Q50" s="1206"/>
      <c r="R50" s="1207"/>
      <c r="S50" s="805"/>
      <c r="T50" s="26"/>
    </row>
    <row r="51" spans="2:20" x14ac:dyDescent="0.2">
      <c r="B51" s="1216" t="s">
        <v>2329</v>
      </c>
      <c r="C51" s="1217"/>
      <c r="D51" s="1218"/>
      <c r="E51" s="425" t="s">
        <v>672</v>
      </c>
      <c r="F51" s="425" t="s">
        <v>673</v>
      </c>
      <c r="G51" s="425" t="s">
        <v>674</v>
      </c>
      <c r="H51" s="425" t="s">
        <v>675</v>
      </c>
      <c r="I51" s="425" t="s">
        <v>676</v>
      </c>
      <c r="J51" s="425" t="s">
        <v>677</v>
      </c>
      <c r="K51" s="425" t="s">
        <v>706</v>
      </c>
      <c r="L51" s="425" t="s">
        <v>657</v>
      </c>
      <c r="M51" s="425" t="s">
        <v>658</v>
      </c>
      <c r="N51" s="425" t="s">
        <v>659</v>
      </c>
      <c r="O51" s="425" t="s">
        <v>660</v>
      </c>
      <c r="P51" s="425" t="s">
        <v>661</v>
      </c>
      <c r="Q51" s="425" t="s">
        <v>662</v>
      </c>
      <c r="R51" s="425" t="s">
        <v>663</v>
      </c>
      <c r="S51" s="805"/>
      <c r="T51" s="26"/>
    </row>
    <row r="52" spans="2:20" ht="131.25" customHeight="1" x14ac:dyDescent="0.2">
      <c r="B52" s="1219" t="s">
        <v>233</v>
      </c>
      <c r="C52" s="1220"/>
      <c r="D52" s="1221"/>
      <c r="E52" s="426" t="s">
        <v>2624</v>
      </c>
      <c r="F52" s="426" t="s">
        <v>724</v>
      </c>
      <c r="G52" s="426" t="s">
        <v>2625</v>
      </c>
      <c r="H52" s="426" t="s">
        <v>2626</v>
      </c>
      <c r="I52" s="426" t="str">
        <f>"Number of Title I, Part A School Level FTE Personnel Funded with "  &amp; 'Main Page'!G9 &amp; " Funds"</f>
        <v>Number of Title I, Part A School Level FTE Personnel Funded with 2026-2027 Funds</v>
      </c>
      <c r="J52" s="426" t="str">
        <f>"Number of Title I, Part A School Level FTE Paraprofessionals Funded with " &amp;'Main Page'!G9 &amp; " Funds"</f>
        <v>Number of Title I, Part A School Level FTE Paraprofessionals Funded with 2026-2027 Funds</v>
      </c>
      <c r="K52" s="426" t="s">
        <v>1918</v>
      </c>
      <c r="L52" s="426" t="s">
        <v>1916</v>
      </c>
      <c r="M52" s="426" t="s">
        <v>1183</v>
      </c>
      <c r="N52" s="426" t="s">
        <v>179</v>
      </c>
      <c r="O52" s="427" t="str">
        <f ca="1">"Distribution Balance:  "&amp;+SUM(G47) &amp;" from Box A"</f>
        <v>Distribution Balance:  1663387.37 from Box A</v>
      </c>
      <c r="P52" s="426" t="s">
        <v>1840</v>
      </c>
      <c r="Q52" s="426" t="s">
        <v>2680</v>
      </c>
      <c r="R52" s="426" t="s">
        <v>1839</v>
      </c>
      <c r="S52" s="805"/>
      <c r="T52" s="26"/>
    </row>
    <row r="53" spans="2:20" x14ac:dyDescent="0.2">
      <c r="B53" s="1222" t="s">
        <v>2681</v>
      </c>
      <c r="C53" s="1223"/>
      <c r="D53" s="1223"/>
      <c r="E53" s="1223"/>
      <c r="F53" s="1224"/>
      <c r="G53" s="428"/>
      <c r="H53" s="428"/>
      <c r="I53" s="429">
        <f>SUM(I58:I256)</f>
        <v>11.1</v>
      </c>
      <c r="J53" s="429">
        <f>SUM(J58:J256)</f>
        <v>0</v>
      </c>
      <c r="K53" s="429">
        <f>SUM(K58:K256)</f>
        <v>30</v>
      </c>
      <c r="L53" s="429">
        <f>SUM(L58:L256)</f>
        <v>1849.5999999999997</v>
      </c>
      <c r="M53" s="430"/>
      <c r="N53" s="429">
        <f ca="1">SUM(N58:N256)</f>
        <v>1663387.3700000003</v>
      </c>
      <c r="O53" s="429">
        <f ca="1">G47</f>
        <v>1663387.37</v>
      </c>
      <c r="P53" s="429">
        <f>SUM(P58:P256)</f>
        <v>0</v>
      </c>
      <c r="Q53" s="431">
        <f ca="1">SUM(Q58:Q256)</f>
        <v>1663387.3700000003</v>
      </c>
      <c r="R53" s="431"/>
      <c r="S53" s="805"/>
      <c r="T53" s="253">
        <f>IF((K53+L53)=0,0,K53/(K53+L53))</f>
        <v>1.5960842732496278E-2</v>
      </c>
    </row>
    <row r="54" spans="2:20" ht="22.5" customHeight="1" x14ac:dyDescent="0.2">
      <c r="B54" s="1225" t="s">
        <v>2768</v>
      </c>
      <c r="C54" s="1226"/>
      <c r="D54" s="1226"/>
      <c r="E54" s="1226"/>
      <c r="F54" s="1226"/>
      <c r="G54" s="1226"/>
      <c r="H54" s="1226"/>
      <c r="I54" s="1226"/>
      <c r="J54" s="1226"/>
      <c r="K54" s="1226"/>
      <c r="L54" s="1226"/>
      <c r="M54" s="1226"/>
      <c r="N54" s="1227"/>
      <c r="O54" s="1196" t="s">
        <v>621</v>
      </c>
      <c r="P54" s="1197"/>
      <c r="Q54" s="431">
        <f ca="1">SUM(G47-Q53)</f>
        <v>-2.3283064365386963E-10</v>
      </c>
      <c r="R54" s="432"/>
      <c r="S54" s="805"/>
      <c r="T54" s="210"/>
    </row>
    <row r="55" spans="2:20" ht="7.5" hidden="1" customHeight="1" x14ac:dyDescent="0.2">
      <c r="B55" s="227"/>
      <c r="C55" s="228"/>
      <c r="D55" s="228"/>
      <c r="E55" s="228"/>
      <c r="F55" s="228"/>
      <c r="G55" s="228"/>
      <c r="H55" s="228"/>
      <c r="I55" s="228"/>
      <c r="J55" s="228"/>
      <c r="K55" s="228"/>
      <c r="L55" s="228"/>
      <c r="M55" s="228"/>
      <c r="N55" s="229"/>
      <c r="O55" s="230"/>
      <c r="P55" s="231"/>
      <c r="Q55" s="214"/>
      <c r="R55" s="215"/>
      <c r="S55" s="805"/>
      <c r="T55" s="210"/>
    </row>
    <row r="56" spans="2:20" ht="7.5" hidden="1" customHeight="1" x14ac:dyDescent="0.2">
      <c r="B56" s="227"/>
      <c r="C56" s="228"/>
      <c r="D56" s="228"/>
      <c r="E56" s="228"/>
      <c r="F56" s="228"/>
      <c r="G56" s="228"/>
      <c r="H56" s="228"/>
      <c r="I56" s="228"/>
      <c r="J56" s="228"/>
      <c r="K56" s="228"/>
      <c r="L56" s="228"/>
      <c r="M56" s="228"/>
      <c r="N56" s="229"/>
      <c r="O56" s="230"/>
      <c r="P56" s="231"/>
      <c r="Q56" s="214"/>
      <c r="R56" s="215"/>
      <c r="S56" s="805"/>
      <c r="T56" s="169"/>
    </row>
    <row r="57" spans="2:20" ht="18.75" hidden="1" customHeight="1" x14ac:dyDescent="0.2">
      <c r="B57" s="232">
        <v>1</v>
      </c>
      <c r="C57" s="232">
        <v>2</v>
      </c>
      <c r="D57" s="232">
        <v>3</v>
      </c>
      <c r="E57" s="232">
        <v>4</v>
      </c>
      <c r="F57" s="232">
        <v>5</v>
      </c>
      <c r="G57" s="232">
        <v>6</v>
      </c>
      <c r="H57" s="232">
        <v>7</v>
      </c>
      <c r="I57" s="232">
        <v>8</v>
      </c>
      <c r="J57" s="232">
        <v>9</v>
      </c>
      <c r="K57" s="232">
        <v>10</v>
      </c>
      <c r="L57" s="232">
        <v>11</v>
      </c>
      <c r="M57" s="232">
        <v>12</v>
      </c>
      <c r="N57" s="232">
        <v>13</v>
      </c>
      <c r="O57" s="232">
        <v>14</v>
      </c>
      <c r="P57" s="232">
        <v>15</v>
      </c>
      <c r="Q57" s="232">
        <v>16</v>
      </c>
      <c r="R57" s="232">
        <v>17</v>
      </c>
      <c r="S57" s="805"/>
      <c r="T57" s="169"/>
    </row>
    <row r="58" spans="2:20" ht="18.75" customHeight="1" x14ac:dyDescent="0.2">
      <c r="B58" s="1213" t="str">
        <f>IF(ISBLANK('Program Requirements'!B103),"",('Program Requirements'!B103))</f>
        <v>Woodbrook Elementary</v>
      </c>
      <c r="C58" s="1214"/>
      <c r="D58" s="1215"/>
      <c r="E58" s="181" t="s">
        <v>626</v>
      </c>
      <c r="F58" s="433" t="str">
        <f>IF(ISBLANK('Program Requirements'!E103),"",'Program Requirements'!E103)</f>
        <v>PK - 05</v>
      </c>
      <c r="G58" s="181" t="s">
        <v>627</v>
      </c>
      <c r="H58" s="181" t="s">
        <v>626</v>
      </c>
      <c r="I58" s="50">
        <v>2.8</v>
      </c>
      <c r="J58" s="50"/>
      <c r="K58" s="434">
        <f>IF(E58="Yes",('Program Requirements'!H103),"")</f>
        <v>12</v>
      </c>
      <c r="L58" s="434">
        <f>IF(E58="Yes",('Program Requirements'!M103),"")</f>
        <v>464</v>
      </c>
      <c r="M58" s="435">
        <f>IF(ISBLANK('Program Requirements'!N103),"",'Program Requirements'!N103)</f>
        <v>0.8529411764705882</v>
      </c>
      <c r="N58" s="436">
        <f ca="1">IF(E58="Yes",(L58)*$O$45,0)</f>
        <v>417285.75891003472</v>
      </c>
      <c r="O58" s="436">
        <f ca="1">G47-N58</f>
        <v>1246101.6110899653</v>
      </c>
      <c r="P58" s="51"/>
      <c r="Q58" s="436">
        <f ca="1">IF(SUM(P58)=0,SUM(N58),IF(SUM(N58,P58)=P58,"ERROR",SUM(N58,P58)))</f>
        <v>417285.75891003472</v>
      </c>
      <c r="R58" s="437">
        <f ca="1">IF(E58="Yes",SUM(Q58)/SUM(L58),"")</f>
        <v>899.32275627162653</v>
      </c>
      <c r="S58" s="805"/>
      <c r="T58" s="169"/>
    </row>
    <row r="59" spans="2:20" x14ac:dyDescent="0.2">
      <c r="B59" s="1213" t="str">
        <f>IF(ISBLANK('Program Requirements'!B104),"",('Program Requirements'!B104))</f>
        <v>Mary Carr Greer Elementary</v>
      </c>
      <c r="C59" s="1214"/>
      <c r="D59" s="1215"/>
      <c r="E59" s="181" t="s">
        <v>626</v>
      </c>
      <c r="F59" s="433" t="str">
        <f>IF(ISBLANK('Program Requirements'!E104),"",'Program Requirements'!E104)</f>
        <v>PK - 05</v>
      </c>
      <c r="G59" s="181" t="s">
        <v>627</v>
      </c>
      <c r="H59" s="181" t="s">
        <v>626</v>
      </c>
      <c r="I59" s="50">
        <v>2.8</v>
      </c>
      <c r="J59" s="50"/>
      <c r="K59" s="434">
        <f>IF(E59="Yes",('Program Requirements'!H104),"")</f>
        <v>3</v>
      </c>
      <c r="L59" s="434">
        <f>IF(E59="Yes",('Program Requirements'!M104),"")</f>
        <v>388.8</v>
      </c>
      <c r="M59" s="435">
        <f>IF(ISBLANK('Program Requirements'!N104),"",'Program Requirements'!N104)</f>
        <v>0.78545454545454552</v>
      </c>
      <c r="N59" s="436">
        <f t="shared" ref="N59:N122" ca="1" si="0">IF(E59="Yes",(L59)*$O$45,0)</f>
        <v>349656.68763840839</v>
      </c>
      <c r="O59" s="436">
        <f t="shared" ref="O59:O122" ca="1" si="1">O58-N59</f>
        <v>896444.92345155694</v>
      </c>
      <c r="P59" s="51"/>
      <c r="Q59" s="436">
        <f t="shared" ref="Q59:Q122" ca="1" si="2">IF(SUM(P59)=0,SUM(N59),IF(SUM(N59,P59)=P59,"ERROR",SUM(N59,P59)))</f>
        <v>349656.68763840839</v>
      </c>
      <c r="R59" s="437">
        <f t="shared" ref="R59:R89" ca="1" si="3">IF(E59="Yes",SUM(Q59)/SUM(L59),"")</f>
        <v>899.32275627162653</v>
      </c>
      <c r="S59" s="805"/>
      <c r="T59" s="169"/>
    </row>
    <row r="60" spans="2:20" x14ac:dyDescent="0.2">
      <c r="B60" s="1213" t="str">
        <f>IF(ISBLANK('Program Requirements'!B105),"",('Program Requirements'!B105))</f>
        <v>Scottsville Elementary</v>
      </c>
      <c r="C60" s="1214"/>
      <c r="D60" s="1215"/>
      <c r="E60" s="181" t="s">
        <v>626</v>
      </c>
      <c r="F60" s="433" t="str">
        <f>IF(ISBLANK('Program Requirements'!E105),"",'Program Requirements'!E105)</f>
        <v>PK - 05</v>
      </c>
      <c r="G60" s="181" t="s">
        <v>627</v>
      </c>
      <c r="H60" s="181" t="s">
        <v>626</v>
      </c>
      <c r="I60" s="50">
        <v>0.5</v>
      </c>
      <c r="J60" s="50"/>
      <c r="K60" s="434">
        <f>IF(E60="Yes",('Program Requirements'!H105),"")</f>
        <v>2</v>
      </c>
      <c r="L60" s="434">
        <f>IF(E60="Yes",('Program Requirements'!M105),"")</f>
        <v>148.80000000000001</v>
      </c>
      <c r="M60" s="435">
        <f>IF(ISBLANK('Program Requirements'!N105),"",'Program Requirements'!N105)</f>
        <v>0.70521327014218016</v>
      </c>
      <c r="N60" s="436">
        <f t="shared" ca="1" si="0"/>
        <v>133819.22613321804</v>
      </c>
      <c r="O60" s="436">
        <f t="shared" ca="1" si="1"/>
        <v>762625.69731833891</v>
      </c>
      <c r="P60" s="51"/>
      <c r="Q60" s="436">
        <f t="shared" ca="1" si="2"/>
        <v>133819.22613321804</v>
      </c>
      <c r="R60" s="437">
        <f t="shared" ca="1" si="3"/>
        <v>899.32275627162653</v>
      </c>
      <c r="S60" s="805"/>
      <c r="T60" s="169"/>
    </row>
    <row r="61" spans="2:20" x14ac:dyDescent="0.2">
      <c r="B61" s="1213" t="str">
        <f>IF(ISBLANK('Program Requirements'!B106),"",('Program Requirements'!B106))</f>
        <v>Agnor Elementary</v>
      </c>
      <c r="C61" s="1214"/>
      <c r="D61" s="1215"/>
      <c r="E61" s="181" t="s">
        <v>626</v>
      </c>
      <c r="F61" s="433" t="str">
        <f>IF(ISBLANK('Program Requirements'!E106),"",'Program Requirements'!E106)</f>
        <v>PK - 05</v>
      </c>
      <c r="G61" s="181" t="s">
        <v>627</v>
      </c>
      <c r="H61" s="181" t="s">
        <v>626</v>
      </c>
      <c r="I61" s="50">
        <v>2</v>
      </c>
      <c r="J61" s="50"/>
      <c r="K61" s="434">
        <f>IF(E61="Yes",('Program Requirements'!H106),"")</f>
        <v>6</v>
      </c>
      <c r="L61" s="434">
        <f>IF(E61="Yes",('Program Requirements'!M106),"")</f>
        <v>353.6</v>
      </c>
      <c r="M61" s="435">
        <f>IF(ISBLANK('Program Requirements'!N106),"",'Program Requirements'!N106)</f>
        <v>0.68927875243664727</v>
      </c>
      <c r="N61" s="436">
        <f t="shared" ca="1" si="0"/>
        <v>318000.52661764715</v>
      </c>
      <c r="O61" s="436">
        <f t="shared" ca="1" si="1"/>
        <v>444625.17070069176</v>
      </c>
      <c r="P61" s="51"/>
      <c r="Q61" s="436">
        <f t="shared" ca="1" si="2"/>
        <v>318000.52661764715</v>
      </c>
      <c r="R61" s="437">
        <f t="shared" ca="1" si="3"/>
        <v>899.32275627162653</v>
      </c>
      <c r="S61" s="805"/>
      <c r="T61" s="169"/>
    </row>
    <row r="62" spans="2:20" x14ac:dyDescent="0.2">
      <c r="B62" s="1213" t="str">
        <f>IF(ISBLANK('Program Requirements'!B107),"",('Program Requirements'!B107))</f>
        <v>Red Hill Elementary</v>
      </c>
      <c r="C62" s="1214"/>
      <c r="D62" s="1215"/>
      <c r="E62" s="181" t="s">
        <v>626</v>
      </c>
      <c r="F62" s="433" t="str">
        <f>IF(ISBLANK('Program Requirements'!E107),"",'Program Requirements'!E107)</f>
        <v>PK - 05</v>
      </c>
      <c r="G62" s="181" t="s">
        <v>627</v>
      </c>
      <c r="H62" s="181" t="s">
        <v>626</v>
      </c>
      <c r="I62" s="50">
        <v>0.5</v>
      </c>
      <c r="J62" s="50"/>
      <c r="K62" s="434">
        <f>IF(E62="Yes",('Program Requirements'!H107),"")</f>
        <v>2</v>
      </c>
      <c r="L62" s="434">
        <f>IF(E62="Yes",('Program Requirements'!M107),"")</f>
        <v>112</v>
      </c>
      <c r="M62" s="435">
        <f>IF(ISBLANK('Program Requirements'!N107),"",'Program Requirements'!N107)</f>
        <v>0.65497076023391809</v>
      </c>
      <c r="N62" s="436">
        <f t="shared" ca="1" si="0"/>
        <v>100724.14870242217</v>
      </c>
      <c r="O62" s="436">
        <f t="shared" ca="1" si="1"/>
        <v>343901.0219982696</v>
      </c>
      <c r="P62" s="51"/>
      <c r="Q62" s="436">
        <f t="shared" ca="1" si="2"/>
        <v>100724.14870242217</v>
      </c>
      <c r="R62" s="437">
        <f t="shared" ca="1" si="3"/>
        <v>899.32275627162653</v>
      </c>
      <c r="S62" s="805"/>
      <c r="T62" s="169"/>
    </row>
    <row r="63" spans="2:20" x14ac:dyDescent="0.2">
      <c r="B63" s="1213" t="str">
        <f>IF(ISBLANK('Program Requirements'!B108),"",('Program Requirements'!B108))</f>
        <v>Journey Middle</v>
      </c>
      <c r="C63" s="1214"/>
      <c r="D63" s="1215"/>
      <c r="E63" s="181" t="s">
        <v>627</v>
      </c>
      <c r="F63" s="433" t="str">
        <f>IF(ISBLANK('Program Requirements'!E108),"",'Program Requirements'!E108)</f>
        <v>06 - 08</v>
      </c>
      <c r="G63" s="181" t="s">
        <v>627</v>
      </c>
      <c r="H63" s="181" t="s">
        <v>627</v>
      </c>
      <c r="I63" s="50"/>
      <c r="J63" s="50"/>
      <c r="K63" s="434" t="str">
        <f>IF(E63="Yes",('Program Requirements'!H108),"")</f>
        <v/>
      </c>
      <c r="L63" s="434" t="str">
        <f>IF(E63="Yes",('Program Requirements'!M108),"")</f>
        <v/>
      </c>
      <c r="M63" s="435">
        <f>IF(ISBLANK('Program Requirements'!N108),"",'Program Requirements'!N108)</f>
        <v>0.64734576757532292</v>
      </c>
      <c r="N63" s="436">
        <f t="shared" si="0"/>
        <v>0</v>
      </c>
      <c r="O63" s="436">
        <f t="shared" ca="1" si="1"/>
        <v>343901.0219982696</v>
      </c>
      <c r="P63" s="51"/>
      <c r="Q63" s="436">
        <f t="shared" si="2"/>
        <v>0</v>
      </c>
      <c r="R63" s="437" t="str">
        <f t="shared" si="3"/>
        <v/>
      </c>
      <c r="S63" s="805"/>
      <c r="T63" s="169"/>
    </row>
    <row r="64" spans="2:20" x14ac:dyDescent="0.2">
      <c r="B64" s="1213" t="str">
        <f>IF(ISBLANK('Program Requirements'!B109),"",('Program Requirements'!B109))</f>
        <v>Jackson P. Burley Middle</v>
      </c>
      <c r="C64" s="1214"/>
      <c r="D64" s="1215"/>
      <c r="E64" s="181" t="s">
        <v>627</v>
      </c>
      <c r="F64" s="433" t="str">
        <f>IF(ISBLANK('Program Requirements'!E109),"",'Program Requirements'!E109)</f>
        <v>06 - 08</v>
      </c>
      <c r="G64" s="181" t="s">
        <v>627</v>
      </c>
      <c r="H64" s="181" t="s">
        <v>627</v>
      </c>
      <c r="I64" s="50"/>
      <c r="J64" s="50"/>
      <c r="K64" s="434" t="str">
        <f>IF(E64="Yes",('Program Requirements'!H109),"")</f>
        <v/>
      </c>
      <c r="L64" s="434" t="str">
        <f>IF(E64="Yes",('Program Requirements'!M109),"")</f>
        <v/>
      </c>
      <c r="M64" s="435">
        <f>IF(ISBLANK('Program Requirements'!N109),"",'Program Requirements'!N109)</f>
        <v>0.52594059405940596</v>
      </c>
      <c r="N64" s="436">
        <f t="shared" si="0"/>
        <v>0</v>
      </c>
      <c r="O64" s="436">
        <f t="shared" ca="1" si="1"/>
        <v>343901.0219982696</v>
      </c>
      <c r="P64" s="51"/>
      <c r="Q64" s="436">
        <f t="shared" si="2"/>
        <v>0</v>
      </c>
      <c r="R64" s="437" t="str">
        <f t="shared" si="3"/>
        <v/>
      </c>
      <c r="S64" s="805"/>
      <c r="T64" s="169"/>
    </row>
    <row r="65" spans="2:20" x14ac:dyDescent="0.2">
      <c r="B65" s="1213" t="str">
        <f>IF(ISBLANK('Program Requirements'!B110),"",('Program Requirements'!B110))</f>
        <v>Mountain View Upper Elementary</v>
      </c>
      <c r="C65" s="1214"/>
      <c r="D65" s="1215"/>
      <c r="E65" s="181" t="s">
        <v>626</v>
      </c>
      <c r="F65" s="433" t="str">
        <f>IF(ISBLANK('Program Requirements'!E110),"",'Program Requirements'!E110)</f>
        <v>03 - 05</v>
      </c>
      <c r="G65" s="181" t="s">
        <v>627</v>
      </c>
      <c r="H65" s="181" t="s">
        <v>626</v>
      </c>
      <c r="I65" s="50">
        <v>1</v>
      </c>
      <c r="J65" s="50"/>
      <c r="K65" s="434">
        <f>IF(E65="Yes",('Program Requirements'!H110),"")</f>
        <v>3</v>
      </c>
      <c r="L65" s="434">
        <f>IF(E65="Yes",('Program Requirements'!M110),"")</f>
        <v>185.60000000000002</v>
      </c>
      <c r="M65" s="435">
        <f>IF(ISBLANK('Program Requirements'!N110),"",'Program Requirements'!N110)</f>
        <v>0.50162162162162172</v>
      </c>
      <c r="N65" s="436">
        <f t="shared" ca="1" si="0"/>
        <v>166914.30356401391</v>
      </c>
      <c r="O65" s="436">
        <f t="shared" ca="1" si="1"/>
        <v>176986.71843425569</v>
      </c>
      <c r="P65" s="51"/>
      <c r="Q65" s="436">
        <f t="shared" ca="1" si="2"/>
        <v>166914.30356401391</v>
      </c>
      <c r="R65" s="437">
        <f t="shared" ca="1" si="3"/>
        <v>899.32275627162653</v>
      </c>
      <c r="S65" s="805"/>
      <c r="T65" s="279"/>
    </row>
    <row r="66" spans="2:20" x14ac:dyDescent="0.2">
      <c r="B66" s="1213" t="str">
        <f>IF(ISBLANK('Program Requirements'!B111),"",('Program Requirements'!B111))</f>
        <v>Mountain View Primary</v>
      </c>
      <c r="C66" s="1214"/>
      <c r="D66" s="1215"/>
      <c r="E66" s="181" t="s">
        <v>626</v>
      </c>
      <c r="F66" s="433" t="str">
        <f>IF(ISBLANK('Program Requirements'!E111),"",'Program Requirements'!E111)</f>
        <v>PK - 02</v>
      </c>
      <c r="G66" s="181" t="s">
        <v>627</v>
      </c>
      <c r="H66" s="181" t="s">
        <v>626</v>
      </c>
      <c r="I66" s="50">
        <v>1.5</v>
      </c>
      <c r="J66" s="50"/>
      <c r="K66" s="434">
        <f>IF(E66="Yes",('Program Requirements'!H111),"")</f>
        <v>2</v>
      </c>
      <c r="L66" s="434">
        <f>IF(E66="Yes",('Program Requirements'!M111),"")</f>
        <v>196.8</v>
      </c>
      <c r="M66" s="435">
        <f>IF(ISBLANK('Program Requirements'!N111),"",'Program Requirements'!N111)</f>
        <v>0.49949238578680205</v>
      </c>
      <c r="N66" s="436">
        <f t="shared" ca="1" si="0"/>
        <v>176986.71843425612</v>
      </c>
      <c r="O66" s="436">
        <f t="shared" ca="1" si="1"/>
        <v>-4.3655745685100555E-10</v>
      </c>
      <c r="P66" s="51"/>
      <c r="Q66" s="436">
        <f t="shared" ca="1" si="2"/>
        <v>176986.71843425612</v>
      </c>
      <c r="R66" s="437">
        <f t="shared" ca="1" si="3"/>
        <v>899.32275627162664</v>
      </c>
      <c r="S66" s="805"/>
      <c r="T66" s="279"/>
    </row>
    <row r="67" spans="2:20" x14ac:dyDescent="0.2">
      <c r="B67" s="1213" t="str">
        <f>IF(ISBLANK('Program Requirements'!B112),"",('Program Requirements'!B112))</f>
        <v>Leslie S. Walton Middle</v>
      </c>
      <c r="C67" s="1214"/>
      <c r="D67" s="1215"/>
      <c r="E67" s="181" t="s">
        <v>627</v>
      </c>
      <c r="F67" s="433" t="str">
        <f>IF(ISBLANK('Program Requirements'!E112),"",'Program Requirements'!E112)</f>
        <v>06 - 08</v>
      </c>
      <c r="G67" s="181" t="s">
        <v>627</v>
      </c>
      <c r="H67" s="181" t="s">
        <v>627</v>
      </c>
      <c r="I67" s="50"/>
      <c r="J67" s="50"/>
      <c r="K67" s="434" t="str">
        <f>IF(E67="Yes",('Program Requirements'!H112),"")</f>
        <v/>
      </c>
      <c r="L67" s="434" t="str">
        <f>IF(E67="Yes",('Program Requirements'!M112),"")</f>
        <v/>
      </c>
      <c r="M67" s="435">
        <f>IF(ISBLANK('Program Requirements'!N112),"",'Program Requirements'!N112)</f>
        <v>0.47821229050279335</v>
      </c>
      <c r="N67" s="436">
        <f t="shared" si="0"/>
        <v>0</v>
      </c>
      <c r="O67" s="436">
        <f t="shared" ca="1" si="1"/>
        <v>-4.3655745685100555E-10</v>
      </c>
      <c r="P67" s="51"/>
      <c r="Q67" s="436">
        <f t="shared" si="2"/>
        <v>0</v>
      </c>
      <c r="R67" s="437" t="str">
        <f t="shared" si="3"/>
        <v/>
      </c>
      <c r="S67" s="805"/>
      <c r="T67" s="279"/>
    </row>
    <row r="68" spans="2:20" x14ac:dyDescent="0.2">
      <c r="B68" s="1213" t="str">
        <f>IF(ISBLANK('Program Requirements'!B113),"",('Program Requirements'!B113))</f>
        <v>Albemarle High</v>
      </c>
      <c r="C68" s="1214"/>
      <c r="D68" s="1215"/>
      <c r="E68" s="181" t="s">
        <v>627</v>
      </c>
      <c r="F68" s="433" t="str">
        <f>IF(ISBLANK('Program Requirements'!E113),"",'Program Requirements'!E113)</f>
        <v>09 - 12</v>
      </c>
      <c r="G68" s="181" t="s">
        <v>627</v>
      </c>
      <c r="H68" s="181" t="s">
        <v>627</v>
      </c>
      <c r="I68" s="50"/>
      <c r="J68" s="50"/>
      <c r="K68" s="434" t="str">
        <f>IF(E68="Yes",('Program Requirements'!H113),"")</f>
        <v/>
      </c>
      <c r="L68" s="434" t="str">
        <f>IF(E68="Yes",('Program Requirements'!M113),"")</f>
        <v/>
      </c>
      <c r="M68" s="435">
        <f>IF(ISBLANK('Program Requirements'!N113),"",'Program Requirements'!N113)</f>
        <v>0.43713527851458883</v>
      </c>
      <c r="N68" s="436">
        <f t="shared" si="0"/>
        <v>0</v>
      </c>
      <c r="O68" s="436">
        <f t="shared" ca="1" si="1"/>
        <v>-4.3655745685100555E-10</v>
      </c>
      <c r="P68" s="51"/>
      <c r="Q68" s="436">
        <f t="shared" si="2"/>
        <v>0</v>
      </c>
      <c r="R68" s="437" t="str">
        <f t="shared" si="3"/>
        <v/>
      </c>
      <c r="S68" s="805"/>
      <c r="T68" s="279"/>
    </row>
    <row r="69" spans="2:20" x14ac:dyDescent="0.2">
      <c r="B69" s="1213" t="str">
        <f>IF(ISBLANK('Program Requirements'!B114),"",('Program Requirements'!B114))</f>
        <v>Monticello High</v>
      </c>
      <c r="C69" s="1214"/>
      <c r="D69" s="1215"/>
      <c r="E69" s="181" t="s">
        <v>627</v>
      </c>
      <c r="F69" s="433" t="str">
        <f>IF(ISBLANK('Program Requirements'!E114),"",'Program Requirements'!E114)</f>
        <v>09 - 12</v>
      </c>
      <c r="G69" s="181" t="s">
        <v>627</v>
      </c>
      <c r="H69" s="181" t="s">
        <v>627</v>
      </c>
      <c r="I69" s="50"/>
      <c r="J69" s="50"/>
      <c r="K69" s="434" t="str">
        <f>IF(E69="Yes",('Program Requirements'!H114),"")</f>
        <v/>
      </c>
      <c r="L69" s="434" t="str">
        <f>IF(E69="Yes",('Program Requirements'!M114),"")</f>
        <v/>
      </c>
      <c r="M69" s="435">
        <f>IF(ISBLANK('Program Requirements'!N114),"",'Program Requirements'!N114)</f>
        <v>0.43701707097933518</v>
      </c>
      <c r="N69" s="436">
        <f t="shared" si="0"/>
        <v>0</v>
      </c>
      <c r="O69" s="436">
        <f t="shared" ca="1" si="1"/>
        <v>-4.3655745685100555E-10</v>
      </c>
      <c r="P69" s="51"/>
      <c r="Q69" s="436">
        <f t="shared" si="2"/>
        <v>0</v>
      </c>
      <c r="R69" s="437" t="str">
        <f t="shared" si="3"/>
        <v/>
      </c>
      <c r="S69" s="805"/>
      <c r="T69" s="279"/>
    </row>
    <row r="70" spans="2:20" x14ac:dyDescent="0.2">
      <c r="B70" s="1213" t="str">
        <f>IF(ISBLANK('Program Requirements'!B115),"",('Program Requirements'!B115))</f>
        <v>Stone Robinson Elementary</v>
      </c>
      <c r="C70" s="1214"/>
      <c r="D70" s="1215"/>
      <c r="E70" s="181" t="s">
        <v>627</v>
      </c>
      <c r="F70" s="433" t="str">
        <f>IF(ISBLANK('Program Requirements'!E115),"",'Program Requirements'!E115)</f>
        <v>PK - 05</v>
      </c>
      <c r="G70" s="181" t="s">
        <v>627</v>
      </c>
      <c r="H70" s="181" t="s">
        <v>627</v>
      </c>
      <c r="I70" s="50"/>
      <c r="J70" s="50"/>
      <c r="K70" s="434" t="str">
        <f>IF(E70="Yes",('Program Requirements'!H115),"")</f>
        <v/>
      </c>
      <c r="L70" s="434" t="str">
        <f>IF(E70="Yes",('Program Requirements'!M115),"")</f>
        <v/>
      </c>
      <c r="M70" s="435">
        <f>IF(ISBLANK('Program Requirements'!N115),"",'Program Requirements'!N115)</f>
        <v>0.39111111111111113</v>
      </c>
      <c r="N70" s="436">
        <f t="shared" si="0"/>
        <v>0</v>
      </c>
      <c r="O70" s="436">
        <f t="shared" ca="1" si="1"/>
        <v>-4.3655745685100555E-10</v>
      </c>
      <c r="P70" s="51"/>
      <c r="Q70" s="436">
        <f t="shared" si="2"/>
        <v>0</v>
      </c>
      <c r="R70" s="437" t="str">
        <f t="shared" si="3"/>
        <v/>
      </c>
      <c r="S70" s="805"/>
      <c r="T70" s="279"/>
    </row>
    <row r="71" spans="2:20" x14ac:dyDescent="0.2">
      <c r="B71" s="1213" t="str">
        <f>IF(ISBLANK('Program Requirements'!B116),"",('Program Requirements'!B116))</f>
        <v>Baker-Butler Elementary</v>
      </c>
      <c r="C71" s="1214"/>
      <c r="D71" s="1215"/>
      <c r="E71" s="181" t="s">
        <v>627</v>
      </c>
      <c r="F71" s="433" t="str">
        <f>IF(ISBLANK('Program Requirements'!E116),"",'Program Requirements'!E116)</f>
        <v>PK - 05</v>
      </c>
      <c r="G71" s="181" t="s">
        <v>627</v>
      </c>
      <c r="H71" s="181" t="s">
        <v>627</v>
      </c>
      <c r="I71" s="50"/>
      <c r="J71" s="50"/>
      <c r="K71" s="434" t="str">
        <f>IF(E71="Yes",('Program Requirements'!H116),"")</f>
        <v/>
      </c>
      <c r="L71" s="434" t="str">
        <f>IF(E71="Yes",('Program Requirements'!M116),"")</f>
        <v/>
      </c>
      <c r="M71" s="435">
        <f>IF(ISBLANK('Program Requirements'!N116),"",'Program Requirements'!N116)</f>
        <v>0.35318518518518521</v>
      </c>
      <c r="N71" s="436">
        <f t="shared" si="0"/>
        <v>0</v>
      </c>
      <c r="O71" s="436">
        <f t="shared" ca="1" si="1"/>
        <v>-4.3655745685100555E-10</v>
      </c>
      <c r="P71" s="51"/>
      <c r="Q71" s="436">
        <f t="shared" si="2"/>
        <v>0</v>
      </c>
      <c r="R71" s="437" t="str">
        <f t="shared" si="3"/>
        <v/>
      </c>
      <c r="S71" s="805"/>
      <c r="T71" s="279"/>
    </row>
    <row r="72" spans="2:20" x14ac:dyDescent="0.2">
      <c r="B72" s="1213" t="str">
        <f>IF(ISBLANK('Program Requirements'!B117),"",('Program Requirements'!B117))</f>
        <v>Stony Point Elementary</v>
      </c>
      <c r="C72" s="1214"/>
      <c r="D72" s="1215"/>
      <c r="E72" s="181" t="s">
        <v>627</v>
      </c>
      <c r="F72" s="433" t="str">
        <f>IF(ISBLANK('Program Requirements'!E117),"",'Program Requirements'!E117)</f>
        <v>KG - 05</v>
      </c>
      <c r="G72" s="181" t="s">
        <v>627</v>
      </c>
      <c r="H72" s="181" t="s">
        <v>627</v>
      </c>
      <c r="I72" s="50"/>
      <c r="J72" s="50"/>
      <c r="K72" s="434" t="str">
        <f>IF(E72="Yes",('Program Requirements'!H117),"")</f>
        <v/>
      </c>
      <c r="L72" s="434" t="str">
        <f>IF(E72="Yes",('Program Requirements'!M117),"")</f>
        <v/>
      </c>
      <c r="M72" s="435">
        <f>IF(ISBLANK('Program Requirements'!N117),"",'Program Requirements'!N117)</f>
        <v>0.31128404669260701</v>
      </c>
      <c r="N72" s="436">
        <f t="shared" si="0"/>
        <v>0</v>
      </c>
      <c r="O72" s="436">
        <f t="shared" ca="1" si="1"/>
        <v>-4.3655745685100555E-10</v>
      </c>
      <c r="P72" s="51"/>
      <c r="Q72" s="436">
        <f t="shared" si="2"/>
        <v>0</v>
      </c>
      <c r="R72" s="437" t="str">
        <f t="shared" si="3"/>
        <v/>
      </c>
      <c r="S72" s="805"/>
      <c r="T72" s="279"/>
    </row>
    <row r="73" spans="2:20" x14ac:dyDescent="0.2">
      <c r="B73" s="1213" t="str">
        <f>IF(ISBLANK('Program Requirements'!B118),"",('Program Requirements'!B118))</f>
        <v>Hollymead Elementary</v>
      </c>
      <c r="C73" s="1214"/>
      <c r="D73" s="1215"/>
      <c r="E73" s="181" t="s">
        <v>627</v>
      </c>
      <c r="F73" s="433" t="str">
        <f>IF(ISBLANK('Program Requirements'!E118),"",'Program Requirements'!E118)</f>
        <v>PK - 05</v>
      </c>
      <c r="G73" s="181" t="s">
        <v>627</v>
      </c>
      <c r="H73" s="181" t="s">
        <v>627</v>
      </c>
      <c r="I73" s="50"/>
      <c r="J73" s="50"/>
      <c r="K73" s="434" t="str">
        <f>IF(E73="Yes",('Program Requirements'!H118),"")</f>
        <v/>
      </c>
      <c r="L73" s="434" t="str">
        <f>IF(E73="Yes",('Program Requirements'!M118),"")</f>
        <v/>
      </c>
      <c r="M73" s="435">
        <f>IF(ISBLANK('Program Requirements'!N118),"",'Program Requirements'!N118)</f>
        <v>0.28903225806451616</v>
      </c>
      <c r="N73" s="436">
        <f t="shared" si="0"/>
        <v>0</v>
      </c>
      <c r="O73" s="436">
        <f t="shared" ca="1" si="1"/>
        <v>-4.3655745685100555E-10</v>
      </c>
      <c r="P73" s="51"/>
      <c r="Q73" s="436">
        <f t="shared" si="2"/>
        <v>0</v>
      </c>
      <c r="R73" s="437" t="str">
        <f t="shared" si="3"/>
        <v/>
      </c>
      <c r="S73" s="805"/>
      <c r="T73" s="279"/>
    </row>
    <row r="74" spans="2:20" x14ac:dyDescent="0.2">
      <c r="B74" s="1213" t="str">
        <f>IF(ISBLANK('Program Requirements'!B119),"",('Program Requirements'!B119))</f>
        <v>Lakeside Middle</v>
      </c>
      <c r="C74" s="1214"/>
      <c r="D74" s="1215"/>
      <c r="E74" s="181" t="s">
        <v>627</v>
      </c>
      <c r="F74" s="433" t="str">
        <f>IF(ISBLANK('Program Requirements'!E119),"",'Program Requirements'!E119)</f>
        <v>06 - 08</v>
      </c>
      <c r="G74" s="181" t="s">
        <v>627</v>
      </c>
      <c r="H74" s="181" t="s">
        <v>627</v>
      </c>
      <c r="I74" s="50"/>
      <c r="J74" s="50"/>
      <c r="K74" s="434" t="str">
        <f>IF(E74="Yes",('Program Requirements'!H119),"")</f>
        <v/>
      </c>
      <c r="L74" s="434" t="str">
        <f>IF(E74="Yes",('Program Requirements'!M119),"")</f>
        <v/>
      </c>
      <c r="M74" s="435">
        <f>IF(ISBLANK('Program Requirements'!N119),"",'Program Requirements'!N119)</f>
        <v>0.28140703517587939</v>
      </c>
      <c r="N74" s="436">
        <f t="shared" si="0"/>
        <v>0</v>
      </c>
      <c r="O74" s="436">
        <f t="shared" ca="1" si="1"/>
        <v>-4.3655745685100555E-10</v>
      </c>
      <c r="P74" s="51"/>
      <c r="Q74" s="436">
        <f t="shared" si="2"/>
        <v>0</v>
      </c>
      <c r="R74" s="437" t="str">
        <f t="shared" si="3"/>
        <v/>
      </c>
      <c r="S74" s="805"/>
      <c r="T74" s="279"/>
    </row>
    <row r="75" spans="2:20" x14ac:dyDescent="0.2">
      <c r="B75" s="1213" t="str">
        <f>IF(ISBLANK('Program Requirements'!B120),"",('Program Requirements'!B120))</f>
        <v>Broadus Wood Elementary</v>
      </c>
      <c r="C75" s="1214"/>
      <c r="D75" s="1215"/>
      <c r="E75" s="181" t="s">
        <v>627</v>
      </c>
      <c r="F75" s="433" t="str">
        <f>IF(ISBLANK('Program Requirements'!E120),"",'Program Requirements'!E120)</f>
        <v>PK - 05</v>
      </c>
      <c r="G75" s="181" t="s">
        <v>627</v>
      </c>
      <c r="H75" s="181" t="s">
        <v>627</v>
      </c>
      <c r="I75" s="50"/>
      <c r="J75" s="50"/>
      <c r="K75" s="434" t="str">
        <f>IF(E75="Yes",('Program Requirements'!H120),"")</f>
        <v/>
      </c>
      <c r="L75" s="434" t="str">
        <f>IF(E75="Yes",('Program Requirements'!M120),"")</f>
        <v/>
      </c>
      <c r="M75" s="435">
        <f>IF(ISBLANK('Program Requirements'!N120),"",'Program Requirements'!N120)</f>
        <v>0.23283582089552241</v>
      </c>
      <c r="N75" s="436">
        <f t="shared" si="0"/>
        <v>0</v>
      </c>
      <c r="O75" s="436">
        <f t="shared" ca="1" si="1"/>
        <v>-4.3655745685100555E-10</v>
      </c>
      <c r="P75" s="51"/>
      <c r="Q75" s="436">
        <f t="shared" si="2"/>
        <v>0</v>
      </c>
      <c r="R75" s="437" t="str">
        <f t="shared" si="3"/>
        <v/>
      </c>
      <c r="S75" s="805"/>
      <c r="T75" s="279"/>
    </row>
    <row r="76" spans="2:20" x14ac:dyDescent="0.2">
      <c r="B76" s="1213" t="str">
        <f>IF(ISBLANK('Program Requirements'!B121),"",('Program Requirements'!B121))</f>
        <v>Crozet Elementary</v>
      </c>
      <c r="C76" s="1214"/>
      <c r="D76" s="1215"/>
      <c r="E76" s="181" t="s">
        <v>627</v>
      </c>
      <c r="F76" s="433" t="str">
        <f>IF(ISBLANK('Program Requirements'!E121),"",'Program Requirements'!E121)</f>
        <v>KG - 05</v>
      </c>
      <c r="G76" s="181" t="s">
        <v>627</v>
      </c>
      <c r="H76" s="181" t="s">
        <v>627</v>
      </c>
      <c r="I76" s="50"/>
      <c r="J76" s="50"/>
      <c r="K76" s="434" t="str">
        <f>IF(E76="Yes",('Program Requirements'!H121),"")</f>
        <v/>
      </c>
      <c r="L76" s="434" t="str">
        <f>IF(E76="Yes",('Program Requirements'!M121),"")</f>
        <v/>
      </c>
      <c r="M76" s="435">
        <f>IF(ISBLANK('Program Requirements'!N121),"",'Program Requirements'!N121)</f>
        <v>0.2213660245183888</v>
      </c>
      <c r="N76" s="436">
        <f t="shared" si="0"/>
        <v>0</v>
      </c>
      <c r="O76" s="436">
        <f t="shared" ca="1" si="1"/>
        <v>-4.3655745685100555E-10</v>
      </c>
      <c r="P76" s="51"/>
      <c r="Q76" s="436">
        <f t="shared" si="2"/>
        <v>0</v>
      </c>
      <c r="R76" s="437" t="str">
        <f t="shared" si="3"/>
        <v/>
      </c>
      <c r="S76" s="805"/>
      <c r="T76" s="279"/>
    </row>
    <row r="77" spans="2:20" x14ac:dyDescent="0.2">
      <c r="B77" s="1213" t="str">
        <f>IF(ISBLANK('Program Requirements'!B122),"",('Program Requirements'!B122))</f>
        <v>Brownsville Elementary</v>
      </c>
      <c r="C77" s="1214"/>
      <c r="D77" s="1215"/>
      <c r="E77" s="181" t="s">
        <v>627</v>
      </c>
      <c r="F77" s="433" t="str">
        <f>IF(ISBLANK('Program Requirements'!E122),"",'Program Requirements'!E122)</f>
        <v>PK - 05</v>
      </c>
      <c r="G77" s="181" t="s">
        <v>627</v>
      </c>
      <c r="H77" s="181" t="s">
        <v>627</v>
      </c>
      <c r="I77" s="50"/>
      <c r="J77" s="50"/>
      <c r="K77" s="434" t="str">
        <f>IF(E77="Yes",('Program Requirements'!H122),"")</f>
        <v/>
      </c>
      <c r="L77" s="434" t="str">
        <f>IF(E77="Yes",('Program Requirements'!M122),"")</f>
        <v/>
      </c>
      <c r="M77" s="435">
        <f>IF(ISBLANK('Program Requirements'!N122),"",'Program Requirements'!N122)</f>
        <v>0.21290322580645163</v>
      </c>
      <c r="N77" s="436">
        <f t="shared" si="0"/>
        <v>0</v>
      </c>
      <c r="O77" s="436">
        <f t="shared" ca="1" si="1"/>
        <v>-4.3655745685100555E-10</v>
      </c>
      <c r="P77" s="51"/>
      <c r="Q77" s="436">
        <f t="shared" si="2"/>
        <v>0</v>
      </c>
      <c r="R77" s="437" t="str">
        <f t="shared" si="3"/>
        <v/>
      </c>
      <c r="S77" s="805"/>
      <c r="T77" s="279"/>
    </row>
    <row r="78" spans="2:20" x14ac:dyDescent="0.2">
      <c r="B78" s="1213" t="str">
        <f>IF(ISBLANK('Program Requirements'!B123),"",('Program Requirements'!B123))</f>
        <v>Western Albemarle High</v>
      </c>
      <c r="C78" s="1214"/>
      <c r="D78" s="1215"/>
      <c r="E78" s="181" t="s">
        <v>627</v>
      </c>
      <c r="F78" s="433" t="str">
        <f>IF(ISBLANK('Program Requirements'!E123),"",'Program Requirements'!E123)</f>
        <v>09 - 12</v>
      </c>
      <c r="G78" s="181" t="s">
        <v>627</v>
      </c>
      <c r="H78" s="181" t="s">
        <v>627</v>
      </c>
      <c r="I78" s="50"/>
      <c r="J78" s="50"/>
      <c r="K78" s="434" t="str">
        <f>IF(E78="Yes",('Program Requirements'!H123),"")</f>
        <v/>
      </c>
      <c r="L78" s="434" t="str">
        <f>IF(E78="Yes",('Program Requirements'!M123),"")</f>
        <v/>
      </c>
      <c r="M78" s="435">
        <f>IF(ISBLANK('Program Requirements'!N123),"",'Program Requirements'!N123)</f>
        <v>0.1419455252918288</v>
      </c>
      <c r="N78" s="436">
        <f t="shared" si="0"/>
        <v>0</v>
      </c>
      <c r="O78" s="436">
        <f t="shared" ca="1" si="1"/>
        <v>-4.3655745685100555E-10</v>
      </c>
      <c r="P78" s="51"/>
      <c r="Q78" s="436">
        <f t="shared" si="2"/>
        <v>0</v>
      </c>
      <c r="R78" s="437" t="str">
        <f t="shared" si="3"/>
        <v/>
      </c>
      <c r="S78" s="805"/>
      <c r="T78" s="279"/>
    </row>
    <row r="79" spans="2:20" x14ac:dyDescent="0.2">
      <c r="B79" s="1213" t="str">
        <f>IF(ISBLANK('Program Requirements'!B124),"",('Program Requirements'!B124))</f>
        <v>Joseph T. Henley Middle</v>
      </c>
      <c r="C79" s="1214"/>
      <c r="D79" s="1215"/>
      <c r="E79" s="181" t="s">
        <v>627</v>
      </c>
      <c r="F79" s="433" t="str">
        <f>IF(ISBLANK('Program Requirements'!E124),"",'Program Requirements'!E124)</f>
        <v>06 - 08</v>
      </c>
      <c r="G79" s="181" t="s">
        <v>627</v>
      </c>
      <c r="H79" s="181" t="s">
        <v>627</v>
      </c>
      <c r="I79" s="50"/>
      <c r="J79" s="50"/>
      <c r="K79" s="434" t="str">
        <f>IF(E79="Yes",('Program Requirements'!H124),"")</f>
        <v/>
      </c>
      <c r="L79" s="434" t="str">
        <f>IF(E79="Yes",('Program Requirements'!M124),"")</f>
        <v/>
      </c>
      <c r="M79" s="435">
        <f>IF(ISBLANK('Program Requirements'!N124),"",'Program Requirements'!N124)</f>
        <v>0.13224679860302679</v>
      </c>
      <c r="N79" s="436">
        <f t="shared" si="0"/>
        <v>0</v>
      </c>
      <c r="O79" s="436">
        <f t="shared" ca="1" si="1"/>
        <v>-4.3655745685100555E-10</v>
      </c>
      <c r="P79" s="51"/>
      <c r="Q79" s="436">
        <f t="shared" si="2"/>
        <v>0</v>
      </c>
      <c r="R79" s="437" t="str">
        <f t="shared" si="3"/>
        <v/>
      </c>
      <c r="S79" s="805"/>
      <c r="T79" s="279"/>
    </row>
    <row r="80" spans="2:20" x14ac:dyDescent="0.2">
      <c r="B80" s="1213" t="str">
        <f>IF(ISBLANK('Program Requirements'!B125),"",('Program Requirements'!B125))</f>
        <v>Virginia L. Murray Elementary</v>
      </c>
      <c r="C80" s="1214"/>
      <c r="D80" s="1215"/>
      <c r="E80" s="181" t="s">
        <v>627</v>
      </c>
      <c r="F80" s="433" t="str">
        <f>IF(ISBLANK('Program Requirements'!E125),"",'Program Requirements'!E125)</f>
        <v>PK - 05</v>
      </c>
      <c r="G80" s="181" t="s">
        <v>627</v>
      </c>
      <c r="H80" s="181" t="s">
        <v>627</v>
      </c>
      <c r="I80" s="50"/>
      <c r="J80" s="50"/>
      <c r="K80" s="434" t="str">
        <f>IF(E80="Yes",('Program Requirements'!H125),"")</f>
        <v/>
      </c>
      <c r="L80" s="434" t="str">
        <f>IF(E80="Yes",('Program Requirements'!M125),"")</f>
        <v/>
      </c>
      <c r="M80" s="435">
        <f>IF(ISBLANK('Program Requirements'!N125),"",'Program Requirements'!N125)</f>
        <v>0.1103448275862069</v>
      </c>
      <c r="N80" s="436">
        <f t="shared" si="0"/>
        <v>0</v>
      </c>
      <c r="O80" s="436">
        <f t="shared" ca="1" si="1"/>
        <v>-4.3655745685100555E-10</v>
      </c>
      <c r="P80" s="51"/>
      <c r="Q80" s="436">
        <f t="shared" si="2"/>
        <v>0</v>
      </c>
      <c r="R80" s="437" t="str">
        <f t="shared" si="3"/>
        <v/>
      </c>
      <c r="S80" s="805"/>
      <c r="T80" s="279"/>
    </row>
    <row r="81" spans="2:20" x14ac:dyDescent="0.2">
      <c r="B81" s="1213" t="str">
        <f>IF(ISBLANK('Program Requirements'!B126),"",('Program Requirements'!B126))</f>
        <v xml:space="preserve">Ivy Elementary </v>
      </c>
      <c r="C81" s="1214"/>
      <c r="D81" s="1215"/>
      <c r="E81" s="181" t="s">
        <v>627</v>
      </c>
      <c r="F81" s="433" t="str">
        <f>IF(ISBLANK('Program Requirements'!E126),"",'Program Requirements'!E126)</f>
        <v>KG - 05</v>
      </c>
      <c r="G81" s="181" t="s">
        <v>627</v>
      </c>
      <c r="H81" s="181" t="s">
        <v>627</v>
      </c>
      <c r="I81" s="50"/>
      <c r="J81" s="50"/>
      <c r="K81" s="434" t="str">
        <f>IF(E81="Yes",('Program Requirements'!H126),"")</f>
        <v/>
      </c>
      <c r="L81" s="434" t="str">
        <f>IF(E81="Yes",('Program Requirements'!M126),"")</f>
        <v/>
      </c>
      <c r="M81" s="435">
        <f>IF(ISBLANK('Program Requirements'!N126),"",'Program Requirements'!N126)</f>
        <v>9.6438356164383565E-2</v>
      </c>
      <c r="N81" s="436">
        <f t="shared" si="0"/>
        <v>0</v>
      </c>
      <c r="O81" s="436">
        <f t="shared" ca="1" si="1"/>
        <v>-4.3655745685100555E-10</v>
      </c>
      <c r="P81" s="51"/>
      <c r="Q81" s="436">
        <f t="shared" si="2"/>
        <v>0</v>
      </c>
      <c r="R81" s="437" t="str">
        <f t="shared" si="3"/>
        <v/>
      </c>
      <c r="S81" s="805"/>
      <c r="T81" s="279"/>
    </row>
    <row r="82" spans="2:20" x14ac:dyDescent="0.2">
      <c r="B82" s="1213" t="str">
        <f>IF(ISBLANK('Program Requirements'!B127),"",('Program Requirements'!B127))</f>
        <v>Community Lab School</v>
      </c>
      <c r="C82" s="1214"/>
      <c r="D82" s="1215"/>
      <c r="E82" s="181" t="s">
        <v>627</v>
      </c>
      <c r="F82" s="433" t="str">
        <f>IF(ISBLANK('Program Requirements'!E127),"",'Program Requirements'!E127)</f>
        <v>06 - 08</v>
      </c>
      <c r="G82" s="181" t="s">
        <v>627</v>
      </c>
      <c r="H82" s="181" t="s">
        <v>627</v>
      </c>
      <c r="I82" s="50"/>
      <c r="J82" s="50"/>
      <c r="K82" s="434" t="str">
        <f>IF(E82="Yes",('Program Requirements'!H127),"")</f>
        <v/>
      </c>
      <c r="L82" s="434" t="str">
        <f>IF(E82="Yes",('Program Requirements'!M127),"")</f>
        <v/>
      </c>
      <c r="M82" s="435">
        <f>IF(ISBLANK('Program Requirements'!N127),"",'Program Requirements'!N127)</f>
        <v>1.7977528089887642E-2</v>
      </c>
      <c r="N82" s="436">
        <f t="shared" si="0"/>
        <v>0</v>
      </c>
      <c r="O82" s="436">
        <f t="shared" ca="1" si="1"/>
        <v>-4.3655745685100555E-10</v>
      </c>
      <c r="P82" s="51"/>
      <c r="Q82" s="436">
        <f t="shared" si="2"/>
        <v>0</v>
      </c>
      <c r="R82" s="437" t="str">
        <f t="shared" si="3"/>
        <v/>
      </c>
      <c r="S82" s="805"/>
      <c r="T82" s="279"/>
    </row>
    <row r="83" spans="2:20" x14ac:dyDescent="0.2">
      <c r="B83" s="1213" t="str">
        <f>IF(ISBLANK('Program Requirements'!B128),"",('Program Requirements'!B128))</f>
        <v/>
      </c>
      <c r="C83" s="1214"/>
      <c r="D83" s="1215"/>
      <c r="E83" s="181"/>
      <c r="F83" s="433" t="str">
        <f>IF(ISBLANK('Program Requirements'!E128),"",'Program Requirements'!E128)</f>
        <v/>
      </c>
      <c r="G83" s="181"/>
      <c r="H83" s="181"/>
      <c r="I83" s="50"/>
      <c r="J83" s="50"/>
      <c r="K83" s="434" t="str">
        <f>IF(E83="Yes",('Program Requirements'!H128),"")</f>
        <v/>
      </c>
      <c r="L83" s="434" t="str">
        <f>IF(E83="Yes",('Program Requirements'!M128),"")</f>
        <v/>
      </c>
      <c r="M83" s="435">
        <f>IF(ISBLANK('Program Requirements'!N128),"",'Program Requirements'!N128)</f>
        <v>0</v>
      </c>
      <c r="N83" s="436">
        <f t="shared" si="0"/>
        <v>0</v>
      </c>
      <c r="O83" s="436">
        <f t="shared" ca="1" si="1"/>
        <v>-4.3655745685100555E-10</v>
      </c>
      <c r="P83" s="51"/>
      <c r="Q83" s="436">
        <f t="shared" si="2"/>
        <v>0</v>
      </c>
      <c r="R83" s="437" t="str">
        <f t="shared" si="3"/>
        <v/>
      </c>
      <c r="S83" s="805"/>
      <c r="T83" s="279"/>
    </row>
    <row r="84" spans="2:20" x14ac:dyDescent="0.2">
      <c r="B84" s="1213" t="str">
        <f>IF(ISBLANK('Program Requirements'!B129),"",('Program Requirements'!B129))</f>
        <v/>
      </c>
      <c r="C84" s="1214"/>
      <c r="D84" s="1215"/>
      <c r="E84" s="181"/>
      <c r="F84" s="433" t="str">
        <f>IF(ISBLANK('Program Requirements'!E129),"",'Program Requirements'!E129)</f>
        <v/>
      </c>
      <c r="G84" s="181"/>
      <c r="H84" s="181"/>
      <c r="I84" s="50"/>
      <c r="J84" s="50"/>
      <c r="K84" s="434" t="str">
        <f>IF(E84="Yes",('Program Requirements'!H129),"")</f>
        <v/>
      </c>
      <c r="L84" s="434" t="str">
        <f>IF(E84="Yes",('Program Requirements'!M129),"")</f>
        <v/>
      </c>
      <c r="M84" s="435">
        <f>IF(ISBLANK('Program Requirements'!N129),"",'Program Requirements'!N129)</f>
        <v>0</v>
      </c>
      <c r="N84" s="436">
        <f t="shared" si="0"/>
        <v>0</v>
      </c>
      <c r="O84" s="436">
        <f t="shared" ca="1" si="1"/>
        <v>-4.3655745685100555E-10</v>
      </c>
      <c r="P84" s="51"/>
      <c r="Q84" s="436">
        <f t="shared" si="2"/>
        <v>0</v>
      </c>
      <c r="R84" s="437" t="str">
        <f t="shared" si="3"/>
        <v/>
      </c>
      <c r="S84" s="805"/>
      <c r="T84" s="279"/>
    </row>
    <row r="85" spans="2:20" x14ac:dyDescent="0.2">
      <c r="B85" s="1213" t="str">
        <f>IF(ISBLANK('Program Requirements'!B130),"",('Program Requirements'!B130))</f>
        <v/>
      </c>
      <c r="C85" s="1214"/>
      <c r="D85" s="1215"/>
      <c r="E85" s="181"/>
      <c r="F85" s="433" t="str">
        <f>IF(ISBLANK('Program Requirements'!E130),"",'Program Requirements'!E130)</f>
        <v/>
      </c>
      <c r="G85" s="181"/>
      <c r="H85" s="181"/>
      <c r="I85" s="50"/>
      <c r="J85" s="50"/>
      <c r="K85" s="434" t="str">
        <f>IF(E85="Yes",('Program Requirements'!H130),"")</f>
        <v/>
      </c>
      <c r="L85" s="434" t="str">
        <f>IF(E85="Yes",('Program Requirements'!M130),"")</f>
        <v/>
      </c>
      <c r="M85" s="435">
        <f>IF(ISBLANK('Program Requirements'!N130),"",'Program Requirements'!N130)</f>
        <v>0</v>
      </c>
      <c r="N85" s="436">
        <f t="shared" si="0"/>
        <v>0</v>
      </c>
      <c r="O85" s="436">
        <f t="shared" ca="1" si="1"/>
        <v>-4.3655745685100555E-10</v>
      </c>
      <c r="P85" s="51"/>
      <c r="Q85" s="436">
        <f t="shared" si="2"/>
        <v>0</v>
      </c>
      <c r="R85" s="437" t="str">
        <f t="shared" si="3"/>
        <v/>
      </c>
      <c r="S85" s="805"/>
      <c r="T85" s="279"/>
    </row>
    <row r="86" spans="2:20" x14ac:dyDescent="0.2">
      <c r="B86" s="1213" t="str">
        <f>IF(ISBLANK('Program Requirements'!B131),"",('Program Requirements'!B131))</f>
        <v/>
      </c>
      <c r="C86" s="1214"/>
      <c r="D86" s="1215"/>
      <c r="E86" s="181"/>
      <c r="F86" s="433" t="str">
        <f>IF(ISBLANK('Program Requirements'!E131),"",'Program Requirements'!E131)</f>
        <v/>
      </c>
      <c r="G86" s="181"/>
      <c r="H86" s="181"/>
      <c r="I86" s="50"/>
      <c r="J86" s="50"/>
      <c r="K86" s="434" t="str">
        <f>IF(E86="Yes",('Program Requirements'!H131),"")</f>
        <v/>
      </c>
      <c r="L86" s="434" t="str">
        <f>IF(E86="Yes",('Program Requirements'!M131),"")</f>
        <v/>
      </c>
      <c r="M86" s="435">
        <f>IF(ISBLANK('Program Requirements'!N131),"",'Program Requirements'!N131)</f>
        <v>0</v>
      </c>
      <c r="N86" s="436">
        <f t="shared" si="0"/>
        <v>0</v>
      </c>
      <c r="O86" s="436">
        <f t="shared" ca="1" si="1"/>
        <v>-4.3655745685100555E-10</v>
      </c>
      <c r="P86" s="51"/>
      <c r="Q86" s="436">
        <f t="shared" si="2"/>
        <v>0</v>
      </c>
      <c r="R86" s="437" t="str">
        <f t="shared" si="3"/>
        <v/>
      </c>
      <c r="S86" s="805"/>
      <c r="T86" s="279"/>
    </row>
    <row r="87" spans="2:20" x14ac:dyDescent="0.2">
      <c r="B87" s="1213" t="str">
        <f>IF(ISBLANK('Program Requirements'!B132),"",('Program Requirements'!B132))</f>
        <v/>
      </c>
      <c r="C87" s="1214"/>
      <c r="D87" s="1215"/>
      <c r="E87" s="181"/>
      <c r="F87" s="433" t="str">
        <f>IF(ISBLANK('Program Requirements'!E132),"",'Program Requirements'!E132)</f>
        <v/>
      </c>
      <c r="G87" s="181"/>
      <c r="H87" s="181"/>
      <c r="I87" s="50"/>
      <c r="J87" s="50"/>
      <c r="K87" s="434" t="str">
        <f>IF(E87="Yes",('Program Requirements'!H132),"")</f>
        <v/>
      </c>
      <c r="L87" s="434" t="str">
        <f>IF(E87="Yes",('Program Requirements'!M132),"")</f>
        <v/>
      </c>
      <c r="M87" s="435">
        <f>IF(ISBLANK('Program Requirements'!N132),"",'Program Requirements'!N132)</f>
        <v>0</v>
      </c>
      <c r="N87" s="436">
        <f t="shared" si="0"/>
        <v>0</v>
      </c>
      <c r="O87" s="436">
        <f t="shared" ca="1" si="1"/>
        <v>-4.3655745685100555E-10</v>
      </c>
      <c r="P87" s="51"/>
      <c r="Q87" s="436">
        <f t="shared" si="2"/>
        <v>0</v>
      </c>
      <c r="R87" s="437" t="str">
        <f t="shared" si="3"/>
        <v/>
      </c>
      <c r="S87" s="805"/>
      <c r="T87" s="279"/>
    </row>
    <row r="88" spans="2:20" x14ac:dyDescent="0.2">
      <c r="B88" s="1213" t="str">
        <f>IF(ISBLANK('Program Requirements'!B133),"",('Program Requirements'!B133))</f>
        <v/>
      </c>
      <c r="C88" s="1214"/>
      <c r="D88" s="1215"/>
      <c r="E88" s="181"/>
      <c r="F88" s="433" t="str">
        <f>IF(ISBLANK('Program Requirements'!E133),"",'Program Requirements'!E133)</f>
        <v/>
      </c>
      <c r="G88" s="181"/>
      <c r="H88" s="181"/>
      <c r="I88" s="50"/>
      <c r="J88" s="50"/>
      <c r="K88" s="434" t="str">
        <f>IF(E88="Yes",('Program Requirements'!H133),"")</f>
        <v/>
      </c>
      <c r="L88" s="434" t="str">
        <f>IF(E88="Yes",('Program Requirements'!M133),"")</f>
        <v/>
      </c>
      <c r="M88" s="435">
        <f>IF(ISBLANK('Program Requirements'!N133),"",'Program Requirements'!N133)</f>
        <v>0</v>
      </c>
      <c r="N88" s="436">
        <f t="shared" si="0"/>
        <v>0</v>
      </c>
      <c r="O88" s="436">
        <f t="shared" ca="1" si="1"/>
        <v>-4.3655745685100555E-10</v>
      </c>
      <c r="P88" s="51"/>
      <c r="Q88" s="436">
        <f t="shared" si="2"/>
        <v>0</v>
      </c>
      <c r="R88" s="437" t="str">
        <f t="shared" si="3"/>
        <v/>
      </c>
      <c r="S88" s="805"/>
      <c r="T88" s="279"/>
    </row>
    <row r="89" spans="2:20" x14ac:dyDescent="0.2">
      <c r="B89" s="1213" t="str">
        <f>IF(ISBLANK('Program Requirements'!B134),"",('Program Requirements'!B134))</f>
        <v/>
      </c>
      <c r="C89" s="1214"/>
      <c r="D89" s="1215"/>
      <c r="E89" s="181"/>
      <c r="F89" s="433" t="str">
        <f>IF(ISBLANK('Program Requirements'!E134),"",'Program Requirements'!E134)</f>
        <v/>
      </c>
      <c r="G89" s="181"/>
      <c r="H89" s="181"/>
      <c r="I89" s="50"/>
      <c r="J89" s="50"/>
      <c r="K89" s="434" t="str">
        <f>IF(E89="Yes",('Program Requirements'!H134),"")</f>
        <v/>
      </c>
      <c r="L89" s="434" t="str">
        <f>IF(E89="Yes",('Program Requirements'!M134),"")</f>
        <v/>
      </c>
      <c r="M89" s="435">
        <f>IF(ISBLANK('Program Requirements'!N134),"",'Program Requirements'!N134)</f>
        <v>0</v>
      </c>
      <c r="N89" s="436">
        <f t="shared" si="0"/>
        <v>0</v>
      </c>
      <c r="O89" s="436">
        <f t="shared" ca="1" si="1"/>
        <v>-4.3655745685100555E-10</v>
      </c>
      <c r="P89" s="51"/>
      <c r="Q89" s="436">
        <f t="shared" si="2"/>
        <v>0</v>
      </c>
      <c r="R89" s="437" t="str">
        <f t="shared" si="3"/>
        <v/>
      </c>
      <c r="S89" s="805"/>
      <c r="T89" s="279"/>
    </row>
    <row r="90" spans="2:20" x14ac:dyDescent="0.2">
      <c r="B90" s="1213" t="str">
        <f>IF(ISBLANK('Program Requirements'!B135),"",('Program Requirements'!B135))</f>
        <v/>
      </c>
      <c r="C90" s="1214"/>
      <c r="D90" s="1215"/>
      <c r="E90" s="181"/>
      <c r="F90" s="433" t="str">
        <f>IF(ISBLANK('Program Requirements'!E135),"",'Program Requirements'!E135)</f>
        <v/>
      </c>
      <c r="G90" s="181"/>
      <c r="H90" s="181"/>
      <c r="I90" s="50"/>
      <c r="J90" s="50"/>
      <c r="K90" s="434" t="str">
        <f>IF(E90="Yes",('Program Requirements'!H135),"")</f>
        <v/>
      </c>
      <c r="L90" s="434" t="str">
        <f>IF(E90="Yes",('Program Requirements'!M135),"")</f>
        <v/>
      </c>
      <c r="M90" s="435">
        <f>IF(ISBLANK('Program Requirements'!N135),"",'Program Requirements'!N135)</f>
        <v>0</v>
      </c>
      <c r="N90" s="436">
        <f t="shared" si="0"/>
        <v>0</v>
      </c>
      <c r="O90" s="436">
        <f t="shared" ca="1" si="1"/>
        <v>-4.3655745685100555E-10</v>
      </c>
      <c r="P90" s="51"/>
      <c r="Q90" s="436">
        <f t="shared" si="2"/>
        <v>0</v>
      </c>
      <c r="R90" s="437" t="str">
        <f t="shared" ref="R90:R153" si="4">IF(E90="Yes",SUM(Q90)/SUM(L90),"")</f>
        <v/>
      </c>
      <c r="S90" s="805"/>
      <c r="T90" s="279"/>
    </row>
    <row r="91" spans="2:20" x14ac:dyDescent="0.2">
      <c r="B91" s="1213" t="str">
        <f>IF(ISBLANK('Program Requirements'!B136),"",('Program Requirements'!B136))</f>
        <v/>
      </c>
      <c r="C91" s="1214"/>
      <c r="D91" s="1215"/>
      <c r="E91" s="181"/>
      <c r="F91" s="433" t="str">
        <f>IF(ISBLANK('Program Requirements'!E136),"",'Program Requirements'!E136)</f>
        <v/>
      </c>
      <c r="G91" s="181"/>
      <c r="H91" s="181"/>
      <c r="I91" s="50"/>
      <c r="J91" s="50"/>
      <c r="K91" s="434" t="str">
        <f>IF(E91="Yes",('Program Requirements'!H136),"")</f>
        <v/>
      </c>
      <c r="L91" s="434" t="str">
        <f>IF(E91="Yes",('Program Requirements'!M136),"")</f>
        <v/>
      </c>
      <c r="M91" s="435">
        <f>IF(ISBLANK('Program Requirements'!N136),"",'Program Requirements'!N136)</f>
        <v>0</v>
      </c>
      <c r="N91" s="436">
        <f t="shared" si="0"/>
        <v>0</v>
      </c>
      <c r="O91" s="436">
        <f t="shared" ca="1" si="1"/>
        <v>-4.3655745685100555E-10</v>
      </c>
      <c r="P91" s="51"/>
      <c r="Q91" s="436">
        <f t="shared" si="2"/>
        <v>0</v>
      </c>
      <c r="R91" s="437" t="str">
        <f t="shared" si="4"/>
        <v/>
      </c>
      <c r="S91" s="805"/>
      <c r="T91" s="279"/>
    </row>
    <row r="92" spans="2:20" x14ac:dyDescent="0.2">
      <c r="B92" s="1213" t="str">
        <f>IF(ISBLANK('Program Requirements'!B137),"",('Program Requirements'!B137))</f>
        <v/>
      </c>
      <c r="C92" s="1214"/>
      <c r="D92" s="1215"/>
      <c r="E92" s="181"/>
      <c r="F92" s="433" t="str">
        <f>IF(ISBLANK('Program Requirements'!E137),"",'Program Requirements'!E137)</f>
        <v/>
      </c>
      <c r="G92" s="181"/>
      <c r="H92" s="181"/>
      <c r="I92" s="50"/>
      <c r="J92" s="50"/>
      <c r="K92" s="434" t="str">
        <f>IF(E92="Yes",('Program Requirements'!H137),"")</f>
        <v/>
      </c>
      <c r="L92" s="434" t="str">
        <f>IF(E92="Yes",('Program Requirements'!M137),"")</f>
        <v/>
      </c>
      <c r="M92" s="435">
        <f>IF(ISBLANK('Program Requirements'!N137),"",'Program Requirements'!N137)</f>
        <v>0</v>
      </c>
      <c r="N92" s="436">
        <f t="shared" si="0"/>
        <v>0</v>
      </c>
      <c r="O92" s="436">
        <f t="shared" ca="1" si="1"/>
        <v>-4.3655745685100555E-10</v>
      </c>
      <c r="P92" s="51"/>
      <c r="Q92" s="436">
        <f t="shared" si="2"/>
        <v>0</v>
      </c>
      <c r="R92" s="437" t="str">
        <f t="shared" si="4"/>
        <v/>
      </c>
      <c r="S92" s="805"/>
      <c r="T92" s="279"/>
    </row>
    <row r="93" spans="2:20" x14ac:dyDescent="0.2">
      <c r="B93" s="1213" t="str">
        <f>IF(ISBLANK('Program Requirements'!B138),"",('Program Requirements'!B138))</f>
        <v/>
      </c>
      <c r="C93" s="1214"/>
      <c r="D93" s="1215"/>
      <c r="E93" s="181"/>
      <c r="F93" s="433" t="str">
        <f>IF(ISBLANK('Program Requirements'!E138),"",'Program Requirements'!E138)</f>
        <v/>
      </c>
      <c r="G93" s="181"/>
      <c r="H93" s="181"/>
      <c r="I93" s="50"/>
      <c r="J93" s="50"/>
      <c r="K93" s="434" t="str">
        <f>IF(E93="Yes",('Program Requirements'!H138),"")</f>
        <v/>
      </c>
      <c r="L93" s="434" t="str">
        <f>IF(E93="Yes",('Program Requirements'!M138),"")</f>
        <v/>
      </c>
      <c r="M93" s="435">
        <f>IF(ISBLANK('Program Requirements'!N138),"",'Program Requirements'!N138)</f>
        <v>0</v>
      </c>
      <c r="N93" s="436">
        <f t="shared" si="0"/>
        <v>0</v>
      </c>
      <c r="O93" s="436">
        <f t="shared" ca="1" si="1"/>
        <v>-4.3655745685100555E-10</v>
      </c>
      <c r="P93" s="51"/>
      <c r="Q93" s="436">
        <f t="shared" si="2"/>
        <v>0</v>
      </c>
      <c r="R93" s="437" t="str">
        <f t="shared" si="4"/>
        <v/>
      </c>
      <c r="S93" s="805"/>
      <c r="T93" s="279"/>
    </row>
    <row r="94" spans="2:20" x14ac:dyDescent="0.2">
      <c r="B94" s="1213" t="str">
        <f>IF(ISBLANK('Program Requirements'!B139),"",('Program Requirements'!B139))</f>
        <v/>
      </c>
      <c r="C94" s="1214"/>
      <c r="D94" s="1215"/>
      <c r="E94" s="181"/>
      <c r="F94" s="433" t="str">
        <f>IF(ISBLANK('Program Requirements'!E139),"",'Program Requirements'!E139)</f>
        <v/>
      </c>
      <c r="G94" s="181"/>
      <c r="H94" s="181"/>
      <c r="I94" s="50"/>
      <c r="J94" s="50"/>
      <c r="K94" s="434" t="str">
        <f>IF(E94="Yes",('Program Requirements'!H139),"")</f>
        <v/>
      </c>
      <c r="L94" s="434" t="str">
        <f>IF(E94="Yes",('Program Requirements'!M139),"")</f>
        <v/>
      </c>
      <c r="M94" s="435">
        <f>IF(ISBLANK('Program Requirements'!N139),"",'Program Requirements'!N139)</f>
        <v>0</v>
      </c>
      <c r="N94" s="436">
        <f t="shared" si="0"/>
        <v>0</v>
      </c>
      <c r="O94" s="436">
        <f t="shared" ca="1" si="1"/>
        <v>-4.3655745685100555E-10</v>
      </c>
      <c r="P94" s="51"/>
      <c r="Q94" s="436">
        <f t="shared" si="2"/>
        <v>0</v>
      </c>
      <c r="R94" s="437" t="str">
        <f t="shared" si="4"/>
        <v/>
      </c>
      <c r="S94" s="805"/>
      <c r="T94" s="279"/>
    </row>
    <row r="95" spans="2:20" x14ac:dyDescent="0.2">
      <c r="B95" s="1213" t="str">
        <f>IF(ISBLANK('Program Requirements'!B140),"",('Program Requirements'!B140))</f>
        <v/>
      </c>
      <c r="C95" s="1214"/>
      <c r="D95" s="1215"/>
      <c r="E95" s="181"/>
      <c r="F95" s="433" t="str">
        <f>IF(ISBLANK('Program Requirements'!E140),"",'Program Requirements'!E140)</f>
        <v/>
      </c>
      <c r="G95" s="181"/>
      <c r="H95" s="181"/>
      <c r="I95" s="50"/>
      <c r="J95" s="50"/>
      <c r="K95" s="434" t="str">
        <f>IF(E95="Yes",('Program Requirements'!H140),"")</f>
        <v/>
      </c>
      <c r="L95" s="434" t="str">
        <f>IF(E95="Yes",('Program Requirements'!M140),"")</f>
        <v/>
      </c>
      <c r="M95" s="435">
        <f>IF(ISBLANK('Program Requirements'!N140),"",'Program Requirements'!N140)</f>
        <v>0</v>
      </c>
      <c r="N95" s="436">
        <f t="shared" si="0"/>
        <v>0</v>
      </c>
      <c r="O95" s="436">
        <f t="shared" ca="1" si="1"/>
        <v>-4.3655745685100555E-10</v>
      </c>
      <c r="P95" s="51"/>
      <c r="Q95" s="436">
        <f t="shared" si="2"/>
        <v>0</v>
      </c>
      <c r="R95" s="437" t="str">
        <f t="shared" si="4"/>
        <v/>
      </c>
      <c r="S95" s="805"/>
      <c r="T95" s="279"/>
    </row>
    <row r="96" spans="2:20" x14ac:dyDescent="0.2">
      <c r="B96" s="1213" t="str">
        <f>IF(ISBLANK('Program Requirements'!B141),"",('Program Requirements'!B141))</f>
        <v/>
      </c>
      <c r="C96" s="1214"/>
      <c r="D96" s="1215"/>
      <c r="E96" s="181"/>
      <c r="F96" s="433" t="str">
        <f>IF(ISBLANK('Program Requirements'!E141),"",'Program Requirements'!E141)</f>
        <v/>
      </c>
      <c r="G96" s="181"/>
      <c r="H96" s="181"/>
      <c r="I96" s="50"/>
      <c r="J96" s="50"/>
      <c r="K96" s="434" t="str">
        <f>IF(E96="Yes",('Program Requirements'!H141),"")</f>
        <v/>
      </c>
      <c r="L96" s="434" t="str">
        <f>IF(E96="Yes",('Program Requirements'!M141),"")</f>
        <v/>
      </c>
      <c r="M96" s="435">
        <f>IF(ISBLANK('Program Requirements'!N141),"",'Program Requirements'!N141)</f>
        <v>0</v>
      </c>
      <c r="N96" s="436">
        <f t="shared" si="0"/>
        <v>0</v>
      </c>
      <c r="O96" s="436">
        <f t="shared" ca="1" si="1"/>
        <v>-4.3655745685100555E-10</v>
      </c>
      <c r="P96" s="51"/>
      <c r="Q96" s="436">
        <f t="shared" si="2"/>
        <v>0</v>
      </c>
      <c r="R96" s="437" t="str">
        <f t="shared" si="4"/>
        <v/>
      </c>
      <c r="S96" s="805"/>
      <c r="T96" s="279"/>
    </row>
    <row r="97" spans="2:20" x14ac:dyDescent="0.2">
      <c r="B97" s="1213" t="str">
        <f>IF(ISBLANK('Program Requirements'!B142),"",('Program Requirements'!B142))</f>
        <v/>
      </c>
      <c r="C97" s="1214"/>
      <c r="D97" s="1215"/>
      <c r="E97" s="181"/>
      <c r="F97" s="433" t="str">
        <f>IF(ISBLANK('Program Requirements'!E142),"",'Program Requirements'!E142)</f>
        <v/>
      </c>
      <c r="G97" s="181"/>
      <c r="H97" s="181"/>
      <c r="I97" s="50"/>
      <c r="J97" s="50"/>
      <c r="K97" s="434" t="str">
        <f>IF(E97="Yes",('Program Requirements'!H142),"")</f>
        <v/>
      </c>
      <c r="L97" s="434" t="str">
        <f>IF(E97="Yes",('Program Requirements'!M142),"")</f>
        <v/>
      </c>
      <c r="M97" s="435">
        <f>IF(ISBLANK('Program Requirements'!N142),"",'Program Requirements'!N142)</f>
        <v>0</v>
      </c>
      <c r="N97" s="436">
        <f t="shared" si="0"/>
        <v>0</v>
      </c>
      <c r="O97" s="436">
        <f t="shared" ca="1" si="1"/>
        <v>-4.3655745685100555E-10</v>
      </c>
      <c r="P97" s="51"/>
      <c r="Q97" s="436">
        <f t="shared" si="2"/>
        <v>0</v>
      </c>
      <c r="R97" s="437" t="str">
        <f t="shared" si="4"/>
        <v/>
      </c>
      <c r="S97" s="805"/>
      <c r="T97" s="279"/>
    </row>
    <row r="98" spans="2:20" x14ac:dyDescent="0.2">
      <c r="B98" s="1213" t="str">
        <f>IF(ISBLANK('Program Requirements'!B143),"",('Program Requirements'!B143))</f>
        <v/>
      </c>
      <c r="C98" s="1214"/>
      <c r="D98" s="1215"/>
      <c r="E98" s="181"/>
      <c r="F98" s="433" t="str">
        <f>IF(ISBLANK('Program Requirements'!E143),"",'Program Requirements'!E143)</f>
        <v/>
      </c>
      <c r="G98" s="181"/>
      <c r="H98" s="181"/>
      <c r="I98" s="50"/>
      <c r="J98" s="50"/>
      <c r="K98" s="434" t="str">
        <f>IF(E98="Yes",('Program Requirements'!H143),"")</f>
        <v/>
      </c>
      <c r="L98" s="434" t="str">
        <f>IF(E98="Yes",('Program Requirements'!M143),"")</f>
        <v/>
      </c>
      <c r="M98" s="435">
        <f>IF(ISBLANK('Program Requirements'!N143),"",'Program Requirements'!N143)</f>
        <v>0</v>
      </c>
      <c r="N98" s="436">
        <f t="shared" si="0"/>
        <v>0</v>
      </c>
      <c r="O98" s="436">
        <f t="shared" ca="1" si="1"/>
        <v>-4.3655745685100555E-10</v>
      </c>
      <c r="P98" s="51"/>
      <c r="Q98" s="436">
        <f t="shared" si="2"/>
        <v>0</v>
      </c>
      <c r="R98" s="437" t="str">
        <f t="shared" si="4"/>
        <v/>
      </c>
      <c r="S98" s="805"/>
      <c r="T98" s="279"/>
    </row>
    <row r="99" spans="2:20" x14ac:dyDescent="0.2">
      <c r="B99" s="1213" t="str">
        <f>IF(ISBLANK('Program Requirements'!B144),"",('Program Requirements'!B144))</f>
        <v/>
      </c>
      <c r="C99" s="1214"/>
      <c r="D99" s="1215"/>
      <c r="E99" s="181"/>
      <c r="F99" s="433" t="str">
        <f>IF(ISBLANK('Program Requirements'!E144),"",'Program Requirements'!E144)</f>
        <v/>
      </c>
      <c r="G99" s="181"/>
      <c r="H99" s="181"/>
      <c r="I99" s="50"/>
      <c r="J99" s="50"/>
      <c r="K99" s="434" t="str">
        <f>IF(E99="Yes",('Program Requirements'!H144),"")</f>
        <v/>
      </c>
      <c r="L99" s="434" t="str">
        <f>IF(E99="Yes",('Program Requirements'!M144),"")</f>
        <v/>
      </c>
      <c r="M99" s="435">
        <f>IF(ISBLANK('Program Requirements'!N144),"",'Program Requirements'!N144)</f>
        <v>0</v>
      </c>
      <c r="N99" s="436">
        <f t="shared" si="0"/>
        <v>0</v>
      </c>
      <c r="O99" s="436">
        <f t="shared" ca="1" si="1"/>
        <v>-4.3655745685100555E-10</v>
      </c>
      <c r="P99" s="51"/>
      <c r="Q99" s="436">
        <f t="shared" si="2"/>
        <v>0</v>
      </c>
      <c r="R99" s="437" t="str">
        <f t="shared" si="4"/>
        <v/>
      </c>
      <c r="S99" s="805"/>
      <c r="T99" s="279"/>
    </row>
    <row r="100" spans="2:20" x14ac:dyDescent="0.2">
      <c r="B100" s="1213" t="str">
        <f>IF(ISBLANK('Program Requirements'!B145),"",('Program Requirements'!B145))</f>
        <v/>
      </c>
      <c r="C100" s="1214"/>
      <c r="D100" s="1215"/>
      <c r="E100" s="181"/>
      <c r="F100" s="433" t="str">
        <f>IF(ISBLANK('Program Requirements'!E145),"",'Program Requirements'!E145)</f>
        <v/>
      </c>
      <c r="G100" s="181"/>
      <c r="H100" s="181"/>
      <c r="I100" s="50"/>
      <c r="J100" s="50"/>
      <c r="K100" s="434" t="str">
        <f>IF(E100="Yes",('Program Requirements'!H145),"")</f>
        <v/>
      </c>
      <c r="L100" s="434" t="str">
        <f>IF(E100="Yes",('Program Requirements'!M145),"")</f>
        <v/>
      </c>
      <c r="M100" s="435">
        <f>IF(ISBLANK('Program Requirements'!N145),"",'Program Requirements'!N145)</f>
        <v>0</v>
      </c>
      <c r="N100" s="436">
        <f t="shared" si="0"/>
        <v>0</v>
      </c>
      <c r="O100" s="436">
        <f t="shared" ca="1" si="1"/>
        <v>-4.3655745685100555E-10</v>
      </c>
      <c r="P100" s="51"/>
      <c r="Q100" s="436">
        <f t="shared" si="2"/>
        <v>0</v>
      </c>
      <c r="R100" s="437" t="str">
        <f t="shared" si="4"/>
        <v/>
      </c>
      <c r="S100" s="805"/>
      <c r="T100" s="279"/>
    </row>
    <row r="101" spans="2:20" x14ac:dyDescent="0.2">
      <c r="B101" s="1213" t="str">
        <f>IF(ISBLANK('Program Requirements'!B146),"",('Program Requirements'!B146))</f>
        <v/>
      </c>
      <c r="C101" s="1214"/>
      <c r="D101" s="1215"/>
      <c r="E101" s="181"/>
      <c r="F101" s="433" t="str">
        <f>IF(ISBLANK('Program Requirements'!E146),"",'Program Requirements'!E146)</f>
        <v/>
      </c>
      <c r="G101" s="181"/>
      <c r="H101" s="181"/>
      <c r="I101" s="50"/>
      <c r="J101" s="50"/>
      <c r="K101" s="434" t="str">
        <f>IF(E101="Yes",('Program Requirements'!H146),"")</f>
        <v/>
      </c>
      <c r="L101" s="434" t="str">
        <f>IF(E101="Yes",('Program Requirements'!M146),"")</f>
        <v/>
      </c>
      <c r="M101" s="435">
        <f>IF(ISBLANK('Program Requirements'!N146),"",'Program Requirements'!N146)</f>
        <v>0</v>
      </c>
      <c r="N101" s="436">
        <f t="shared" si="0"/>
        <v>0</v>
      </c>
      <c r="O101" s="436">
        <f t="shared" ca="1" si="1"/>
        <v>-4.3655745685100555E-10</v>
      </c>
      <c r="P101" s="51"/>
      <c r="Q101" s="436">
        <f t="shared" si="2"/>
        <v>0</v>
      </c>
      <c r="R101" s="437" t="str">
        <f t="shared" si="4"/>
        <v/>
      </c>
      <c r="S101" s="805"/>
      <c r="T101" s="279"/>
    </row>
    <row r="102" spans="2:20" x14ac:dyDescent="0.2">
      <c r="B102" s="1213" t="str">
        <f>IF(ISBLANK('Program Requirements'!B147),"",('Program Requirements'!B147))</f>
        <v/>
      </c>
      <c r="C102" s="1214"/>
      <c r="D102" s="1215"/>
      <c r="E102" s="181"/>
      <c r="F102" s="433" t="str">
        <f>IF(ISBLANK('Program Requirements'!E147),"",'Program Requirements'!E147)</f>
        <v/>
      </c>
      <c r="G102" s="181"/>
      <c r="H102" s="181"/>
      <c r="I102" s="50"/>
      <c r="J102" s="50"/>
      <c r="K102" s="434" t="str">
        <f>IF(E102="Yes",('Program Requirements'!H147),"")</f>
        <v/>
      </c>
      <c r="L102" s="434" t="str">
        <f>IF(E102="Yes",('Program Requirements'!M147),"")</f>
        <v/>
      </c>
      <c r="M102" s="435">
        <f>IF(ISBLANK('Program Requirements'!N147),"",'Program Requirements'!N147)</f>
        <v>0</v>
      </c>
      <c r="N102" s="436">
        <f t="shared" si="0"/>
        <v>0</v>
      </c>
      <c r="O102" s="436">
        <f t="shared" ca="1" si="1"/>
        <v>-4.3655745685100555E-10</v>
      </c>
      <c r="P102" s="51"/>
      <c r="Q102" s="436">
        <f t="shared" si="2"/>
        <v>0</v>
      </c>
      <c r="R102" s="437" t="str">
        <f t="shared" si="4"/>
        <v/>
      </c>
      <c r="S102" s="805"/>
      <c r="T102" s="279"/>
    </row>
    <row r="103" spans="2:20" x14ac:dyDescent="0.2">
      <c r="B103" s="1213" t="str">
        <f>IF(ISBLANK('Program Requirements'!B148),"",('Program Requirements'!B148))</f>
        <v/>
      </c>
      <c r="C103" s="1214"/>
      <c r="D103" s="1215"/>
      <c r="E103" s="181"/>
      <c r="F103" s="433" t="str">
        <f>IF(ISBLANK('Program Requirements'!E148),"",'Program Requirements'!E148)</f>
        <v/>
      </c>
      <c r="G103" s="181"/>
      <c r="H103" s="181"/>
      <c r="I103" s="50"/>
      <c r="J103" s="50"/>
      <c r="K103" s="434" t="str">
        <f>IF(E103="Yes",('Program Requirements'!H148),"")</f>
        <v/>
      </c>
      <c r="L103" s="434" t="str">
        <f>IF(E103="Yes",('Program Requirements'!M148),"")</f>
        <v/>
      </c>
      <c r="M103" s="435">
        <f>IF(ISBLANK('Program Requirements'!N148),"",'Program Requirements'!N148)</f>
        <v>0</v>
      </c>
      <c r="N103" s="436">
        <f t="shared" si="0"/>
        <v>0</v>
      </c>
      <c r="O103" s="436">
        <f t="shared" ca="1" si="1"/>
        <v>-4.3655745685100555E-10</v>
      </c>
      <c r="P103" s="51"/>
      <c r="Q103" s="436">
        <f t="shared" si="2"/>
        <v>0</v>
      </c>
      <c r="R103" s="437" t="str">
        <f t="shared" si="4"/>
        <v/>
      </c>
      <c r="S103" s="805"/>
      <c r="T103" s="279"/>
    </row>
    <row r="104" spans="2:20" x14ac:dyDescent="0.2">
      <c r="B104" s="1213" t="str">
        <f>IF(ISBLANK('Program Requirements'!B149),"",('Program Requirements'!B149))</f>
        <v/>
      </c>
      <c r="C104" s="1214"/>
      <c r="D104" s="1215"/>
      <c r="E104" s="181"/>
      <c r="F104" s="433" t="str">
        <f>IF(ISBLANK('Program Requirements'!E149),"",'Program Requirements'!E149)</f>
        <v/>
      </c>
      <c r="G104" s="181"/>
      <c r="H104" s="181"/>
      <c r="I104" s="50"/>
      <c r="J104" s="50"/>
      <c r="K104" s="434" t="str">
        <f>IF(E104="Yes",('Program Requirements'!H149),"")</f>
        <v/>
      </c>
      <c r="L104" s="434" t="str">
        <f>IF(E104="Yes",('Program Requirements'!M149),"")</f>
        <v/>
      </c>
      <c r="M104" s="435">
        <f>IF(ISBLANK('Program Requirements'!N149),"",'Program Requirements'!N149)</f>
        <v>0</v>
      </c>
      <c r="N104" s="436">
        <f t="shared" si="0"/>
        <v>0</v>
      </c>
      <c r="O104" s="436">
        <f t="shared" ca="1" si="1"/>
        <v>-4.3655745685100555E-10</v>
      </c>
      <c r="P104" s="51"/>
      <c r="Q104" s="436">
        <f t="shared" si="2"/>
        <v>0</v>
      </c>
      <c r="R104" s="437" t="str">
        <f t="shared" si="4"/>
        <v/>
      </c>
      <c r="S104" s="805"/>
      <c r="T104" s="279"/>
    </row>
    <row r="105" spans="2:20" x14ac:dyDescent="0.2">
      <c r="B105" s="1213" t="str">
        <f>IF(ISBLANK('Program Requirements'!B150),"",('Program Requirements'!B150))</f>
        <v/>
      </c>
      <c r="C105" s="1214"/>
      <c r="D105" s="1215"/>
      <c r="E105" s="181"/>
      <c r="F105" s="433" t="str">
        <f>IF(ISBLANK('Program Requirements'!E150),"",'Program Requirements'!E150)</f>
        <v/>
      </c>
      <c r="G105" s="181"/>
      <c r="H105" s="181"/>
      <c r="I105" s="50"/>
      <c r="J105" s="50"/>
      <c r="K105" s="434" t="str">
        <f>IF(E105="Yes",('Program Requirements'!H150),"")</f>
        <v/>
      </c>
      <c r="L105" s="434" t="str">
        <f>IF(E105="Yes",('Program Requirements'!M150),"")</f>
        <v/>
      </c>
      <c r="M105" s="435">
        <f>IF(ISBLANK('Program Requirements'!N150),"",'Program Requirements'!N150)</f>
        <v>0</v>
      </c>
      <c r="N105" s="436">
        <f t="shared" si="0"/>
        <v>0</v>
      </c>
      <c r="O105" s="436">
        <f t="shared" ca="1" si="1"/>
        <v>-4.3655745685100555E-10</v>
      </c>
      <c r="P105" s="51"/>
      <c r="Q105" s="436">
        <f t="shared" si="2"/>
        <v>0</v>
      </c>
      <c r="R105" s="437" t="str">
        <f t="shared" si="4"/>
        <v/>
      </c>
      <c r="S105" s="805"/>
      <c r="T105" s="279"/>
    </row>
    <row r="106" spans="2:20" x14ac:dyDescent="0.2">
      <c r="B106" s="1213" t="str">
        <f>IF(ISBLANK('Program Requirements'!B151),"",('Program Requirements'!B151))</f>
        <v/>
      </c>
      <c r="C106" s="1214"/>
      <c r="D106" s="1215"/>
      <c r="E106" s="181"/>
      <c r="F106" s="433" t="str">
        <f>IF(ISBLANK('Program Requirements'!E151),"",'Program Requirements'!E151)</f>
        <v/>
      </c>
      <c r="G106" s="181"/>
      <c r="H106" s="181"/>
      <c r="I106" s="50"/>
      <c r="J106" s="50"/>
      <c r="K106" s="434" t="str">
        <f>IF(E106="Yes",('Program Requirements'!H151),"")</f>
        <v/>
      </c>
      <c r="L106" s="434" t="str">
        <f>IF(E106="Yes",('Program Requirements'!M151),"")</f>
        <v/>
      </c>
      <c r="M106" s="435">
        <f>IF(ISBLANK('Program Requirements'!N151),"",'Program Requirements'!N151)</f>
        <v>0</v>
      </c>
      <c r="N106" s="436">
        <f t="shared" si="0"/>
        <v>0</v>
      </c>
      <c r="O106" s="436">
        <f t="shared" ca="1" si="1"/>
        <v>-4.3655745685100555E-10</v>
      </c>
      <c r="P106" s="51"/>
      <c r="Q106" s="436">
        <f t="shared" si="2"/>
        <v>0</v>
      </c>
      <c r="R106" s="437" t="str">
        <f t="shared" si="4"/>
        <v/>
      </c>
      <c r="S106" s="805"/>
      <c r="T106" s="279"/>
    </row>
    <row r="107" spans="2:20" x14ac:dyDescent="0.2">
      <c r="B107" s="1213" t="str">
        <f>IF(ISBLANK('Program Requirements'!B152),"",('Program Requirements'!B152))</f>
        <v/>
      </c>
      <c r="C107" s="1214"/>
      <c r="D107" s="1215"/>
      <c r="E107" s="181"/>
      <c r="F107" s="433" t="str">
        <f>IF(ISBLANK('Program Requirements'!E152),"",'Program Requirements'!E152)</f>
        <v/>
      </c>
      <c r="G107" s="181"/>
      <c r="H107" s="181"/>
      <c r="I107" s="50"/>
      <c r="J107" s="50"/>
      <c r="K107" s="434" t="str">
        <f>IF(E107="Yes",('Program Requirements'!H152),"")</f>
        <v/>
      </c>
      <c r="L107" s="434" t="str">
        <f>IF(E107="Yes",('Program Requirements'!M152),"")</f>
        <v/>
      </c>
      <c r="M107" s="435">
        <f>IF(ISBLANK('Program Requirements'!N152),"",'Program Requirements'!N152)</f>
        <v>0</v>
      </c>
      <c r="N107" s="436">
        <f t="shared" si="0"/>
        <v>0</v>
      </c>
      <c r="O107" s="436">
        <f t="shared" ca="1" si="1"/>
        <v>-4.3655745685100555E-10</v>
      </c>
      <c r="P107" s="51"/>
      <c r="Q107" s="436">
        <f t="shared" si="2"/>
        <v>0</v>
      </c>
      <c r="R107" s="437" t="str">
        <f t="shared" si="4"/>
        <v/>
      </c>
      <c r="S107" s="805"/>
      <c r="T107" s="279"/>
    </row>
    <row r="108" spans="2:20" x14ac:dyDescent="0.2">
      <c r="B108" s="1213" t="str">
        <f>IF(ISBLANK('Program Requirements'!B153),"",('Program Requirements'!B153))</f>
        <v/>
      </c>
      <c r="C108" s="1214"/>
      <c r="D108" s="1215"/>
      <c r="E108" s="181"/>
      <c r="F108" s="433" t="str">
        <f>IF(ISBLANK('Program Requirements'!E153),"",'Program Requirements'!E153)</f>
        <v/>
      </c>
      <c r="G108" s="181"/>
      <c r="H108" s="181"/>
      <c r="I108" s="50"/>
      <c r="J108" s="50"/>
      <c r="K108" s="434" t="str">
        <f>IF(E108="Yes",('Program Requirements'!H153),"")</f>
        <v/>
      </c>
      <c r="L108" s="434" t="str">
        <f>IF(E108="Yes",('Program Requirements'!M153),"")</f>
        <v/>
      </c>
      <c r="M108" s="435">
        <f>IF(ISBLANK('Program Requirements'!N153),"",'Program Requirements'!N153)</f>
        <v>0</v>
      </c>
      <c r="N108" s="436">
        <f t="shared" si="0"/>
        <v>0</v>
      </c>
      <c r="O108" s="436">
        <f t="shared" ca="1" si="1"/>
        <v>-4.3655745685100555E-10</v>
      </c>
      <c r="P108" s="51"/>
      <c r="Q108" s="436">
        <f t="shared" si="2"/>
        <v>0</v>
      </c>
      <c r="R108" s="437" t="str">
        <f t="shared" si="4"/>
        <v/>
      </c>
      <c r="S108" s="805"/>
      <c r="T108" s="279"/>
    </row>
    <row r="109" spans="2:20" x14ac:dyDescent="0.2">
      <c r="B109" s="1213" t="str">
        <f>IF(ISBLANK('Program Requirements'!B154),"",('Program Requirements'!B154))</f>
        <v/>
      </c>
      <c r="C109" s="1214"/>
      <c r="D109" s="1215"/>
      <c r="E109" s="181"/>
      <c r="F109" s="433" t="str">
        <f>IF(ISBLANK('Program Requirements'!E154),"",'Program Requirements'!E154)</f>
        <v/>
      </c>
      <c r="G109" s="181"/>
      <c r="H109" s="181"/>
      <c r="I109" s="50"/>
      <c r="J109" s="50"/>
      <c r="K109" s="434" t="str">
        <f>IF(E109="Yes",('Program Requirements'!H154),"")</f>
        <v/>
      </c>
      <c r="L109" s="434" t="str">
        <f>IF(E109="Yes",('Program Requirements'!M154),"")</f>
        <v/>
      </c>
      <c r="M109" s="435">
        <f>IF(ISBLANK('Program Requirements'!N154),"",'Program Requirements'!N154)</f>
        <v>0</v>
      </c>
      <c r="N109" s="436">
        <f t="shared" si="0"/>
        <v>0</v>
      </c>
      <c r="O109" s="436">
        <f t="shared" ca="1" si="1"/>
        <v>-4.3655745685100555E-10</v>
      </c>
      <c r="P109" s="51"/>
      <c r="Q109" s="436">
        <f t="shared" si="2"/>
        <v>0</v>
      </c>
      <c r="R109" s="437" t="str">
        <f t="shared" si="4"/>
        <v/>
      </c>
      <c r="S109" s="805"/>
      <c r="T109" s="279"/>
    </row>
    <row r="110" spans="2:20" x14ac:dyDescent="0.2">
      <c r="B110" s="1213" t="str">
        <f>IF(ISBLANK('Program Requirements'!B155),"",('Program Requirements'!B155))</f>
        <v/>
      </c>
      <c r="C110" s="1214"/>
      <c r="D110" s="1215"/>
      <c r="E110" s="181"/>
      <c r="F110" s="433" t="str">
        <f>IF(ISBLANK('Program Requirements'!E155),"",'Program Requirements'!E155)</f>
        <v/>
      </c>
      <c r="G110" s="181"/>
      <c r="H110" s="181"/>
      <c r="I110" s="50"/>
      <c r="J110" s="50"/>
      <c r="K110" s="434" t="str">
        <f>IF(E110="Yes",('Program Requirements'!H155),"")</f>
        <v/>
      </c>
      <c r="L110" s="434" t="str">
        <f>IF(E110="Yes",('Program Requirements'!M155),"")</f>
        <v/>
      </c>
      <c r="M110" s="435">
        <f>IF(ISBLANK('Program Requirements'!N155),"",'Program Requirements'!N155)</f>
        <v>0</v>
      </c>
      <c r="N110" s="436">
        <f t="shared" si="0"/>
        <v>0</v>
      </c>
      <c r="O110" s="436">
        <f t="shared" ca="1" si="1"/>
        <v>-4.3655745685100555E-10</v>
      </c>
      <c r="P110" s="51"/>
      <c r="Q110" s="436">
        <f t="shared" si="2"/>
        <v>0</v>
      </c>
      <c r="R110" s="437" t="str">
        <f t="shared" si="4"/>
        <v/>
      </c>
      <c r="S110" s="805"/>
      <c r="T110" s="279"/>
    </row>
    <row r="111" spans="2:20" x14ac:dyDescent="0.2">
      <c r="B111" s="1213" t="str">
        <f>IF(ISBLANK('Program Requirements'!B156),"",('Program Requirements'!B156))</f>
        <v/>
      </c>
      <c r="C111" s="1214"/>
      <c r="D111" s="1215"/>
      <c r="E111" s="181"/>
      <c r="F111" s="433" t="str">
        <f>IF(ISBLANK('Program Requirements'!E156),"",'Program Requirements'!E156)</f>
        <v/>
      </c>
      <c r="G111" s="181"/>
      <c r="H111" s="181"/>
      <c r="I111" s="50"/>
      <c r="J111" s="50"/>
      <c r="K111" s="434" t="str">
        <f>IF(E111="Yes",('Program Requirements'!H156),"")</f>
        <v/>
      </c>
      <c r="L111" s="434" t="str">
        <f>IF(E111="Yes",('Program Requirements'!M156),"")</f>
        <v/>
      </c>
      <c r="M111" s="435">
        <f>IF(ISBLANK('Program Requirements'!N156),"",'Program Requirements'!N156)</f>
        <v>0</v>
      </c>
      <c r="N111" s="436">
        <f t="shared" si="0"/>
        <v>0</v>
      </c>
      <c r="O111" s="436">
        <f t="shared" ca="1" si="1"/>
        <v>-4.3655745685100555E-10</v>
      </c>
      <c r="P111" s="51"/>
      <c r="Q111" s="436">
        <f t="shared" si="2"/>
        <v>0</v>
      </c>
      <c r="R111" s="437" t="str">
        <f t="shared" si="4"/>
        <v/>
      </c>
      <c r="S111" s="805"/>
      <c r="T111" s="279"/>
    </row>
    <row r="112" spans="2:20" x14ac:dyDescent="0.2">
      <c r="B112" s="1213" t="str">
        <f>IF(ISBLANK('Program Requirements'!B157),"",('Program Requirements'!B157))</f>
        <v/>
      </c>
      <c r="C112" s="1214"/>
      <c r="D112" s="1215"/>
      <c r="E112" s="181"/>
      <c r="F112" s="433" t="str">
        <f>IF(ISBLANK('Program Requirements'!E157),"",'Program Requirements'!E157)</f>
        <v/>
      </c>
      <c r="G112" s="181"/>
      <c r="H112" s="181"/>
      <c r="I112" s="50"/>
      <c r="J112" s="50"/>
      <c r="K112" s="434" t="str">
        <f>IF(E112="Yes",('Program Requirements'!H157),"")</f>
        <v/>
      </c>
      <c r="L112" s="434" t="str">
        <f>IF(E112="Yes",('Program Requirements'!M157),"")</f>
        <v/>
      </c>
      <c r="M112" s="435">
        <f>IF(ISBLANK('Program Requirements'!N157),"",'Program Requirements'!N157)</f>
        <v>0</v>
      </c>
      <c r="N112" s="436">
        <f t="shared" si="0"/>
        <v>0</v>
      </c>
      <c r="O112" s="436">
        <f t="shared" ca="1" si="1"/>
        <v>-4.3655745685100555E-10</v>
      </c>
      <c r="P112" s="51"/>
      <c r="Q112" s="436">
        <f t="shared" si="2"/>
        <v>0</v>
      </c>
      <c r="R112" s="437" t="str">
        <f t="shared" si="4"/>
        <v/>
      </c>
      <c r="S112" s="805"/>
      <c r="T112" s="279"/>
    </row>
    <row r="113" spans="2:20" x14ac:dyDescent="0.2">
      <c r="B113" s="1213" t="str">
        <f>IF(ISBLANK('Program Requirements'!B158),"",('Program Requirements'!B158))</f>
        <v/>
      </c>
      <c r="C113" s="1214"/>
      <c r="D113" s="1215"/>
      <c r="E113" s="181"/>
      <c r="F113" s="433" t="str">
        <f>IF(ISBLANK('Program Requirements'!E158),"",'Program Requirements'!E158)</f>
        <v/>
      </c>
      <c r="G113" s="181"/>
      <c r="H113" s="181"/>
      <c r="I113" s="50"/>
      <c r="J113" s="50"/>
      <c r="K113" s="434" t="str">
        <f>IF(E113="Yes",('Program Requirements'!H158),"")</f>
        <v/>
      </c>
      <c r="L113" s="434" t="str">
        <f>IF(E113="Yes",('Program Requirements'!M158),"")</f>
        <v/>
      </c>
      <c r="M113" s="435">
        <f>IF(ISBLANK('Program Requirements'!N158),"",'Program Requirements'!N158)</f>
        <v>0</v>
      </c>
      <c r="N113" s="436">
        <f t="shared" si="0"/>
        <v>0</v>
      </c>
      <c r="O113" s="436">
        <f t="shared" ca="1" si="1"/>
        <v>-4.3655745685100555E-10</v>
      </c>
      <c r="P113" s="51"/>
      <c r="Q113" s="436">
        <f t="shared" si="2"/>
        <v>0</v>
      </c>
      <c r="R113" s="437" t="str">
        <f t="shared" si="4"/>
        <v/>
      </c>
      <c r="S113" s="805"/>
      <c r="T113" s="279"/>
    </row>
    <row r="114" spans="2:20" x14ac:dyDescent="0.2">
      <c r="B114" s="1213" t="str">
        <f>IF(ISBLANK('Program Requirements'!B159),"",('Program Requirements'!B159))</f>
        <v/>
      </c>
      <c r="C114" s="1214"/>
      <c r="D114" s="1215"/>
      <c r="E114" s="181"/>
      <c r="F114" s="433" t="str">
        <f>IF(ISBLANK('Program Requirements'!E159),"",'Program Requirements'!E159)</f>
        <v/>
      </c>
      <c r="G114" s="181"/>
      <c r="H114" s="181"/>
      <c r="I114" s="50"/>
      <c r="J114" s="50"/>
      <c r="K114" s="434" t="str">
        <f>IF(E114="Yes",('Program Requirements'!H159),"")</f>
        <v/>
      </c>
      <c r="L114" s="434" t="str">
        <f>IF(E114="Yes",('Program Requirements'!M159),"")</f>
        <v/>
      </c>
      <c r="M114" s="435">
        <f>IF(ISBLANK('Program Requirements'!N159),"",'Program Requirements'!N159)</f>
        <v>0</v>
      </c>
      <c r="N114" s="436">
        <f t="shared" si="0"/>
        <v>0</v>
      </c>
      <c r="O114" s="436">
        <f t="shared" ca="1" si="1"/>
        <v>-4.3655745685100555E-10</v>
      </c>
      <c r="P114" s="51"/>
      <c r="Q114" s="436">
        <f t="shared" si="2"/>
        <v>0</v>
      </c>
      <c r="R114" s="437" t="str">
        <f t="shared" si="4"/>
        <v/>
      </c>
      <c r="S114" s="805"/>
      <c r="T114" s="279"/>
    </row>
    <row r="115" spans="2:20" x14ac:dyDescent="0.2">
      <c r="B115" s="1213" t="str">
        <f>IF(ISBLANK('Program Requirements'!B160),"",('Program Requirements'!B160))</f>
        <v/>
      </c>
      <c r="C115" s="1214"/>
      <c r="D115" s="1215"/>
      <c r="E115" s="181"/>
      <c r="F115" s="433" t="str">
        <f>IF(ISBLANK('Program Requirements'!E160),"",'Program Requirements'!E160)</f>
        <v/>
      </c>
      <c r="G115" s="181"/>
      <c r="H115" s="181"/>
      <c r="I115" s="50"/>
      <c r="J115" s="50"/>
      <c r="K115" s="434" t="str">
        <f>IF(E115="Yes",('Program Requirements'!H160),"")</f>
        <v/>
      </c>
      <c r="L115" s="434" t="str">
        <f>IF(E115="Yes",('Program Requirements'!M160),"")</f>
        <v/>
      </c>
      <c r="M115" s="435">
        <f>IF(ISBLANK('Program Requirements'!N160),"",'Program Requirements'!N160)</f>
        <v>0</v>
      </c>
      <c r="N115" s="436">
        <f t="shared" si="0"/>
        <v>0</v>
      </c>
      <c r="O115" s="436">
        <f t="shared" ca="1" si="1"/>
        <v>-4.3655745685100555E-10</v>
      </c>
      <c r="P115" s="51"/>
      <c r="Q115" s="436">
        <f t="shared" si="2"/>
        <v>0</v>
      </c>
      <c r="R115" s="437" t="str">
        <f t="shared" si="4"/>
        <v/>
      </c>
      <c r="S115" s="805"/>
      <c r="T115" s="279"/>
    </row>
    <row r="116" spans="2:20" x14ac:dyDescent="0.2">
      <c r="B116" s="1213" t="str">
        <f>IF(ISBLANK('Program Requirements'!B161),"",('Program Requirements'!B161))</f>
        <v/>
      </c>
      <c r="C116" s="1214"/>
      <c r="D116" s="1215"/>
      <c r="E116" s="181"/>
      <c r="F116" s="433" t="str">
        <f>IF(ISBLANK('Program Requirements'!E161),"",'Program Requirements'!E161)</f>
        <v/>
      </c>
      <c r="G116" s="181"/>
      <c r="H116" s="181"/>
      <c r="I116" s="50"/>
      <c r="J116" s="50"/>
      <c r="K116" s="434" t="str">
        <f>IF(E116="Yes",('Program Requirements'!H161),"")</f>
        <v/>
      </c>
      <c r="L116" s="434" t="str">
        <f>IF(E116="Yes",('Program Requirements'!M161),"")</f>
        <v/>
      </c>
      <c r="M116" s="435">
        <f>IF(ISBLANK('Program Requirements'!N161),"",'Program Requirements'!N161)</f>
        <v>0</v>
      </c>
      <c r="N116" s="436">
        <f t="shared" si="0"/>
        <v>0</v>
      </c>
      <c r="O116" s="436">
        <f t="shared" ca="1" si="1"/>
        <v>-4.3655745685100555E-10</v>
      </c>
      <c r="P116" s="51"/>
      <c r="Q116" s="436">
        <f t="shared" si="2"/>
        <v>0</v>
      </c>
      <c r="R116" s="437" t="str">
        <f t="shared" si="4"/>
        <v/>
      </c>
      <c r="S116" s="805"/>
      <c r="T116" s="279"/>
    </row>
    <row r="117" spans="2:20" x14ac:dyDescent="0.2">
      <c r="B117" s="1213" t="str">
        <f>IF(ISBLANK('Program Requirements'!B162),"",('Program Requirements'!B162))</f>
        <v/>
      </c>
      <c r="C117" s="1214"/>
      <c r="D117" s="1215"/>
      <c r="E117" s="181"/>
      <c r="F117" s="433" t="str">
        <f>IF(ISBLANK('Program Requirements'!E162),"",'Program Requirements'!E162)</f>
        <v/>
      </c>
      <c r="G117" s="181"/>
      <c r="H117" s="181"/>
      <c r="I117" s="50"/>
      <c r="J117" s="50"/>
      <c r="K117" s="434" t="str">
        <f>IF(E117="Yes",('Program Requirements'!H162),"")</f>
        <v/>
      </c>
      <c r="L117" s="434" t="str">
        <f>IF(E117="Yes",('Program Requirements'!M162),"")</f>
        <v/>
      </c>
      <c r="M117" s="435">
        <f>IF(ISBLANK('Program Requirements'!N162),"",'Program Requirements'!N162)</f>
        <v>0</v>
      </c>
      <c r="N117" s="436">
        <f t="shared" si="0"/>
        <v>0</v>
      </c>
      <c r="O117" s="436">
        <f t="shared" ca="1" si="1"/>
        <v>-4.3655745685100555E-10</v>
      </c>
      <c r="P117" s="51"/>
      <c r="Q117" s="436">
        <f t="shared" si="2"/>
        <v>0</v>
      </c>
      <c r="R117" s="437" t="str">
        <f t="shared" si="4"/>
        <v/>
      </c>
      <c r="S117" s="805"/>
      <c r="T117" s="279"/>
    </row>
    <row r="118" spans="2:20" x14ac:dyDescent="0.2">
      <c r="B118" s="1213" t="str">
        <f>IF(ISBLANK('Program Requirements'!B163),"",('Program Requirements'!B163))</f>
        <v/>
      </c>
      <c r="C118" s="1214"/>
      <c r="D118" s="1215"/>
      <c r="E118" s="181"/>
      <c r="F118" s="433" t="str">
        <f>IF(ISBLANK('Program Requirements'!E163),"",'Program Requirements'!E163)</f>
        <v/>
      </c>
      <c r="G118" s="181"/>
      <c r="H118" s="181"/>
      <c r="I118" s="50"/>
      <c r="J118" s="50"/>
      <c r="K118" s="434" t="str">
        <f>IF(E118="Yes",('Program Requirements'!H163),"")</f>
        <v/>
      </c>
      <c r="L118" s="434" t="str">
        <f>IF(E118="Yes",('Program Requirements'!M163),"")</f>
        <v/>
      </c>
      <c r="M118" s="435">
        <f>IF(ISBLANK('Program Requirements'!N163),"",'Program Requirements'!N163)</f>
        <v>0</v>
      </c>
      <c r="N118" s="436">
        <f t="shared" si="0"/>
        <v>0</v>
      </c>
      <c r="O118" s="436">
        <f t="shared" ca="1" si="1"/>
        <v>-4.3655745685100555E-10</v>
      </c>
      <c r="P118" s="51"/>
      <c r="Q118" s="436">
        <f t="shared" si="2"/>
        <v>0</v>
      </c>
      <c r="R118" s="437" t="str">
        <f t="shared" si="4"/>
        <v/>
      </c>
      <c r="S118" s="805"/>
      <c r="T118" s="279"/>
    </row>
    <row r="119" spans="2:20" x14ac:dyDescent="0.2">
      <c r="B119" s="1213" t="str">
        <f>IF(ISBLANK('Program Requirements'!B164),"",('Program Requirements'!B164))</f>
        <v/>
      </c>
      <c r="C119" s="1214"/>
      <c r="D119" s="1215"/>
      <c r="E119" s="181"/>
      <c r="F119" s="433" t="str">
        <f>IF(ISBLANK('Program Requirements'!E164),"",'Program Requirements'!E164)</f>
        <v/>
      </c>
      <c r="G119" s="181"/>
      <c r="H119" s="181"/>
      <c r="I119" s="50"/>
      <c r="J119" s="50"/>
      <c r="K119" s="434" t="str">
        <f>IF(E119="Yes",('Program Requirements'!H164),"")</f>
        <v/>
      </c>
      <c r="L119" s="434" t="str">
        <f>IF(E119="Yes",('Program Requirements'!M164),"")</f>
        <v/>
      </c>
      <c r="M119" s="435">
        <f>IF(ISBLANK('Program Requirements'!N164),"",'Program Requirements'!N164)</f>
        <v>0</v>
      </c>
      <c r="N119" s="436">
        <f t="shared" si="0"/>
        <v>0</v>
      </c>
      <c r="O119" s="436">
        <f t="shared" ca="1" si="1"/>
        <v>-4.3655745685100555E-10</v>
      </c>
      <c r="P119" s="51"/>
      <c r="Q119" s="436">
        <f t="shared" si="2"/>
        <v>0</v>
      </c>
      <c r="R119" s="437" t="str">
        <f t="shared" si="4"/>
        <v/>
      </c>
      <c r="S119" s="805"/>
      <c r="T119" s="279"/>
    </row>
    <row r="120" spans="2:20" x14ac:dyDescent="0.2">
      <c r="B120" s="1213" t="str">
        <f>IF(ISBLANK('Program Requirements'!B165),"",('Program Requirements'!B165))</f>
        <v/>
      </c>
      <c r="C120" s="1214"/>
      <c r="D120" s="1215"/>
      <c r="E120" s="181"/>
      <c r="F120" s="433" t="str">
        <f>IF(ISBLANK('Program Requirements'!E165),"",'Program Requirements'!E165)</f>
        <v/>
      </c>
      <c r="G120" s="181"/>
      <c r="H120" s="181"/>
      <c r="I120" s="50"/>
      <c r="J120" s="50"/>
      <c r="K120" s="434" t="str">
        <f>IF(E120="Yes",('Program Requirements'!H165),"")</f>
        <v/>
      </c>
      <c r="L120" s="434" t="str">
        <f>IF(E120="Yes",('Program Requirements'!M165),"")</f>
        <v/>
      </c>
      <c r="M120" s="435">
        <f>IF(ISBLANK('Program Requirements'!N165),"",'Program Requirements'!N165)</f>
        <v>0</v>
      </c>
      <c r="N120" s="436">
        <f t="shared" si="0"/>
        <v>0</v>
      </c>
      <c r="O120" s="436">
        <f t="shared" ca="1" si="1"/>
        <v>-4.3655745685100555E-10</v>
      </c>
      <c r="P120" s="51"/>
      <c r="Q120" s="436">
        <f t="shared" si="2"/>
        <v>0</v>
      </c>
      <c r="R120" s="437" t="str">
        <f t="shared" si="4"/>
        <v/>
      </c>
      <c r="S120" s="805"/>
      <c r="T120" s="279"/>
    </row>
    <row r="121" spans="2:20" x14ac:dyDescent="0.2">
      <c r="B121" s="1213" t="str">
        <f>IF(ISBLANK('Program Requirements'!B166),"",('Program Requirements'!B166))</f>
        <v/>
      </c>
      <c r="C121" s="1214"/>
      <c r="D121" s="1215"/>
      <c r="E121" s="181"/>
      <c r="F121" s="433" t="str">
        <f>IF(ISBLANK('Program Requirements'!E166),"",'Program Requirements'!E166)</f>
        <v/>
      </c>
      <c r="G121" s="181"/>
      <c r="H121" s="181"/>
      <c r="I121" s="50"/>
      <c r="J121" s="50"/>
      <c r="K121" s="434" t="str">
        <f>IF(E121="Yes",('Program Requirements'!H166),"")</f>
        <v/>
      </c>
      <c r="L121" s="434" t="str">
        <f>IF(E121="Yes",('Program Requirements'!M166),"")</f>
        <v/>
      </c>
      <c r="M121" s="435">
        <f>IF(ISBLANK('Program Requirements'!N166),"",'Program Requirements'!N166)</f>
        <v>0</v>
      </c>
      <c r="N121" s="436">
        <f t="shared" si="0"/>
        <v>0</v>
      </c>
      <c r="O121" s="436">
        <f t="shared" ca="1" si="1"/>
        <v>-4.3655745685100555E-10</v>
      </c>
      <c r="P121" s="51"/>
      <c r="Q121" s="436">
        <f t="shared" si="2"/>
        <v>0</v>
      </c>
      <c r="R121" s="437" t="str">
        <f t="shared" si="4"/>
        <v/>
      </c>
      <c r="S121" s="805"/>
      <c r="T121" s="279"/>
    </row>
    <row r="122" spans="2:20" x14ac:dyDescent="0.2">
      <c r="B122" s="1213" t="str">
        <f>IF(ISBLANK('Program Requirements'!B167),"",('Program Requirements'!B167))</f>
        <v/>
      </c>
      <c r="C122" s="1214"/>
      <c r="D122" s="1215"/>
      <c r="E122" s="181"/>
      <c r="F122" s="433" t="str">
        <f>IF(ISBLANK('Program Requirements'!E167),"",'Program Requirements'!E167)</f>
        <v/>
      </c>
      <c r="G122" s="181"/>
      <c r="H122" s="181"/>
      <c r="I122" s="50"/>
      <c r="J122" s="50"/>
      <c r="K122" s="434" t="str">
        <f>IF(E122="Yes",('Program Requirements'!H167),"")</f>
        <v/>
      </c>
      <c r="L122" s="434" t="str">
        <f>IF(E122="Yes",('Program Requirements'!M167),"")</f>
        <v/>
      </c>
      <c r="M122" s="435">
        <f>IF(ISBLANK('Program Requirements'!N167),"",'Program Requirements'!N167)</f>
        <v>0</v>
      </c>
      <c r="N122" s="436">
        <f t="shared" si="0"/>
        <v>0</v>
      </c>
      <c r="O122" s="436">
        <f t="shared" ca="1" si="1"/>
        <v>-4.3655745685100555E-10</v>
      </c>
      <c r="P122" s="51"/>
      <c r="Q122" s="436">
        <f t="shared" si="2"/>
        <v>0</v>
      </c>
      <c r="R122" s="437" t="str">
        <f t="shared" si="4"/>
        <v/>
      </c>
      <c r="S122" s="805"/>
      <c r="T122" s="279"/>
    </row>
    <row r="123" spans="2:20" x14ac:dyDescent="0.2">
      <c r="B123" s="1213" t="str">
        <f>IF(ISBLANK('Program Requirements'!B168),"",('Program Requirements'!B168))</f>
        <v/>
      </c>
      <c r="C123" s="1214"/>
      <c r="D123" s="1215"/>
      <c r="E123" s="181"/>
      <c r="F123" s="433" t="str">
        <f>IF(ISBLANK('Program Requirements'!E168),"",'Program Requirements'!E168)</f>
        <v/>
      </c>
      <c r="G123" s="181"/>
      <c r="H123" s="181"/>
      <c r="I123" s="50"/>
      <c r="J123" s="50"/>
      <c r="K123" s="434" t="str">
        <f>IF(E123="Yes",('Program Requirements'!H168),"")</f>
        <v/>
      </c>
      <c r="L123" s="434" t="str">
        <f>IF(E123="Yes",('Program Requirements'!M168),"")</f>
        <v/>
      </c>
      <c r="M123" s="435">
        <f>IF(ISBLANK('Program Requirements'!N168),"",'Program Requirements'!N168)</f>
        <v>0</v>
      </c>
      <c r="N123" s="436">
        <f t="shared" ref="N123:N186" si="5">IF(E123="Yes",(L123)*$O$45,0)</f>
        <v>0</v>
      </c>
      <c r="O123" s="436">
        <f t="shared" ref="O123:O186" ca="1" si="6">O122-N123</f>
        <v>-4.3655745685100555E-10</v>
      </c>
      <c r="P123" s="51"/>
      <c r="Q123" s="436">
        <f t="shared" ref="Q123:Q186" si="7">IF(SUM(P123)=0,SUM(N123),IF(SUM(N123,P123)=P123,"ERROR",SUM(N123,P123)))</f>
        <v>0</v>
      </c>
      <c r="R123" s="437" t="str">
        <f t="shared" si="4"/>
        <v/>
      </c>
      <c r="S123" s="805"/>
      <c r="T123" s="279"/>
    </row>
    <row r="124" spans="2:20" x14ac:dyDescent="0.2">
      <c r="B124" s="1213" t="str">
        <f>IF(ISBLANK('Program Requirements'!B169),"",('Program Requirements'!B169))</f>
        <v/>
      </c>
      <c r="C124" s="1214"/>
      <c r="D124" s="1215"/>
      <c r="E124" s="181"/>
      <c r="F124" s="433" t="str">
        <f>IF(ISBLANK('Program Requirements'!E169),"",'Program Requirements'!E169)</f>
        <v/>
      </c>
      <c r="G124" s="181"/>
      <c r="H124" s="181"/>
      <c r="I124" s="50"/>
      <c r="J124" s="50"/>
      <c r="K124" s="434" t="str">
        <f>IF(E124="Yes",('Program Requirements'!H169),"")</f>
        <v/>
      </c>
      <c r="L124" s="434" t="str">
        <f>IF(E124="Yes",('Program Requirements'!M169),"")</f>
        <v/>
      </c>
      <c r="M124" s="435">
        <f>IF(ISBLANK('Program Requirements'!N169),"",'Program Requirements'!N169)</f>
        <v>0</v>
      </c>
      <c r="N124" s="436">
        <f t="shared" si="5"/>
        <v>0</v>
      </c>
      <c r="O124" s="436">
        <f t="shared" ca="1" si="6"/>
        <v>-4.3655745685100555E-10</v>
      </c>
      <c r="P124" s="51"/>
      <c r="Q124" s="436">
        <f t="shared" si="7"/>
        <v>0</v>
      </c>
      <c r="R124" s="437" t="str">
        <f t="shared" si="4"/>
        <v/>
      </c>
      <c r="S124" s="805"/>
      <c r="T124" s="279"/>
    </row>
    <row r="125" spans="2:20" x14ac:dyDescent="0.2">
      <c r="B125" s="1213" t="str">
        <f>IF(ISBLANK('Program Requirements'!B170),"",('Program Requirements'!B170))</f>
        <v/>
      </c>
      <c r="C125" s="1214"/>
      <c r="D125" s="1215"/>
      <c r="E125" s="181"/>
      <c r="F125" s="433" t="str">
        <f>IF(ISBLANK('Program Requirements'!E170),"",'Program Requirements'!E170)</f>
        <v/>
      </c>
      <c r="G125" s="181"/>
      <c r="H125" s="181"/>
      <c r="I125" s="50"/>
      <c r="J125" s="50"/>
      <c r="K125" s="434" t="str">
        <f>IF(E125="Yes",('Program Requirements'!H170),"")</f>
        <v/>
      </c>
      <c r="L125" s="434" t="str">
        <f>IF(E125="Yes",('Program Requirements'!M170),"")</f>
        <v/>
      </c>
      <c r="M125" s="435">
        <f>IF(ISBLANK('Program Requirements'!N170),"",'Program Requirements'!N170)</f>
        <v>0</v>
      </c>
      <c r="N125" s="436">
        <f t="shared" si="5"/>
        <v>0</v>
      </c>
      <c r="O125" s="436">
        <f t="shared" ca="1" si="6"/>
        <v>-4.3655745685100555E-10</v>
      </c>
      <c r="P125" s="51"/>
      <c r="Q125" s="436">
        <f t="shared" si="7"/>
        <v>0</v>
      </c>
      <c r="R125" s="437" t="str">
        <f t="shared" si="4"/>
        <v/>
      </c>
      <c r="S125" s="805"/>
      <c r="T125" s="279"/>
    </row>
    <row r="126" spans="2:20" x14ac:dyDescent="0.2">
      <c r="B126" s="1213" t="str">
        <f>IF(ISBLANK('Program Requirements'!B171),"",('Program Requirements'!B171))</f>
        <v/>
      </c>
      <c r="C126" s="1214"/>
      <c r="D126" s="1215"/>
      <c r="E126" s="181"/>
      <c r="F126" s="433" t="str">
        <f>IF(ISBLANK('Program Requirements'!E171),"",'Program Requirements'!E171)</f>
        <v/>
      </c>
      <c r="G126" s="181"/>
      <c r="H126" s="181"/>
      <c r="I126" s="50"/>
      <c r="J126" s="50"/>
      <c r="K126" s="434" t="str">
        <f>IF(E126="Yes",('Program Requirements'!H171),"")</f>
        <v/>
      </c>
      <c r="L126" s="434" t="str">
        <f>IF(E126="Yes",('Program Requirements'!M171),"")</f>
        <v/>
      </c>
      <c r="M126" s="435">
        <f>IF(ISBLANK('Program Requirements'!N171),"",'Program Requirements'!N171)</f>
        <v>0</v>
      </c>
      <c r="N126" s="436">
        <f t="shared" si="5"/>
        <v>0</v>
      </c>
      <c r="O126" s="436">
        <f t="shared" ca="1" si="6"/>
        <v>-4.3655745685100555E-10</v>
      </c>
      <c r="P126" s="51"/>
      <c r="Q126" s="436">
        <f t="shared" si="7"/>
        <v>0</v>
      </c>
      <c r="R126" s="437" t="str">
        <f t="shared" si="4"/>
        <v/>
      </c>
      <c r="S126" s="805"/>
      <c r="T126" s="279"/>
    </row>
    <row r="127" spans="2:20" x14ac:dyDescent="0.2">
      <c r="B127" s="1213" t="str">
        <f>IF(ISBLANK('Program Requirements'!B172),"",('Program Requirements'!B172))</f>
        <v/>
      </c>
      <c r="C127" s="1214"/>
      <c r="D127" s="1215"/>
      <c r="E127" s="181"/>
      <c r="F127" s="433" t="str">
        <f>IF(ISBLANK('Program Requirements'!E172),"",'Program Requirements'!E172)</f>
        <v/>
      </c>
      <c r="G127" s="181"/>
      <c r="H127" s="181"/>
      <c r="I127" s="50"/>
      <c r="J127" s="50"/>
      <c r="K127" s="434" t="str">
        <f>IF(E127="Yes",('Program Requirements'!H172),"")</f>
        <v/>
      </c>
      <c r="L127" s="434" t="str">
        <f>IF(E127="Yes",('Program Requirements'!M172),"")</f>
        <v/>
      </c>
      <c r="M127" s="435">
        <f>IF(ISBLANK('Program Requirements'!N172),"",'Program Requirements'!N172)</f>
        <v>0</v>
      </c>
      <c r="N127" s="436">
        <f t="shared" si="5"/>
        <v>0</v>
      </c>
      <c r="O127" s="436">
        <f t="shared" ca="1" si="6"/>
        <v>-4.3655745685100555E-10</v>
      </c>
      <c r="P127" s="51"/>
      <c r="Q127" s="436">
        <f t="shared" si="7"/>
        <v>0</v>
      </c>
      <c r="R127" s="437" t="str">
        <f t="shared" si="4"/>
        <v/>
      </c>
      <c r="S127" s="805"/>
      <c r="T127" s="279"/>
    </row>
    <row r="128" spans="2:20" x14ac:dyDescent="0.2">
      <c r="B128" s="1213" t="str">
        <f>IF(ISBLANK('Program Requirements'!B173),"",('Program Requirements'!B173))</f>
        <v/>
      </c>
      <c r="C128" s="1214"/>
      <c r="D128" s="1215"/>
      <c r="E128" s="181"/>
      <c r="F128" s="433" t="str">
        <f>IF(ISBLANK('Program Requirements'!E173),"",'Program Requirements'!E173)</f>
        <v/>
      </c>
      <c r="G128" s="181"/>
      <c r="H128" s="181"/>
      <c r="I128" s="50"/>
      <c r="J128" s="50"/>
      <c r="K128" s="434" t="str">
        <f>IF(E128="Yes",('Program Requirements'!H173),"")</f>
        <v/>
      </c>
      <c r="L128" s="434" t="str">
        <f>IF(E128="Yes",('Program Requirements'!M173),"")</f>
        <v/>
      </c>
      <c r="M128" s="435">
        <f>IF(ISBLANK('Program Requirements'!N173),"",'Program Requirements'!N173)</f>
        <v>0</v>
      </c>
      <c r="N128" s="436">
        <f t="shared" si="5"/>
        <v>0</v>
      </c>
      <c r="O128" s="436">
        <f t="shared" ca="1" si="6"/>
        <v>-4.3655745685100555E-10</v>
      </c>
      <c r="P128" s="51"/>
      <c r="Q128" s="436">
        <f t="shared" si="7"/>
        <v>0</v>
      </c>
      <c r="R128" s="437" t="str">
        <f t="shared" si="4"/>
        <v/>
      </c>
      <c r="S128" s="805"/>
      <c r="T128" s="279"/>
    </row>
    <row r="129" spans="2:20" x14ac:dyDescent="0.2">
      <c r="B129" s="1213" t="str">
        <f>IF(ISBLANK('Program Requirements'!B174),"",('Program Requirements'!B174))</f>
        <v/>
      </c>
      <c r="C129" s="1214"/>
      <c r="D129" s="1215"/>
      <c r="E129" s="181"/>
      <c r="F129" s="433" t="str">
        <f>IF(ISBLANK('Program Requirements'!E174),"",'Program Requirements'!E174)</f>
        <v/>
      </c>
      <c r="G129" s="181"/>
      <c r="H129" s="181"/>
      <c r="I129" s="50"/>
      <c r="J129" s="50"/>
      <c r="K129" s="434" t="str">
        <f>IF(E129="Yes",('Program Requirements'!H174),"")</f>
        <v/>
      </c>
      <c r="L129" s="434" t="str">
        <f>IF(E129="Yes",('Program Requirements'!M174),"")</f>
        <v/>
      </c>
      <c r="M129" s="435">
        <f>IF(ISBLANK('Program Requirements'!N174),"",'Program Requirements'!N174)</f>
        <v>0</v>
      </c>
      <c r="N129" s="436">
        <f t="shared" si="5"/>
        <v>0</v>
      </c>
      <c r="O129" s="436">
        <f t="shared" ca="1" si="6"/>
        <v>-4.3655745685100555E-10</v>
      </c>
      <c r="P129" s="51"/>
      <c r="Q129" s="436">
        <f t="shared" si="7"/>
        <v>0</v>
      </c>
      <c r="R129" s="437" t="str">
        <f t="shared" si="4"/>
        <v/>
      </c>
      <c r="S129" s="805"/>
      <c r="T129" s="279"/>
    </row>
    <row r="130" spans="2:20" x14ac:dyDescent="0.2">
      <c r="B130" s="1213" t="str">
        <f>IF(ISBLANK('Program Requirements'!B175),"",('Program Requirements'!B175))</f>
        <v/>
      </c>
      <c r="C130" s="1214"/>
      <c r="D130" s="1215"/>
      <c r="E130" s="181"/>
      <c r="F130" s="433" t="str">
        <f>IF(ISBLANK('Program Requirements'!E175),"",'Program Requirements'!E175)</f>
        <v/>
      </c>
      <c r="G130" s="181"/>
      <c r="H130" s="181"/>
      <c r="I130" s="50"/>
      <c r="J130" s="50"/>
      <c r="K130" s="434" t="str">
        <f>IF(E130="Yes",('Program Requirements'!H175),"")</f>
        <v/>
      </c>
      <c r="L130" s="434" t="str">
        <f>IF(E130="Yes",('Program Requirements'!M175),"")</f>
        <v/>
      </c>
      <c r="M130" s="435">
        <f>IF(ISBLANK('Program Requirements'!N175),"",'Program Requirements'!N175)</f>
        <v>0</v>
      </c>
      <c r="N130" s="436">
        <f t="shared" si="5"/>
        <v>0</v>
      </c>
      <c r="O130" s="436">
        <f t="shared" ca="1" si="6"/>
        <v>-4.3655745685100555E-10</v>
      </c>
      <c r="P130" s="51"/>
      <c r="Q130" s="436">
        <f t="shared" si="7"/>
        <v>0</v>
      </c>
      <c r="R130" s="437" t="str">
        <f t="shared" si="4"/>
        <v/>
      </c>
      <c r="S130" s="805"/>
      <c r="T130" s="279"/>
    </row>
    <row r="131" spans="2:20" x14ac:dyDescent="0.2">
      <c r="B131" s="1213" t="str">
        <f>IF(ISBLANK('Program Requirements'!B176),"",('Program Requirements'!B176))</f>
        <v/>
      </c>
      <c r="C131" s="1214"/>
      <c r="D131" s="1215"/>
      <c r="E131" s="181"/>
      <c r="F131" s="433" t="str">
        <f>IF(ISBLANK('Program Requirements'!E176),"",'Program Requirements'!E176)</f>
        <v/>
      </c>
      <c r="G131" s="181"/>
      <c r="H131" s="181"/>
      <c r="I131" s="50"/>
      <c r="J131" s="50"/>
      <c r="K131" s="434" t="str">
        <f>IF(E131="Yes",('Program Requirements'!H176),"")</f>
        <v/>
      </c>
      <c r="L131" s="434" t="str">
        <f>IF(E131="Yes",('Program Requirements'!M176),"")</f>
        <v/>
      </c>
      <c r="M131" s="435">
        <f>IF(ISBLANK('Program Requirements'!N176),"",'Program Requirements'!N176)</f>
        <v>0</v>
      </c>
      <c r="N131" s="436">
        <f t="shared" si="5"/>
        <v>0</v>
      </c>
      <c r="O131" s="436">
        <f t="shared" ca="1" si="6"/>
        <v>-4.3655745685100555E-10</v>
      </c>
      <c r="P131" s="51"/>
      <c r="Q131" s="436">
        <f t="shared" si="7"/>
        <v>0</v>
      </c>
      <c r="R131" s="437" t="str">
        <f t="shared" si="4"/>
        <v/>
      </c>
      <c r="S131" s="805"/>
      <c r="T131" s="279"/>
    </row>
    <row r="132" spans="2:20" x14ac:dyDescent="0.2">
      <c r="B132" s="1213" t="str">
        <f>IF(ISBLANK('Program Requirements'!B177),"",('Program Requirements'!B177))</f>
        <v/>
      </c>
      <c r="C132" s="1214"/>
      <c r="D132" s="1215"/>
      <c r="E132" s="181"/>
      <c r="F132" s="433" t="str">
        <f>IF(ISBLANK('Program Requirements'!E177),"",'Program Requirements'!E177)</f>
        <v/>
      </c>
      <c r="G132" s="181"/>
      <c r="H132" s="181"/>
      <c r="I132" s="50"/>
      <c r="J132" s="50"/>
      <c r="K132" s="434" t="str">
        <f>IF(E132="Yes",('Program Requirements'!H177),"")</f>
        <v/>
      </c>
      <c r="L132" s="434" t="str">
        <f>IF(E132="Yes",('Program Requirements'!M177),"")</f>
        <v/>
      </c>
      <c r="M132" s="435">
        <f>IF(ISBLANK('Program Requirements'!N177),"",'Program Requirements'!N177)</f>
        <v>0</v>
      </c>
      <c r="N132" s="436">
        <f t="shared" si="5"/>
        <v>0</v>
      </c>
      <c r="O132" s="436">
        <f t="shared" ca="1" si="6"/>
        <v>-4.3655745685100555E-10</v>
      </c>
      <c r="P132" s="51"/>
      <c r="Q132" s="436">
        <f t="shared" si="7"/>
        <v>0</v>
      </c>
      <c r="R132" s="437" t="str">
        <f t="shared" si="4"/>
        <v/>
      </c>
      <c r="S132" s="805"/>
      <c r="T132" s="279"/>
    </row>
    <row r="133" spans="2:20" x14ac:dyDescent="0.2">
      <c r="B133" s="1213" t="str">
        <f>IF(ISBLANK('Program Requirements'!B178),"",('Program Requirements'!B178))</f>
        <v/>
      </c>
      <c r="C133" s="1214"/>
      <c r="D133" s="1215"/>
      <c r="E133" s="181"/>
      <c r="F133" s="433" t="str">
        <f>IF(ISBLANK('Program Requirements'!E178),"",'Program Requirements'!E178)</f>
        <v/>
      </c>
      <c r="G133" s="181"/>
      <c r="H133" s="181"/>
      <c r="I133" s="50"/>
      <c r="J133" s="50"/>
      <c r="K133" s="434" t="str">
        <f>IF(E133="Yes",('Program Requirements'!H178),"")</f>
        <v/>
      </c>
      <c r="L133" s="434" t="str">
        <f>IF(E133="Yes",('Program Requirements'!M178),"")</f>
        <v/>
      </c>
      <c r="M133" s="435">
        <f>IF(ISBLANK('Program Requirements'!N178),"",'Program Requirements'!N178)</f>
        <v>0</v>
      </c>
      <c r="N133" s="436">
        <f t="shared" si="5"/>
        <v>0</v>
      </c>
      <c r="O133" s="436">
        <f t="shared" ca="1" si="6"/>
        <v>-4.3655745685100555E-10</v>
      </c>
      <c r="P133" s="51"/>
      <c r="Q133" s="436">
        <f t="shared" si="7"/>
        <v>0</v>
      </c>
      <c r="R133" s="437" t="str">
        <f t="shared" si="4"/>
        <v/>
      </c>
      <c r="S133" s="805"/>
      <c r="T133" s="279"/>
    </row>
    <row r="134" spans="2:20" x14ac:dyDescent="0.2">
      <c r="B134" s="1213" t="str">
        <f>IF(ISBLANK('Program Requirements'!B179),"",('Program Requirements'!B179))</f>
        <v/>
      </c>
      <c r="C134" s="1214"/>
      <c r="D134" s="1215"/>
      <c r="E134" s="181"/>
      <c r="F134" s="433" t="str">
        <f>IF(ISBLANK('Program Requirements'!E179),"",'Program Requirements'!E179)</f>
        <v/>
      </c>
      <c r="G134" s="181"/>
      <c r="H134" s="181"/>
      <c r="I134" s="50"/>
      <c r="J134" s="50"/>
      <c r="K134" s="434" t="str">
        <f>IF(E134="Yes",('Program Requirements'!H179),"")</f>
        <v/>
      </c>
      <c r="L134" s="434" t="str">
        <f>IF(E134="Yes",('Program Requirements'!M179),"")</f>
        <v/>
      </c>
      <c r="M134" s="435">
        <f>IF(ISBLANK('Program Requirements'!N179),"",'Program Requirements'!N179)</f>
        <v>0</v>
      </c>
      <c r="N134" s="436">
        <f t="shared" si="5"/>
        <v>0</v>
      </c>
      <c r="O134" s="436">
        <f t="shared" ca="1" si="6"/>
        <v>-4.3655745685100555E-10</v>
      </c>
      <c r="P134" s="51"/>
      <c r="Q134" s="436">
        <f t="shared" si="7"/>
        <v>0</v>
      </c>
      <c r="R134" s="437" t="str">
        <f t="shared" si="4"/>
        <v/>
      </c>
      <c r="S134" s="805"/>
      <c r="T134" s="279"/>
    </row>
    <row r="135" spans="2:20" x14ac:dyDescent="0.2">
      <c r="B135" s="1213" t="str">
        <f>IF(ISBLANK('Program Requirements'!B180),"",('Program Requirements'!B180))</f>
        <v/>
      </c>
      <c r="C135" s="1214"/>
      <c r="D135" s="1215"/>
      <c r="E135" s="181"/>
      <c r="F135" s="433" t="str">
        <f>IF(ISBLANK('Program Requirements'!E180),"",'Program Requirements'!E180)</f>
        <v/>
      </c>
      <c r="G135" s="181"/>
      <c r="H135" s="181"/>
      <c r="I135" s="50"/>
      <c r="J135" s="50"/>
      <c r="K135" s="434" t="str">
        <f>IF(E135="Yes",('Program Requirements'!H180),"")</f>
        <v/>
      </c>
      <c r="L135" s="434" t="str">
        <f>IF(E135="Yes",('Program Requirements'!M180),"")</f>
        <v/>
      </c>
      <c r="M135" s="435">
        <f>IF(ISBLANK('Program Requirements'!N180),"",'Program Requirements'!N180)</f>
        <v>0</v>
      </c>
      <c r="N135" s="436">
        <f t="shared" si="5"/>
        <v>0</v>
      </c>
      <c r="O135" s="436">
        <f t="shared" ca="1" si="6"/>
        <v>-4.3655745685100555E-10</v>
      </c>
      <c r="P135" s="51"/>
      <c r="Q135" s="436">
        <f t="shared" si="7"/>
        <v>0</v>
      </c>
      <c r="R135" s="437" t="str">
        <f t="shared" si="4"/>
        <v/>
      </c>
      <c r="S135" s="805"/>
      <c r="T135" s="279"/>
    </row>
    <row r="136" spans="2:20" x14ac:dyDescent="0.2">
      <c r="B136" s="1213" t="str">
        <f>IF(ISBLANK('Program Requirements'!B181),"",('Program Requirements'!B181))</f>
        <v/>
      </c>
      <c r="C136" s="1214"/>
      <c r="D136" s="1215"/>
      <c r="E136" s="181"/>
      <c r="F136" s="433" t="str">
        <f>IF(ISBLANK('Program Requirements'!E181),"",'Program Requirements'!E181)</f>
        <v/>
      </c>
      <c r="G136" s="181"/>
      <c r="H136" s="181"/>
      <c r="I136" s="50"/>
      <c r="J136" s="50"/>
      <c r="K136" s="434" t="str">
        <f>IF(E136="Yes",('Program Requirements'!H181),"")</f>
        <v/>
      </c>
      <c r="L136" s="434" t="str">
        <f>IF(E136="Yes",('Program Requirements'!M181),"")</f>
        <v/>
      </c>
      <c r="M136" s="435">
        <f>IF(ISBLANK('Program Requirements'!N181),"",'Program Requirements'!N181)</f>
        <v>0</v>
      </c>
      <c r="N136" s="436">
        <f t="shared" si="5"/>
        <v>0</v>
      </c>
      <c r="O136" s="436">
        <f t="shared" ca="1" si="6"/>
        <v>-4.3655745685100555E-10</v>
      </c>
      <c r="P136" s="51"/>
      <c r="Q136" s="436">
        <f t="shared" si="7"/>
        <v>0</v>
      </c>
      <c r="R136" s="437" t="str">
        <f t="shared" si="4"/>
        <v/>
      </c>
      <c r="S136" s="805"/>
      <c r="T136" s="279"/>
    </row>
    <row r="137" spans="2:20" x14ac:dyDescent="0.2">
      <c r="B137" s="1213" t="str">
        <f>IF(ISBLANK('Program Requirements'!B182),"",('Program Requirements'!B182))</f>
        <v/>
      </c>
      <c r="C137" s="1214"/>
      <c r="D137" s="1215"/>
      <c r="E137" s="181"/>
      <c r="F137" s="433" t="str">
        <f>IF(ISBLANK('Program Requirements'!E182),"",'Program Requirements'!E182)</f>
        <v/>
      </c>
      <c r="G137" s="181"/>
      <c r="H137" s="181"/>
      <c r="I137" s="50"/>
      <c r="J137" s="50"/>
      <c r="K137" s="434" t="str">
        <f>IF(E137="Yes",('Program Requirements'!H182),"")</f>
        <v/>
      </c>
      <c r="L137" s="434" t="str">
        <f>IF(E137="Yes",('Program Requirements'!M182),"")</f>
        <v/>
      </c>
      <c r="M137" s="435">
        <f>IF(ISBLANK('Program Requirements'!N182),"",'Program Requirements'!N182)</f>
        <v>0</v>
      </c>
      <c r="N137" s="436">
        <f t="shared" si="5"/>
        <v>0</v>
      </c>
      <c r="O137" s="436">
        <f t="shared" ca="1" si="6"/>
        <v>-4.3655745685100555E-10</v>
      </c>
      <c r="P137" s="51"/>
      <c r="Q137" s="436">
        <f t="shared" si="7"/>
        <v>0</v>
      </c>
      <c r="R137" s="437" t="str">
        <f t="shared" si="4"/>
        <v/>
      </c>
      <c r="S137" s="805"/>
      <c r="T137" s="279"/>
    </row>
    <row r="138" spans="2:20" x14ac:dyDescent="0.2">
      <c r="B138" s="1213" t="str">
        <f>IF(ISBLANK('Program Requirements'!B183),"",('Program Requirements'!B183))</f>
        <v/>
      </c>
      <c r="C138" s="1214"/>
      <c r="D138" s="1215"/>
      <c r="E138" s="181"/>
      <c r="F138" s="433" t="str">
        <f>IF(ISBLANK('Program Requirements'!E183),"",'Program Requirements'!E183)</f>
        <v/>
      </c>
      <c r="G138" s="181"/>
      <c r="H138" s="181"/>
      <c r="I138" s="50"/>
      <c r="J138" s="50"/>
      <c r="K138" s="434" t="str">
        <f>IF(E138="Yes",('Program Requirements'!H183),"")</f>
        <v/>
      </c>
      <c r="L138" s="434" t="str">
        <f>IF(E138="Yes",('Program Requirements'!M183),"")</f>
        <v/>
      </c>
      <c r="M138" s="435">
        <f>IF(ISBLANK('Program Requirements'!N183),"",'Program Requirements'!N183)</f>
        <v>0</v>
      </c>
      <c r="N138" s="436">
        <f t="shared" si="5"/>
        <v>0</v>
      </c>
      <c r="O138" s="436">
        <f t="shared" ca="1" si="6"/>
        <v>-4.3655745685100555E-10</v>
      </c>
      <c r="P138" s="51"/>
      <c r="Q138" s="436">
        <f t="shared" si="7"/>
        <v>0</v>
      </c>
      <c r="R138" s="437" t="str">
        <f t="shared" si="4"/>
        <v/>
      </c>
      <c r="S138" s="805"/>
      <c r="T138" s="279"/>
    </row>
    <row r="139" spans="2:20" x14ac:dyDescent="0.2">
      <c r="B139" s="1213" t="str">
        <f>IF(ISBLANK('Program Requirements'!B184),"",('Program Requirements'!B184))</f>
        <v/>
      </c>
      <c r="C139" s="1214"/>
      <c r="D139" s="1215"/>
      <c r="E139" s="181"/>
      <c r="F139" s="433" t="str">
        <f>IF(ISBLANK('Program Requirements'!E184),"",'Program Requirements'!E184)</f>
        <v/>
      </c>
      <c r="G139" s="181"/>
      <c r="H139" s="181"/>
      <c r="I139" s="50"/>
      <c r="J139" s="50"/>
      <c r="K139" s="434" t="str">
        <f>IF(E139="Yes",('Program Requirements'!H184),"")</f>
        <v/>
      </c>
      <c r="L139" s="434" t="str">
        <f>IF(E139="Yes",('Program Requirements'!M184),"")</f>
        <v/>
      </c>
      <c r="M139" s="435">
        <f>IF(ISBLANK('Program Requirements'!N184),"",'Program Requirements'!N184)</f>
        <v>0</v>
      </c>
      <c r="N139" s="436">
        <f t="shared" si="5"/>
        <v>0</v>
      </c>
      <c r="O139" s="436">
        <f t="shared" ca="1" si="6"/>
        <v>-4.3655745685100555E-10</v>
      </c>
      <c r="P139" s="51"/>
      <c r="Q139" s="436">
        <f t="shared" si="7"/>
        <v>0</v>
      </c>
      <c r="R139" s="437" t="str">
        <f t="shared" si="4"/>
        <v/>
      </c>
      <c r="S139" s="805"/>
      <c r="T139" s="279"/>
    </row>
    <row r="140" spans="2:20" x14ac:dyDescent="0.2">
      <c r="B140" s="1213" t="str">
        <f>IF(ISBLANK('Program Requirements'!B185),"",('Program Requirements'!B185))</f>
        <v/>
      </c>
      <c r="C140" s="1214"/>
      <c r="D140" s="1215"/>
      <c r="E140" s="181"/>
      <c r="F140" s="433" t="str">
        <f>IF(ISBLANK('Program Requirements'!E185),"",'Program Requirements'!E185)</f>
        <v/>
      </c>
      <c r="G140" s="181"/>
      <c r="H140" s="181"/>
      <c r="I140" s="50"/>
      <c r="J140" s="50"/>
      <c r="K140" s="434" t="str">
        <f>IF(E140="Yes",('Program Requirements'!H185),"")</f>
        <v/>
      </c>
      <c r="L140" s="434" t="str">
        <f>IF(E140="Yes",('Program Requirements'!M185),"")</f>
        <v/>
      </c>
      <c r="M140" s="435">
        <f>IF(ISBLANK('Program Requirements'!N185),"",'Program Requirements'!N185)</f>
        <v>0</v>
      </c>
      <c r="N140" s="436">
        <f t="shared" si="5"/>
        <v>0</v>
      </c>
      <c r="O140" s="436">
        <f t="shared" ca="1" si="6"/>
        <v>-4.3655745685100555E-10</v>
      </c>
      <c r="P140" s="51"/>
      <c r="Q140" s="436">
        <f t="shared" si="7"/>
        <v>0</v>
      </c>
      <c r="R140" s="437" t="str">
        <f t="shared" si="4"/>
        <v/>
      </c>
      <c r="S140" s="805"/>
      <c r="T140" s="279"/>
    </row>
    <row r="141" spans="2:20" x14ac:dyDescent="0.2">
      <c r="B141" s="1213" t="str">
        <f>IF(ISBLANK('Program Requirements'!B186),"",('Program Requirements'!B186))</f>
        <v/>
      </c>
      <c r="C141" s="1214"/>
      <c r="D141" s="1215"/>
      <c r="E141" s="181"/>
      <c r="F141" s="433" t="str">
        <f>IF(ISBLANK('Program Requirements'!E186),"",'Program Requirements'!E186)</f>
        <v/>
      </c>
      <c r="G141" s="181"/>
      <c r="H141" s="181"/>
      <c r="I141" s="50"/>
      <c r="J141" s="50"/>
      <c r="K141" s="434" t="str">
        <f>IF(E141="Yes",('Program Requirements'!H186),"")</f>
        <v/>
      </c>
      <c r="L141" s="434" t="str">
        <f>IF(E141="Yes",('Program Requirements'!M186),"")</f>
        <v/>
      </c>
      <c r="M141" s="435">
        <f>IF(ISBLANK('Program Requirements'!N186),"",'Program Requirements'!N186)</f>
        <v>0</v>
      </c>
      <c r="N141" s="436">
        <f t="shared" si="5"/>
        <v>0</v>
      </c>
      <c r="O141" s="436">
        <f t="shared" ca="1" si="6"/>
        <v>-4.3655745685100555E-10</v>
      </c>
      <c r="P141" s="51"/>
      <c r="Q141" s="436">
        <f t="shared" si="7"/>
        <v>0</v>
      </c>
      <c r="R141" s="437" t="str">
        <f t="shared" si="4"/>
        <v/>
      </c>
      <c r="S141" s="805"/>
      <c r="T141" s="279"/>
    </row>
    <row r="142" spans="2:20" x14ac:dyDescent="0.2">
      <c r="B142" s="1213" t="str">
        <f>IF(ISBLANK('Program Requirements'!B187),"",('Program Requirements'!B187))</f>
        <v/>
      </c>
      <c r="C142" s="1214"/>
      <c r="D142" s="1215"/>
      <c r="E142" s="181"/>
      <c r="F142" s="433" t="str">
        <f>IF(ISBLANK('Program Requirements'!E187),"",'Program Requirements'!E187)</f>
        <v/>
      </c>
      <c r="G142" s="181"/>
      <c r="H142" s="181"/>
      <c r="I142" s="50"/>
      <c r="J142" s="50"/>
      <c r="K142" s="434" t="str">
        <f>IF(E142="Yes",('Program Requirements'!H187),"")</f>
        <v/>
      </c>
      <c r="L142" s="434" t="str">
        <f>IF(E142="Yes",('Program Requirements'!M187),"")</f>
        <v/>
      </c>
      <c r="M142" s="435">
        <f>IF(ISBLANK('Program Requirements'!N187),"",'Program Requirements'!N187)</f>
        <v>0</v>
      </c>
      <c r="N142" s="436">
        <f t="shared" si="5"/>
        <v>0</v>
      </c>
      <c r="O142" s="436">
        <f t="shared" ca="1" si="6"/>
        <v>-4.3655745685100555E-10</v>
      </c>
      <c r="P142" s="51"/>
      <c r="Q142" s="436">
        <f t="shared" si="7"/>
        <v>0</v>
      </c>
      <c r="R142" s="437" t="str">
        <f t="shared" si="4"/>
        <v/>
      </c>
      <c r="S142" s="805"/>
      <c r="T142" s="279"/>
    </row>
    <row r="143" spans="2:20" x14ac:dyDescent="0.2">
      <c r="B143" s="1213" t="str">
        <f>IF(ISBLANK('Program Requirements'!B188),"",('Program Requirements'!B188))</f>
        <v/>
      </c>
      <c r="C143" s="1214"/>
      <c r="D143" s="1215"/>
      <c r="E143" s="181"/>
      <c r="F143" s="433" t="str">
        <f>IF(ISBLANK('Program Requirements'!E188),"",'Program Requirements'!E188)</f>
        <v/>
      </c>
      <c r="G143" s="181"/>
      <c r="H143" s="181"/>
      <c r="I143" s="50"/>
      <c r="J143" s="50"/>
      <c r="K143" s="434" t="str">
        <f>IF(E143="Yes",('Program Requirements'!H188),"")</f>
        <v/>
      </c>
      <c r="L143" s="434" t="str">
        <f>IF(E143="Yes",('Program Requirements'!M188),"")</f>
        <v/>
      </c>
      <c r="M143" s="435">
        <f>IF(ISBLANK('Program Requirements'!N188),"",'Program Requirements'!N188)</f>
        <v>0</v>
      </c>
      <c r="N143" s="436">
        <f t="shared" si="5"/>
        <v>0</v>
      </c>
      <c r="O143" s="436">
        <f t="shared" ca="1" si="6"/>
        <v>-4.3655745685100555E-10</v>
      </c>
      <c r="P143" s="51"/>
      <c r="Q143" s="436">
        <f t="shared" si="7"/>
        <v>0</v>
      </c>
      <c r="R143" s="437" t="str">
        <f t="shared" si="4"/>
        <v/>
      </c>
      <c r="S143" s="805"/>
      <c r="T143" s="279"/>
    </row>
    <row r="144" spans="2:20" x14ac:dyDescent="0.2">
      <c r="B144" s="1213" t="str">
        <f>IF(ISBLANK('Program Requirements'!B189),"",('Program Requirements'!B189))</f>
        <v/>
      </c>
      <c r="C144" s="1214"/>
      <c r="D144" s="1215"/>
      <c r="E144" s="181"/>
      <c r="F144" s="433" t="str">
        <f>IF(ISBLANK('Program Requirements'!E189),"",'Program Requirements'!E189)</f>
        <v/>
      </c>
      <c r="G144" s="181"/>
      <c r="H144" s="181"/>
      <c r="I144" s="50"/>
      <c r="J144" s="50"/>
      <c r="K144" s="434" t="str">
        <f>IF(E144="Yes",('Program Requirements'!H189),"")</f>
        <v/>
      </c>
      <c r="L144" s="434" t="str">
        <f>IF(E144="Yes",('Program Requirements'!M189),"")</f>
        <v/>
      </c>
      <c r="M144" s="435">
        <f>IF(ISBLANK('Program Requirements'!N189),"",'Program Requirements'!N189)</f>
        <v>0</v>
      </c>
      <c r="N144" s="436">
        <f t="shared" si="5"/>
        <v>0</v>
      </c>
      <c r="O144" s="436">
        <f t="shared" ca="1" si="6"/>
        <v>-4.3655745685100555E-10</v>
      </c>
      <c r="P144" s="51"/>
      <c r="Q144" s="436">
        <f t="shared" si="7"/>
        <v>0</v>
      </c>
      <c r="R144" s="437" t="str">
        <f t="shared" si="4"/>
        <v/>
      </c>
      <c r="S144" s="805"/>
      <c r="T144" s="279"/>
    </row>
    <row r="145" spans="2:20" x14ac:dyDescent="0.2">
      <c r="B145" s="1213" t="str">
        <f>IF(ISBLANK('Program Requirements'!B190),"",('Program Requirements'!B190))</f>
        <v/>
      </c>
      <c r="C145" s="1214"/>
      <c r="D145" s="1215"/>
      <c r="E145" s="181"/>
      <c r="F145" s="433" t="str">
        <f>IF(ISBLANK('Program Requirements'!E190),"",'Program Requirements'!E190)</f>
        <v/>
      </c>
      <c r="G145" s="181"/>
      <c r="H145" s="181"/>
      <c r="I145" s="50"/>
      <c r="J145" s="50"/>
      <c r="K145" s="434" t="str">
        <f>IF(E145="Yes",('Program Requirements'!H190),"")</f>
        <v/>
      </c>
      <c r="L145" s="434" t="str">
        <f>IF(E145="Yes",('Program Requirements'!M190),"")</f>
        <v/>
      </c>
      <c r="M145" s="435">
        <f>IF(ISBLANK('Program Requirements'!N190),"",'Program Requirements'!N190)</f>
        <v>0</v>
      </c>
      <c r="N145" s="436">
        <f t="shared" si="5"/>
        <v>0</v>
      </c>
      <c r="O145" s="436">
        <f t="shared" ca="1" si="6"/>
        <v>-4.3655745685100555E-10</v>
      </c>
      <c r="P145" s="51"/>
      <c r="Q145" s="436">
        <f t="shared" si="7"/>
        <v>0</v>
      </c>
      <c r="R145" s="437" t="str">
        <f t="shared" si="4"/>
        <v/>
      </c>
      <c r="S145" s="805"/>
      <c r="T145" s="279"/>
    </row>
    <row r="146" spans="2:20" x14ac:dyDescent="0.2">
      <c r="B146" s="1213" t="str">
        <f>IF(ISBLANK('Program Requirements'!B191),"",('Program Requirements'!B191))</f>
        <v/>
      </c>
      <c r="C146" s="1214"/>
      <c r="D146" s="1215"/>
      <c r="E146" s="181"/>
      <c r="F146" s="433" t="str">
        <f>IF(ISBLANK('Program Requirements'!E191),"",'Program Requirements'!E191)</f>
        <v/>
      </c>
      <c r="G146" s="181"/>
      <c r="H146" s="181"/>
      <c r="I146" s="50"/>
      <c r="J146" s="50"/>
      <c r="K146" s="434" t="str">
        <f>IF(E146="Yes",('Program Requirements'!H191),"")</f>
        <v/>
      </c>
      <c r="L146" s="434" t="str">
        <f>IF(E146="Yes",('Program Requirements'!M191),"")</f>
        <v/>
      </c>
      <c r="M146" s="435">
        <f>IF(ISBLANK('Program Requirements'!N191),"",'Program Requirements'!N191)</f>
        <v>0</v>
      </c>
      <c r="N146" s="436">
        <f t="shared" si="5"/>
        <v>0</v>
      </c>
      <c r="O146" s="436">
        <f t="shared" ca="1" si="6"/>
        <v>-4.3655745685100555E-10</v>
      </c>
      <c r="P146" s="51"/>
      <c r="Q146" s="436">
        <f t="shared" si="7"/>
        <v>0</v>
      </c>
      <c r="R146" s="437" t="str">
        <f t="shared" si="4"/>
        <v/>
      </c>
      <c r="S146" s="805"/>
      <c r="T146" s="279"/>
    </row>
    <row r="147" spans="2:20" x14ac:dyDescent="0.2">
      <c r="B147" s="1213" t="str">
        <f>IF(ISBLANK('Program Requirements'!B192),"",('Program Requirements'!B192))</f>
        <v/>
      </c>
      <c r="C147" s="1214"/>
      <c r="D147" s="1215"/>
      <c r="E147" s="181"/>
      <c r="F147" s="433" t="str">
        <f>IF(ISBLANK('Program Requirements'!E192),"",'Program Requirements'!E192)</f>
        <v/>
      </c>
      <c r="G147" s="181"/>
      <c r="H147" s="181"/>
      <c r="I147" s="50"/>
      <c r="J147" s="50"/>
      <c r="K147" s="434" t="str">
        <f>IF(E147="Yes",('Program Requirements'!H192),"")</f>
        <v/>
      </c>
      <c r="L147" s="434" t="str">
        <f>IF(E147="Yes",('Program Requirements'!M192),"")</f>
        <v/>
      </c>
      <c r="M147" s="435">
        <f>IF(ISBLANK('Program Requirements'!N192),"",'Program Requirements'!N192)</f>
        <v>0</v>
      </c>
      <c r="N147" s="436">
        <f t="shared" si="5"/>
        <v>0</v>
      </c>
      <c r="O147" s="436">
        <f t="shared" ca="1" si="6"/>
        <v>-4.3655745685100555E-10</v>
      </c>
      <c r="P147" s="51"/>
      <c r="Q147" s="436">
        <f t="shared" si="7"/>
        <v>0</v>
      </c>
      <c r="R147" s="437" t="str">
        <f t="shared" si="4"/>
        <v/>
      </c>
      <c r="S147" s="805"/>
      <c r="T147" s="279"/>
    </row>
    <row r="148" spans="2:20" x14ac:dyDescent="0.2">
      <c r="B148" s="1213" t="str">
        <f>IF(ISBLANK('Program Requirements'!B193),"",('Program Requirements'!B193))</f>
        <v/>
      </c>
      <c r="C148" s="1214"/>
      <c r="D148" s="1215"/>
      <c r="E148" s="181"/>
      <c r="F148" s="433" t="str">
        <f>IF(ISBLANK('Program Requirements'!E193),"",'Program Requirements'!E193)</f>
        <v/>
      </c>
      <c r="G148" s="181"/>
      <c r="H148" s="181"/>
      <c r="I148" s="50"/>
      <c r="J148" s="50"/>
      <c r="K148" s="434" t="str">
        <f>IF(E148="Yes",('Program Requirements'!H193),"")</f>
        <v/>
      </c>
      <c r="L148" s="434" t="str">
        <f>IF(E148="Yes",('Program Requirements'!M193),"")</f>
        <v/>
      </c>
      <c r="M148" s="435">
        <f>IF(ISBLANK('Program Requirements'!N193),"",'Program Requirements'!N193)</f>
        <v>0</v>
      </c>
      <c r="N148" s="436">
        <f t="shared" si="5"/>
        <v>0</v>
      </c>
      <c r="O148" s="436">
        <f t="shared" ca="1" si="6"/>
        <v>-4.3655745685100555E-10</v>
      </c>
      <c r="P148" s="51"/>
      <c r="Q148" s="436">
        <f t="shared" si="7"/>
        <v>0</v>
      </c>
      <c r="R148" s="437" t="str">
        <f t="shared" si="4"/>
        <v/>
      </c>
      <c r="S148" s="805"/>
      <c r="T148" s="279"/>
    </row>
    <row r="149" spans="2:20" x14ac:dyDescent="0.2">
      <c r="B149" s="1213" t="str">
        <f>IF(ISBLANK('Program Requirements'!B194),"",('Program Requirements'!B194))</f>
        <v/>
      </c>
      <c r="C149" s="1214"/>
      <c r="D149" s="1215"/>
      <c r="E149" s="181"/>
      <c r="F149" s="433" t="str">
        <f>IF(ISBLANK('Program Requirements'!E194),"",'Program Requirements'!E194)</f>
        <v/>
      </c>
      <c r="G149" s="181"/>
      <c r="H149" s="181"/>
      <c r="I149" s="50"/>
      <c r="J149" s="50"/>
      <c r="K149" s="434" t="str">
        <f>IF(E149="Yes",('Program Requirements'!H194),"")</f>
        <v/>
      </c>
      <c r="L149" s="434" t="str">
        <f>IF(E149="Yes",('Program Requirements'!M194),"")</f>
        <v/>
      </c>
      <c r="M149" s="435">
        <f>IF(ISBLANK('Program Requirements'!N194),"",'Program Requirements'!N194)</f>
        <v>0</v>
      </c>
      <c r="N149" s="436">
        <f t="shared" si="5"/>
        <v>0</v>
      </c>
      <c r="O149" s="436">
        <f t="shared" ca="1" si="6"/>
        <v>-4.3655745685100555E-10</v>
      </c>
      <c r="P149" s="51"/>
      <c r="Q149" s="436">
        <f t="shared" si="7"/>
        <v>0</v>
      </c>
      <c r="R149" s="437" t="str">
        <f t="shared" si="4"/>
        <v/>
      </c>
      <c r="S149" s="805"/>
      <c r="T149" s="279"/>
    </row>
    <row r="150" spans="2:20" x14ac:dyDescent="0.2">
      <c r="B150" s="1213" t="str">
        <f>IF(ISBLANK('Program Requirements'!B195),"",('Program Requirements'!B195))</f>
        <v/>
      </c>
      <c r="C150" s="1214"/>
      <c r="D150" s="1215"/>
      <c r="E150" s="181"/>
      <c r="F150" s="433" t="str">
        <f>IF(ISBLANK('Program Requirements'!E195),"",'Program Requirements'!E195)</f>
        <v/>
      </c>
      <c r="G150" s="181"/>
      <c r="H150" s="181"/>
      <c r="I150" s="50"/>
      <c r="J150" s="50"/>
      <c r="K150" s="434" t="str">
        <f>IF(E150="Yes",('Program Requirements'!H195),"")</f>
        <v/>
      </c>
      <c r="L150" s="434" t="str">
        <f>IF(E150="Yes",('Program Requirements'!M195),"")</f>
        <v/>
      </c>
      <c r="M150" s="435">
        <f>IF(ISBLANK('Program Requirements'!N195),"",'Program Requirements'!N195)</f>
        <v>0</v>
      </c>
      <c r="N150" s="436">
        <f t="shared" si="5"/>
        <v>0</v>
      </c>
      <c r="O150" s="436">
        <f t="shared" ca="1" si="6"/>
        <v>-4.3655745685100555E-10</v>
      </c>
      <c r="P150" s="51"/>
      <c r="Q150" s="436">
        <f t="shared" si="7"/>
        <v>0</v>
      </c>
      <c r="R150" s="437" t="str">
        <f t="shared" si="4"/>
        <v/>
      </c>
      <c r="S150" s="805"/>
      <c r="T150" s="279"/>
    </row>
    <row r="151" spans="2:20" x14ac:dyDescent="0.2">
      <c r="B151" s="1213" t="str">
        <f>IF(ISBLANK('Program Requirements'!B196),"",('Program Requirements'!B196))</f>
        <v/>
      </c>
      <c r="C151" s="1214"/>
      <c r="D151" s="1215"/>
      <c r="E151" s="181"/>
      <c r="F151" s="433" t="str">
        <f>IF(ISBLANK('Program Requirements'!E196),"",'Program Requirements'!E196)</f>
        <v/>
      </c>
      <c r="G151" s="181"/>
      <c r="H151" s="181"/>
      <c r="I151" s="50"/>
      <c r="J151" s="50"/>
      <c r="K151" s="434" t="str">
        <f>IF(E151="Yes",('Program Requirements'!H196),"")</f>
        <v/>
      </c>
      <c r="L151" s="434" t="str">
        <f>IF(E151="Yes",('Program Requirements'!M196),"")</f>
        <v/>
      </c>
      <c r="M151" s="435">
        <f>IF(ISBLANK('Program Requirements'!N196),"",'Program Requirements'!N196)</f>
        <v>0</v>
      </c>
      <c r="N151" s="436">
        <f t="shared" si="5"/>
        <v>0</v>
      </c>
      <c r="O151" s="436">
        <f t="shared" ca="1" si="6"/>
        <v>-4.3655745685100555E-10</v>
      </c>
      <c r="P151" s="51"/>
      <c r="Q151" s="436">
        <f t="shared" si="7"/>
        <v>0</v>
      </c>
      <c r="R151" s="437" t="str">
        <f t="shared" si="4"/>
        <v/>
      </c>
      <c r="S151" s="805"/>
      <c r="T151" s="279"/>
    </row>
    <row r="152" spans="2:20" x14ac:dyDescent="0.2">
      <c r="B152" s="1213" t="str">
        <f>IF(ISBLANK('Program Requirements'!B197),"",('Program Requirements'!B197))</f>
        <v/>
      </c>
      <c r="C152" s="1214"/>
      <c r="D152" s="1215"/>
      <c r="E152" s="181"/>
      <c r="F152" s="433" t="str">
        <f>IF(ISBLANK('Program Requirements'!E197),"",'Program Requirements'!E197)</f>
        <v/>
      </c>
      <c r="G152" s="181"/>
      <c r="H152" s="181"/>
      <c r="I152" s="50"/>
      <c r="J152" s="50"/>
      <c r="K152" s="434" t="str">
        <f>IF(E152="Yes",('Program Requirements'!H197),"")</f>
        <v/>
      </c>
      <c r="L152" s="434" t="str">
        <f>IF(E152="Yes",('Program Requirements'!M197),"")</f>
        <v/>
      </c>
      <c r="M152" s="435">
        <f>IF(ISBLANK('Program Requirements'!N197),"",'Program Requirements'!N197)</f>
        <v>0</v>
      </c>
      <c r="N152" s="436">
        <f t="shared" si="5"/>
        <v>0</v>
      </c>
      <c r="O152" s="436">
        <f t="shared" ca="1" si="6"/>
        <v>-4.3655745685100555E-10</v>
      </c>
      <c r="P152" s="51"/>
      <c r="Q152" s="436">
        <f t="shared" si="7"/>
        <v>0</v>
      </c>
      <c r="R152" s="437" t="str">
        <f t="shared" si="4"/>
        <v/>
      </c>
      <c r="S152" s="805"/>
      <c r="T152" s="279"/>
    </row>
    <row r="153" spans="2:20" x14ac:dyDescent="0.2">
      <c r="B153" s="1213" t="str">
        <f>IF(ISBLANK('Program Requirements'!B198),"",('Program Requirements'!B198))</f>
        <v/>
      </c>
      <c r="C153" s="1214"/>
      <c r="D153" s="1215"/>
      <c r="E153" s="181"/>
      <c r="F153" s="433" t="str">
        <f>IF(ISBLANK('Program Requirements'!E198),"",'Program Requirements'!E198)</f>
        <v/>
      </c>
      <c r="G153" s="181"/>
      <c r="H153" s="181"/>
      <c r="I153" s="50"/>
      <c r="J153" s="50"/>
      <c r="K153" s="434" t="str">
        <f>IF(E153="Yes",('Program Requirements'!H198),"")</f>
        <v/>
      </c>
      <c r="L153" s="434" t="str">
        <f>IF(E153="Yes",('Program Requirements'!M198),"")</f>
        <v/>
      </c>
      <c r="M153" s="435">
        <f>IF(ISBLANK('Program Requirements'!N198),"",'Program Requirements'!N198)</f>
        <v>0</v>
      </c>
      <c r="N153" s="436">
        <f t="shared" si="5"/>
        <v>0</v>
      </c>
      <c r="O153" s="436">
        <f t="shared" ca="1" si="6"/>
        <v>-4.3655745685100555E-10</v>
      </c>
      <c r="P153" s="51"/>
      <c r="Q153" s="436">
        <f t="shared" si="7"/>
        <v>0</v>
      </c>
      <c r="R153" s="437" t="str">
        <f t="shared" si="4"/>
        <v/>
      </c>
      <c r="S153" s="805"/>
      <c r="T153" s="279"/>
    </row>
    <row r="154" spans="2:20" x14ac:dyDescent="0.2">
      <c r="B154" s="1213" t="str">
        <f>IF(ISBLANK('Program Requirements'!B199),"",('Program Requirements'!B199))</f>
        <v/>
      </c>
      <c r="C154" s="1214"/>
      <c r="D154" s="1215"/>
      <c r="E154" s="181"/>
      <c r="F154" s="433" t="str">
        <f>IF(ISBLANK('Program Requirements'!E199),"",'Program Requirements'!E199)</f>
        <v/>
      </c>
      <c r="G154" s="181"/>
      <c r="H154" s="181"/>
      <c r="I154" s="50"/>
      <c r="J154" s="50"/>
      <c r="K154" s="434" t="str">
        <f>IF(E154="Yes",('Program Requirements'!H199),"")</f>
        <v/>
      </c>
      <c r="L154" s="434" t="str">
        <f>IF(E154="Yes",('Program Requirements'!M199),"")</f>
        <v/>
      </c>
      <c r="M154" s="435">
        <f>IF(ISBLANK('Program Requirements'!N199),"",'Program Requirements'!N199)</f>
        <v>0</v>
      </c>
      <c r="N154" s="436">
        <f t="shared" si="5"/>
        <v>0</v>
      </c>
      <c r="O154" s="436">
        <f t="shared" ca="1" si="6"/>
        <v>-4.3655745685100555E-10</v>
      </c>
      <c r="P154" s="51"/>
      <c r="Q154" s="436">
        <f t="shared" si="7"/>
        <v>0</v>
      </c>
      <c r="R154" s="437" t="str">
        <f t="shared" ref="R154:R217" si="8">IF(E154="Yes",SUM(Q154)/SUM(L154),"")</f>
        <v/>
      </c>
      <c r="S154" s="805"/>
      <c r="T154" s="279"/>
    </row>
    <row r="155" spans="2:20" x14ac:dyDescent="0.2">
      <c r="B155" s="1213" t="str">
        <f>IF(ISBLANK('Program Requirements'!B200),"",('Program Requirements'!B200))</f>
        <v/>
      </c>
      <c r="C155" s="1214"/>
      <c r="D155" s="1215"/>
      <c r="E155" s="181"/>
      <c r="F155" s="433" t="str">
        <f>IF(ISBLANK('Program Requirements'!E200),"",'Program Requirements'!E200)</f>
        <v/>
      </c>
      <c r="G155" s="181"/>
      <c r="H155" s="181"/>
      <c r="I155" s="50"/>
      <c r="J155" s="50"/>
      <c r="K155" s="434" t="str">
        <f>IF(E155="Yes",('Program Requirements'!H200),"")</f>
        <v/>
      </c>
      <c r="L155" s="434" t="str">
        <f>IF(E155="Yes",('Program Requirements'!M200),"")</f>
        <v/>
      </c>
      <c r="M155" s="435">
        <f>IF(ISBLANK('Program Requirements'!N200),"",'Program Requirements'!N200)</f>
        <v>0</v>
      </c>
      <c r="N155" s="436">
        <f t="shared" si="5"/>
        <v>0</v>
      </c>
      <c r="O155" s="436">
        <f t="shared" ca="1" si="6"/>
        <v>-4.3655745685100555E-10</v>
      </c>
      <c r="P155" s="51"/>
      <c r="Q155" s="436">
        <f t="shared" si="7"/>
        <v>0</v>
      </c>
      <c r="R155" s="437" t="str">
        <f t="shared" si="8"/>
        <v/>
      </c>
      <c r="S155" s="805"/>
      <c r="T155" s="279"/>
    </row>
    <row r="156" spans="2:20" x14ac:dyDescent="0.2">
      <c r="B156" s="1213" t="str">
        <f>IF(ISBLANK('Program Requirements'!B201),"",('Program Requirements'!B201))</f>
        <v/>
      </c>
      <c r="C156" s="1214"/>
      <c r="D156" s="1215"/>
      <c r="E156" s="181"/>
      <c r="F156" s="433" t="str">
        <f>IF(ISBLANK('Program Requirements'!E201),"",'Program Requirements'!E201)</f>
        <v/>
      </c>
      <c r="G156" s="181"/>
      <c r="H156" s="181"/>
      <c r="I156" s="50"/>
      <c r="J156" s="50"/>
      <c r="K156" s="434" t="str">
        <f>IF(E156="Yes",('Program Requirements'!H201),"")</f>
        <v/>
      </c>
      <c r="L156" s="434" t="str">
        <f>IF(E156="Yes",('Program Requirements'!M201),"")</f>
        <v/>
      </c>
      <c r="M156" s="435">
        <f>IF(ISBLANK('Program Requirements'!N201),"",'Program Requirements'!N201)</f>
        <v>0</v>
      </c>
      <c r="N156" s="436">
        <f t="shared" si="5"/>
        <v>0</v>
      </c>
      <c r="O156" s="436">
        <f t="shared" ca="1" si="6"/>
        <v>-4.3655745685100555E-10</v>
      </c>
      <c r="P156" s="51"/>
      <c r="Q156" s="436">
        <f t="shared" si="7"/>
        <v>0</v>
      </c>
      <c r="R156" s="437" t="str">
        <f t="shared" si="8"/>
        <v/>
      </c>
      <c r="S156" s="805"/>
      <c r="T156" s="279"/>
    </row>
    <row r="157" spans="2:20" x14ac:dyDescent="0.2">
      <c r="B157" s="1213" t="str">
        <f>IF(ISBLANK('Program Requirements'!B202),"",('Program Requirements'!B202))</f>
        <v/>
      </c>
      <c r="C157" s="1214"/>
      <c r="D157" s="1215"/>
      <c r="E157" s="181"/>
      <c r="F157" s="433" t="str">
        <f>IF(ISBLANK('Program Requirements'!E202),"",'Program Requirements'!E202)</f>
        <v/>
      </c>
      <c r="G157" s="181"/>
      <c r="H157" s="181"/>
      <c r="I157" s="50"/>
      <c r="J157" s="50"/>
      <c r="K157" s="434" t="str">
        <f>IF(E157="Yes",('Program Requirements'!H202),"")</f>
        <v/>
      </c>
      <c r="L157" s="434" t="str">
        <f>IF(E157="Yes",('Program Requirements'!M202),"")</f>
        <v/>
      </c>
      <c r="M157" s="435">
        <f>IF(ISBLANK('Program Requirements'!N202),"",'Program Requirements'!N202)</f>
        <v>0</v>
      </c>
      <c r="N157" s="436">
        <f t="shared" si="5"/>
        <v>0</v>
      </c>
      <c r="O157" s="436">
        <f t="shared" ca="1" si="6"/>
        <v>-4.3655745685100555E-10</v>
      </c>
      <c r="P157" s="51"/>
      <c r="Q157" s="436">
        <f t="shared" si="7"/>
        <v>0</v>
      </c>
      <c r="R157" s="437" t="str">
        <f t="shared" si="8"/>
        <v/>
      </c>
      <c r="S157" s="805"/>
      <c r="T157" s="279"/>
    </row>
    <row r="158" spans="2:20" x14ac:dyDescent="0.2">
      <c r="B158" s="1213" t="str">
        <f>IF(ISBLANK('Program Requirements'!B203),"",('Program Requirements'!B203))</f>
        <v/>
      </c>
      <c r="C158" s="1214"/>
      <c r="D158" s="1215"/>
      <c r="E158" s="181"/>
      <c r="F158" s="433" t="str">
        <f>IF(ISBLANK('Program Requirements'!E203),"",'Program Requirements'!E203)</f>
        <v/>
      </c>
      <c r="G158" s="181"/>
      <c r="H158" s="181"/>
      <c r="I158" s="50"/>
      <c r="J158" s="50"/>
      <c r="K158" s="434" t="str">
        <f>IF(E158="Yes",('Program Requirements'!H203),"")</f>
        <v/>
      </c>
      <c r="L158" s="434" t="str">
        <f>IF(E158="Yes",('Program Requirements'!M203),"")</f>
        <v/>
      </c>
      <c r="M158" s="435">
        <f>IF(ISBLANK('Program Requirements'!N203),"",'Program Requirements'!N203)</f>
        <v>0</v>
      </c>
      <c r="N158" s="436">
        <f t="shared" si="5"/>
        <v>0</v>
      </c>
      <c r="O158" s="436">
        <f t="shared" ca="1" si="6"/>
        <v>-4.3655745685100555E-10</v>
      </c>
      <c r="P158" s="51"/>
      <c r="Q158" s="436">
        <f t="shared" si="7"/>
        <v>0</v>
      </c>
      <c r="R158" s="437" t="str">
        <f t="shared" si="8"/>
        <v/>
      </c>
      <c r="S158" s="805"/>
      <c r="T158" s="279"/>
    </row>
    <row r="159" spans="2:20" x14ac:dyDescent="0.2">
      <c r="B159" s="1213" t="str">
        <f>IF(ISBLANK('Program Requirements'!B204),"",('Program Requirements'!B204))</f>
        <v/>
      </c>
      <c r="C159" s="1214"/>
      <c r="D159" s="1215"/>
      <c r="E159" s="181"/>
      <c r="F159" s="433" t="str">
        <f>IF(ISBLANK('Program Requirements'!E204),"",'Program Requirements'!E204)</f>
        <v/>
      </c>
      <c r="G159" s="181"/>
      <c r="H159" s="181"/>
      <c r="I159" s="50"/>
      <c r="J159" s="50"/>
      <c r="K159" s="434" t="str">
        <f>IF(E159="Yes",('Program Requirements'!H204),"")</f>
        <v/>
      </c>
      <c r="L159" s="434" t="str">
        <f>IF(E159="Yes",('Program Requirements'!M204),"")</f>
        <v/>
      </c>
      <c r="M159" s="435">
        <f>IF(ISBLANK('Program Requirements'!N204),"",'Program Requirements'!N204)</f>
        <v>0</v>
      </c>
      <c r="N159" s="436">
        <f t="shared" si="5"/>
        <v>0</v>
      </c>
      <c r="O159" s="436">
        <f t="shared" ca="1" si="6"/>
        <v>-4.3655745685100555E-10</v>
      </c>
      <c r="P159" s="51"/>
      <c r="Q159" s="436">
        <f t="shared" si="7"/>
        <v>0</v>
      </c>
      <c r="R159" s="437" t="str">
        <f t="shared" si="8"/>
        <v/>
      </c>
      <c r="S159" s="805"/>
      <c r="T159" s="279"/>
    </row>
    <row r="160" spans="2:20" x14ac:dyDescent="0.2">
      <c r="B160" s="1213" t="str">
        <f>IF(ISBLANK('Program Requirements'!B205),"",('Program Requirements'!B205))</f>
        <v/>
      </c>
      <c r="C160" s="1214"/>
      <c r="D160" s="1215"/>
      <c r="E160" s="181"/>
      <c r="F160" s="433" t="str">
        <f>IF(ISBLANK('Program Requirements'!E205),"",'Program Requirements'!E205)</f>
        <v/>
      </c>
      <c r="G160" s="181"/>
      <c r="H160" s="181"/>
      <c r="I160" s="50"/>
      <c r="J160" s="50"/>
      <c r="K160" s="434" t="str">
        <f>IF(E160="Yes",('Program Requirements'!H205),"")</f>
        <v/>
      </c>
      <c r="L160" s="434" t="str">
        <f>IF(E160="Yes",('Program Requirements'!M205),"")</f>
        <v/>
      </c>
      <c r="M160" s="435">
        <f>IF(ISBLANK('Program Requirements'!N205),"",'Program Requirements'!N205)</f>
        <v>0</v>
      </c>
      <c r="N160" s="436">
        <f t="shared" si="5"/>
        <v>0</v>
      </c>
      <c r="O160" s="436">
        <f t="shared" ca="1" si="6"/>
        <v>-4.3655745685100555E-10</v>
      </c>
      <c r="P160" s="51"/>
      <c r="Q160" s="436">
        <f t="shared" si="7"/>
        <v>0</v>
      </c>
      <c r="R160" s="437" t="str">
        <f t="shared" si="8"/>
        <v/>
      </c>
      <c r="S160" s="805"/>
      <c r="T160" s="279"/>
    </row>
    <row r="161" spans="2:20" x14ac:dyDescent="0.2">
      <c r="B161" s="1213" t="str">
        <f>IF(ISBLANK('Program Requirements'!B206),"",('Program Requirements'!B206))</f>
        <v/>
      </c>
      <c r="C161" s="1214"/>
      <c r="D161" s="1215"/>
      <c r="E161" s="181"/>
      <c r="F161" s="433" t="str">
        <f>IF(ISBLANK('Program Requirements'!E206),"",'Program Requirements'!E206)</f>
        <v/>
      </c>
      <c r="G161" s="181"/>
      <c r="H161" s="181"/>
      <c r="I161" s="50"/>
      <c r="J161" s="50"/>
      <c r="K161" s="434" t="str">
        <f>IF(E161="Yes",('Program Requirements'!H206),"")</f>
        <v/>
      </c>
      <c r="L161" s="434" t="str">
        <f>IF(E161="Yes",('Program Requirements'!M206),"")</f>
        <v/>
      </c>
      <c r="M161" s="435">
        <f>IF(ISBLANK('Program Requirements'!N206),"",'Program Requirements'!N206)</f>
        <v>0</v>
      </c>
      <c r="N161" s="436">
        <f t="shared" si="5"/>
        <v>0</v>
      </c>
      <c r="O161" s="436">
        <f t="shared" ca="1" si="6"/>
        <v>-4.3655745685100555E-10</v>
      </c>
      <c r="P161" s="51"/>
      <c r="Q161" s="436">
        <f t="shared" si="7"/>
        <v>0</v>
      </c>
      <c r="R161" s="437" t="str">
        <f t="shared" si="8"/>
        <v/>
      </c>
      <c r="S161" s="805"/>
      <c r="T161" s="279"/>
    </row>
    <row r="162" spans="2:20" x14ac:dyDescent="0.2">
      <c r="B162" s="1213" t="str">
        <f>IF(ISBLANK('Program Requirements'!B207),"",('Program Requirements'!B207))</f>
        <v/>
      </c>
      <c r="C162" s="1214"/>
      <c r="D162" s="1215"/>
      <c r="E162" s="181"/>
      <c r="F162" s="433" t="str">
        <f>IF(ISBLANK('Program Requirements'!E207),"",'Program Requirements'!E207)</f>
        <v/>
      </c>
      <c r="G162" s="181"/>
      <c r="H162" s="181"/>
      <c r="I162" s="50"/>
      <c r="J162" s="50"/>
      <c r="K162" s="434" t="str">
        <f>IF(E162="Yes",('Program Requirements'!H207),"")</f>
        <v/>
      </c>
      <c r="L162" s="434" t="str">
        <f>IF(E162="Yes",('Program Requirements'!M207),"")</f>
        <v/>
      </c>
      <c r="M162" s="435">
        <f>IF(ISBLANK('Program Requirements'!N207),"",'Program Requirements'!N207)</f>
        <v>0</v>
      </c>
      <c r="N162" s="436">
        <f t="shared" si="5"/>
        <v>0</v>
      </c>
      <c r="O162" s="436">
        <f t="shared" ca="1" si="6"/>
        <v>-4.3655745685100555E-10</v>
      </c>
      <c r="P162" s="51"/>
      <c r="Q162" s="436">
        <f t="shared" si="7"/>
        <v>0</v>
      </c>
      <c r="R162" s="437" t="str">
        <f t="shared" si="8"/>
        <v/>
      </c>
      <c r="S162" s="805"/>
      <c r="T162" s="279"/>
    </row>
    <row r="163" spans="2:20" x14ac:dyDescent="0.2">
      <c r="B163" s="1213" t="str">
        <f>IF(ISBLANK('Program Requirements'!B208),"",('Program Requirements'!B208))</f>
        <v/>
      </c>
      <c r="C163" s="1214"/>
      <c r="D163" s="1215"/>
      <c r="E163" s="181"/>
      <c r="F163" s="433" t="str">
        <f>IF(ISBLANK('Program Requirements'!E208),"",'Program Requirements'!E208)</f>
        <v/>
      </c>
      <c r="G163" s="181"/>
      <c r="H163" s="181"/>
      <c r="I163" s="50"/>
      <c r="J163" s="50"/>
      <c r="K163" s="434" t="str">
        <f>IF(E163="Yes",('Program Requirements'!H208),"")</f>
        <v/>
      </c>
      <c r="L163" s="434" t="str">
        <f>IF(E163="Yes",('Program Requirements'!M208),"")</f>
        <v/>
      </c>
      <c r="M163" s="435">
        <f>IF(ISBLANK('Program Requirements'!N208),"",'Program Requirements'!N208)</f>
        <v>0</v>
      </c>
      <c r="N163" s="436">
        <f t="shared" si="5"/>
        <v>0</v>
      </c>
      <c r="O163" s="436">
        <f t="shared" ca="1" si="6"/>
        <v>-4.3655745685100555E-10</v>
      </c>
      <c r="P163" s="51"/>
      <c r="Q163" s="436">
        <f t="shared" si="7"/>
        <v>0</v>
      </c>
      <c r="R163" s="437" t="str">
        <f t="shared" si="8"/>
        <v/>
      </c>
      <c r="S163" s="805"/>
      <c r="T163" s="279"/>
    </row>
    <row r="164" spans="2:20" x14ac:dyDescent="0.2">
      <c r="B164" s="1213" t="str">
        <f>IF(ISBLANK('Program Requirements'!B209),"",('Program Requirements'!B209))</f>
        <v/>
      </c>
      <c r="C164" s="1214"/>
      <c r="D164" s="1215"/>
      <c r="E164" s="181"/>
      <c r="F164" s="433" t="str">
        <f>IF(ISBLANK('Program Requirements'!E209),"",'Program Requirements'!E209)</f>
        <v/>
      </c>
      <c r="G164" s="181"/>
      <c r="H164" s="181"/>
      <c r="I164" s="50"/>
      <c r="J164" s="50"/>
      <c r="K164" s="434" t="str">
        <f>IF(E164="Yes",('Program Requirements'!H209),"")</f>
        <v/>
      </c>
      <c r="L164" s="434" t="str">
        <f>IF(E164="Yes",('Program Requirements'!M209),"")</f>
        <v/>
      </c>
      <c r="M164" s="435">
        <f>IF(ISBLANK('Program Requirements'!N209),"",'Program Requirements'!N209)</f>
        <v>0</v>
      </c>
      <c r="N164" s="436">
        <f t="shared" si="5"/>
        <v>0</v>
      </c>
      <c r="O164" s="436">
        <f t="shared" ca="1" si="6"/>
        <v>-4.3655745685100555E-10</v>
      </c>
      <c r="P164" s="51"/>
      <c r="Q164" s="436">
        <f t="shared" si="7"/>
        <v>0</v>
      </c>
      <c r="R164" s="437" t="str">
        <f t="shared" si="8"/>
        <v/>
      </c>
      <c r="S164" s="805"/>
      <c r="T164" s="279"/>
    </row>
    <row r="165" spans="2:20" x14ac:dyDescent="0.2">
      <c r="B165" s="1213" t="str">
        <f>IF(ISBLANK('Program Requirements'!B210),"",('Program Requirements'!B210))</f>
        <v/>
      </c>
      <c r="C165" s="1214"/>
      <c r="D165" s="1215"/>
      <c r="E165" s="181"/>
      <c r="F165" s="433" t="str">
        <f>IF(ISBLANK('Program Requirements'!E210),"",'Program Requirements'!E210)</f>
        <v/>
      </c>
      <c r="G165" s="181"/>
      <c r="H165" s="181"/>
      <c r="I165" s="50"/>
      <c r="J165" s="50"/>
      <c r="K165" s="434" t="str">
        <f>IF(E165="Yes",('Program Requirements'!H210),"")</f>
        <v/>
      </c>
      <c r="L165" s="434" t="str">
        <f>IF(E165="Yes",('Program Requirements'!M210),"")</f>
        <v/>
      </c>
      <c r="M165" s="435">
        <f>IF(ISBLANK('Program Requirements'!N210),"",'Program Requirements'!N210)</f>
        <v>0</v>
      </c>
      <c r="N165" s="436">
        <f t="shared" si="5"/>
        <v>0</v>
      </c>
      <c r="O165" s="436">
        <f t="shared" ca="1" si="6"/>
        <v>-4.3655745685100555E-10</v>
      </c>
      <c r="P165" s="51"/>
      <c r="Q165" s="436">
        <f t="shared" si="7"/>
        <v>0</v>
      </c>
      <c r="R165" s="437" t="str">
        <f t="shared" si="8"/>
        <v/>
      </c>
      <c r="S165" s="805"/>
      <c r="T165" s="279"/>
    </row>
    <row r="166" spans="2:20" x14ac:dyDescent="0.2">
      <c r="B166" s="1213" t="str">
        <f>IF(ISBLANK('Program Requirements'!B211),"",('Program Requirements'!B211))</f>
        <v/>
      </c>
      <c r="C166" s="1214"/>
      <c r="D166" s="1215"/>
      <c r="E166" s="181"/>
      <c r="F166" s="433" t="str">
        <f>IF(ISBLANK('Program Requirements'!E211),"",'Program Requirements'!E211)</f>
        <v/>
      </c>
      <c r="G166" s="181"/>
      <c r="H166" s="181"/>
      <c r="I166" s="50"/>
      <c r="J166" s="50"/>
      <c r="K166" s="434" t="str">
        <f>IF(E166="Yes",('Program Requirements'!H211),"")</f>
        <v/>
      </c>
      <c r="L166" s="434" t="str">
        <f>IF(E166="Yes",('Program Requirements'!M211),"")</f>
        <v/>
      </c>
      <c r="M166" s="435">
        <f>IF(ISBLANK('Program Requirements'!N211),"",'Program Requirements'!N211)</f>
        <v>0</v>
      </c>
      <c r="N166" s="436">
        <f t="shared" si="5"/>
        <v>0</v>
      </c>
      <c r="O166" s="436">
        <f t="shared" ca="1" si="6"/>
        <v>-4.3655745685100555E-10</v>
      </c>
      <c r="P166" s="51"/>
      <c r="Q166" s="436">
        <f t="shared" si="7"/>
        <v>0</v>
      </c>
      <c r="R166" s="437" t="str">
        <f t="shared" si="8"/>
        <v/>
      </c>
      <c r="S166" s="805"/>
      <c r="T166" s="279"/>
    </row>
    <row r="167" spans="2:20" x14ac:dyDescent="0.2">
      <c r="B167" s="1213" t="str">
        <f>IF(ISBLANK('Program Requirements'!B212),"",('Program Requirements'!B212))</f>
        <v/>
      </c>
      <c r="C167" s="1214"/>
      <c r="D167" s="1215"/>
      <c r="E167" s="181"/>
      <c r="F167" s="433" t="str">
        <f>IF(ISBLANK('Program Requirements'!E212),"",'Program Requirements'!E212)</f>
        <v/>
      </c>
      <c r="G167" s="181"/>
      <c r="H167" s="181"/>
      <c r="I167" s="50"/>
      <c r="J167" s="50"/>
      <c r="K167" s="434" t="str">
        <f>IF(E167="Yes",('Program Requirements'!H212),"")</f>
        <v/>
      </c>
      <c r="L167" s="434" t="str">
        <f>IF(E167="Yes",('Program Requirements'!M212),"")</f>
        <v/>
      </c>
      <c r="M167" s="435">
        <f>IF(ISBLANK('Program Requirements'!N212),"",'Program Requirements'!N212)</f>
        <v>0</v>
      </c>
      <c r="N167" s="436">
        <f t="shared" si="5"/>
        <v>0</v>
      </c>
      <c r="O167" s="436">
        <f t="shared" ca="1" si="6"/>
        <v>-4.3655745685100555E-10</v>
      </c>
      <c r="P167" s="51"/>
      <c r="Q167" s="436">
        <f t="shared" si="7"/>
        <v>0</v>
      </c>
      <c r="R167" s="437" t="str">
        <f t="shared" si="8"/>
        <v/>
      </c>
      <c r="S167" s="805"/>
      <c r="T167" s="279"/>
    </row>
    <row r="168" spans="2:20" x14ac:dyDescent="0.2">
      <c r="B168" s="1213" t="str">
        <f>IF(ISBLANK('Program Requirements'!B213),"",('Program Requirements'!B213))</f>
        <v/>
      </c>
      <c r="C168" s="1214"/>
      <c r="D168" s="1215"/>
      <c r="E168" s="181"/>
      <c r="F168" s="433" t="str">
        <f>IF(ISBLANK('Program Requirements'!E213),"",'Program Requirements'!E213)</f>
        <v/>
      </c>
      <c r="G168" s="181"/>
      <c r="H168" s="181"/>
      <c r="I168" s="50"/>
      <c r="J168" s="50"/>
      <c r="K168" s="434" t="str">
        <f>IF(E168="Yes",('Program Requirements'!H213),"")</f>
        <v/>
      </c>
      <c r="L168" s="434" t="str">
        <f>IF(E168="Yes",('Program Requirements'!M213),"")</f>
        <v/>
      </c>
      <c r="M168" s="435">
        <f>IF(ISBLANK('Program Requirements'!N213),"",'Program Requirements'!N213)</f>
        <v>0</v>
      </c>
      <c r="N168" s="436">
        <f t="shared" si="5"/>
        <v>0</v>
      </c>
      <c r="O168" s="436">
        <f t="shared" ca="1" si="6"/>
        <v>-4.3655745685100555E-10</v>
      </c>
      <c r="P168" s="51"/>
      <c r="Q168" s="436">
        <f t="shared" si="7"/>
        <v>0</v>
      </c>
      <c r="R168" s="437" t="str">
        <f t="shared" si="8"/>
        <v/>
      </c>
      <c r="S168" s="805"/>
      <c r="T168" s="279"/>
    </row>
    <row r="169" spans="2:20" x14ac:dyDescent="0.2">
      <c r="B169" s="1213" t="str">
        <f>IF(ISBLANK('Program Requirements'!B214),"",('Program Requirements'!B214))</f>
        <v/>
      </c>
      <c r="C169" s="1214"/>
      <c r="D169" s="1215"/>
      <c r="E169" s="181"/>
      <c r="F169" s="433" t="str">
        <f>IF(ISBLANK('Program Requirements'!E214),"",'Program Requirements'!E214)</f>
        <v/>
      </c>
      <c r="G169" s="181"/>
      <c r="H169" s="181"/>
      <c r="I169" s="50"/>
      <c r="J169" s="50"/>
      <c r="K169" s="434" t="str">
        <f>IF(E169="Yes",('Program Requirements'!H214),"")</f>
        <v/>
      </c>
      <c r="L169" s="434" t="str">
        <f>IF(E169="Yes",('Program Requirements'!M214),"")</f>
        <v/>
      </c>
      <c r="M169" s="435">
        <f>IF(ISBLANK('Program Requirements'!N214),"",'Program Requirements'!N214)</f>
        <v>0</v>
      </c>
      <c r="N169" s="436">
        <f t="shared" si="5"/>
        <v>0</v>
      </c>
      <c r="O169" s="436">
        <f t="shared" ca="1" si="6"/>
        <v>-4.3655745685100555E-10</v>
      </c>
      <c r="P169" s="51"/>
      <c r="Q169" s="436">
        <f t="shared" si="7"/>
        <v>0</v>
      </c>
      <c r="R169" s="437" t="str">
        <f t="shared" si="8"/>
        <v/>
      </c>
      <c r="S169" s="805"/>
      <c r="T169" s="279"/>
    </row>
    <row r="170" spans="2:20" x14ac:dyDescent="0.2">
      <c r="B170" s="1213" t="str">
        <f>IF(ISBLANK('Program Requirements'!B215),"",('Program Requirements'!B215))</f>
        <v/>
      </c>
      <c r="C170" s="1214"/>
      <c r="D170" s="1215"/>
      <c r="E170" s="181"/>
      <c r="F170" s="433" t="str">
        <f>IF(ISBLANK('Program Requirements'!E215),"",'Program Requirements'!E215)</f>
        <v/>
      </c>
      <c r="G170" s="181"/>
      <c r="H170" s="181"/>
      <c r="I170" s="50"/>
      <c r="J170" s="50"/>
      <c r="K170" s="434" t="str">
        <f>IF(E170="Yes",('Program Requirements'!H215),"")</f>
        <v/>
      </c>
      <c r="L170" s="434" t="str">
        <f>IF(E170="Yes",('Program Requirements'!M215),"")</f>
        <v/>
      </c>
      <c r="M170" s="435">
        <f>IF(ISBLANK('Program Requirements'!N215),"",'Program Requirements'!N215)</f>
        <v>0</v>
      </c>
      <c r="N170" s="436">
        <f t="shared" si="5"/>
        <v>0</v>
      </c>
      <c r="O170" s="436">
        <f t="shared" ca="1" si="6"/>
        <v>-4.3655745685100555E-10</v>
      </c>
      <c r="P170" s="51"/>
      <c r="Q170" s="436">
        <f t="shared" si="7"/>
        <v>0</v>
      </c>
      <c r="R170" s="437" t="str">
        <f t="shared" si="8"/>
        <v/>
      </c>
      <c r="S170" s="805"/>
      <c r="T170" s="279"/>
    </row>
    <row r="171" spans="2:20" x14ac:dyDescent="0.2">
      <c r="B171" s="1213" t="str">
        <f>IF(ISBLANK('Program Requirements'!B216),"",('Program Requirements'!B216))</f>
        <v/>
      </c>
      <c r="C171" s="1214"/>
      <c r="D171" s="1215"/>
      <c r="E171" s="181"/>
      <c r="F171" s="433" t="str">
        <f>IF(ISBLANK('Program Requirements'!E216),"",'Program Requirements'!E216)</f>
        <v/>
      </c>
      <c r="G171" s="181"/>
      <c r="H171" s="181"/>
      <c r="I171" s="50"/>
      <c r="J171" s="50"/>
      <c r="K171" s="434" t="str">
        <f>IF(E171="Yes",('Program Requirements'!H216),"")</f>
        <v/>
      </c>
      <c r="L171" s="434" t="str">
        <f>IF(E171="Yes",('Program Requirements'!M216),"")</f>
        <v/>
      </c>
      <c r="M171" s="435">
        <f>IF(ISBLANK('Program Requirements'!N216),"",'Program Requirements'!N216)</f>
        <v>0</v>
      </c>
      <c r="N171" s="436">
        <f t="shared" si="5"/>
        <v>0</v>
      </c>
      <c r="O171" s="436">
        <f t="shared" ca="1" si="6"/>
        <v>-4.3655745685100555E-10</v>
      </c>
      <c r="P171" s="51"/>
      <c r="Q171" s="436">
        <f t="shared" si="7"/>
        <v>0</v>
      </c>
      <c r="R171" s="437" t="str">
        <f t="shared" si="8"/>
        <v/>
      </c>
      <c r="S171" s="805"/>
      <c r="T171" s="279"/>
    </row>
    <row r="172" spans="2:20" x14ac:dyDescent="0.2">
      <c r="B172" s="1213" t="str">
        <f>IF(ISBLANK('Program Requirements'!B217),"",('Program Requirements'!B217))</f>
        <v/>
      </c>
      <c r="C172" s="1214"/>
      <c r="D172" s="1215"/>
      <c r="E172" s="181"/>
      <c r="F172" s="433" t="str">
        <f>IF(ISBLANK('Program Requirements'!E217),"",'Program Requirements'!E217)</f>
        <v/>
      </c>
      <c r="G172" s="181"/>
      <c r="H172" s="181"/>
      <c r="I172" s="50"/>
      <c r="J172" s="50"/>
      <c r="K172" s="434" t="str">
        <f>IF(E172="Yes",('Program Requirements'!H217),"")</f>
        <v/>
      </c>
      <c r="L172" s="434" t="str">
        <f>IF(E172="Yes",('Program Requirements'!M217),"")</f>
        <v/>
      </c>
      <c r="M172" s="435">
        <f>IF(ISBLANK('Program Requirements'!N217),"",'Program Requirements'!N217)</f>
        <v>0</v>
      </c>
      <c r="N172" s="436">
        <f t="shared" si="5"/>
        <v>0</v>
      </c>
      <c r="O172" s="436">
        <f t="shared" ca="1" si="6"/>
        <v>-4.3655745685100555E-10</v>
      </c>
      <c r="P172" s="51"/>
      <c r="Q172" s="436">
        <f t="shared" si="7"/>
        <v>0</v>
      </c>
      <c r="R172" s="437" t="str">
        <f t="shared" si="8"/>
        <v/>
      </c>
      <c r="S172" s="805"/>
      <c r="T172" s="279"/>
    </row>
    <row r="173" spans="2:20" x14ac:dyDescent="0.2">
      <c r="B173" s="1213" t="str">
        <f>IF(ISBLANK('Program Requirements'!B218),"",('Program Requirements'!B218))</f>
        <v/>
      </c>
      <c r="C173" s="1214"/>
      <c r="D173" s="1215"/>
      <c r="E173" s="181"/>
      <c r="F173" s="433" t="str">
        <f>IF(ISBLANK('Program Requirements'!E218),"",'Program Requirements'!E218)</f>
        <v/>
      </c>
      <c r="G173" s="181"/>
      <c r="H173" s="181"/>
      <c r="I173" s="50"/>
      <c r="J173" s="50"/>
      <c r="K173" s="434" t="str">
        <f>IF(E173="Yes",('Program Requirements'!H218),"")</f>
        <v/>
      </c>
      <c r="L173" s="434" t="str">
        <f>IF(E173="Yes",('Program Requirements'!M218),"")</f>
        <v/>
      </c>
      <c r="M173" s="435">
        <f>IF(ISBLANK('Program Requirements'!N218),"",'Program Requirements'!N218)</f>
        <v>0</v>
      </c>
      <c r="N173" s="436">
        <f t="shared" si="5"/>
        <v>0</v>
      </c>
      <c r="O173" s="436">
        <f t="shared" ca="1" si="6"/>
        <v>-4.3655745685100555E-10</v>
      </c>
      <c r="P173" s="51"/>
      <c r="Q173" s="436">
        <f t="shared" si="7"/>
        <v>0</v>
      </c>
      <c r="R173" s="437" t="str">
        <f t="shared" si="8"/>
        <v/>
      </c>
      <c r="S173" s="805"/>
      <c r="T173" s="279"/>
    </row>
    <row r="174" spans="2:20" x14ac:dyDescent="0.2">
      <c r="B174" s="1213" t="str">
        <f>IF(ISBLANK('Program Requirements'!B219),"",('Program Requirements'!B219))</f>
        <v/>
      </c>
      <c r="C174" s="1214"/>
      <c r="D174" s="1215"/>
      <c r="E174" s="181"/>
      <c r="F174" s="433" t="str">
        <f>IF(ISBLANK('Program Requirements'!E219),"",'Program Requirements'!E219)</f>
        <v/>
      </c>
      <c r="G174" s="181"/>
      <c r="H174" s="181"/>
      <c r="I174" s="50"/>
      <c r="J174" s="50"/>
      <c r="K174" s="434" t="str">
        <f>IF(E174="Yes",('Program Requirements'!H219),"")</f>
        <v/>
      </c>
      <c r="L174" s="434" t="str">
        <f>IF(E174="Yes",('Program Requirements'!M219),"")</f>
        <v/>
      </c>
      <c r="M174" s="435">
        <f>IF(ISBLANK('Program Requirements'!N219),"",'Program Requirements'!N219)</f>
        <v>0</v>
      </c>
      <c r="N174" s="436">
        <f t="shared" si="5"/>
        <v>0</v>
      </c>
      <c r="O174" s="436">
        <f t="shared" ca="1" si="6"/>
        <v>-4.3655745685100555E-10</v>
      </c>
      <c r="P174" s="51"/>
      <c r="Q174" s="436">
        <f t="shared" si="7"/>
        <v>0</v>
      </c>
      <c r="R174" s="437" t="str">
        <f t="shared" si="8"/>
        <v/>
      </c>
      <c r="S174" s="805"/>
      <c r="T174" s="279"/>
    </row>
    <row r="175" spans="2:20" x14ac:dyDescent="0.2">
      <c r="B175" s="1213" t="str">
        <f>IF(ISBLANK('Program Requirements'!B220),"",('Program Requirements'!B220))</f>
        <v/>
      </c>
      <c r="C175" s="1214"/>
      <c r="D175" s="1215"/>
      <c r="E175" s="181"/>
      <c r="F175" s="433" t="str">
        <f>IF(ISBLANK('Program Requirements'!E220),"",'Program Requirements'!E220)</f>
        <v/>
      </c>
      <c r="G175" s="181"/>
      <c r="H175" s="181"/>
      <c r="I175" s="50"/>
      <c r="J175" s="50"/>
      <c r="K175" s="434" t="str">
        <f>IF(E175="Yes",('Program Requirements'!H220),"")</f>
        <v/>
      </c>
      <c r="L175" s="434" t="str">
        <f>IF(E175="Yes",('Program Requirements'!M220),"")</f>
        <v/>
      </c>
      <c r="M175" s="435">
        <f>IF(ISBLANK('Program Requirements'!N220),"",'Program Requirements'!N220)</f>
        <v>0</v>
      </c>
      <c r="N175" s="436">
        <f t="shared" si="5"/>
        <v>0</v>
      </c>
      <c r="O175" s="436">
        <f t="shared" ca="1" si="6"/>
        <v>-4.3655745685100555E-10</v>
      </c>
      <c r="P175" s="51"/>
      <c r="Q175" s="436">
        <f t="shared" si="7"/>
        <v>0</v>
      </c>
      <c r="R175" s="437" t="str">
        <f t="shared" si="8"/>
        <v/>
      </c>
      <c r="S175" s="805"/>
      <c r="T175" s="279"/>
    </row>
    <row r="176" spans="2:20" x14ac:dyDescent="0.2">
      <c r="B176" s="1213" t="str">
        <f>IF(ISBLANK('Program Requirements'!B221),"",('Program Requirements'!B221))</f>
        <v/>
      </c>
      <c r="C176" s="1214"/>
      <c r="D176" s="1215"/>
      <c r="E176" s="181"/>
      <c r="F176" s="433" t="str">
        <f>IF(ISBLANK('Program Requirements'!E221),"",'Program Requirements'!E221)</f>
        <v/>
      </c>
      <c r="G176" s="181"/>
      <c r="H176" s="181"/>
      <c r="I176" s="50"/>
      <c r="J176" s="50"/>
      <c r="K176" s="434" t="str">
        <f>IF(E176="Yes",('Program Requirements'!H221),"")</f>
        <v/>
      </c>
      <c r="L176" s="434" t="str">
        <f>IF(E176="Yes",('Program Requirements'!M221),"")</f>
        <v/>
      </c>
      <c r="M176" s="435">
        <f>IF(ISBLANK('Program Requirements'!N221),"",'Program Requirements'!N221)</f>
        <v>0</v>
      </c>
      <c r="N176" s="436">
        <f t="shared" si="5"/>
        <v>0</v>
      </c>
      <c r="O176" s="436">
        <f t="shared" ca="1" si="6"/>
        <v>-4.3655745685100555E-10</v>
      </c>
      <c r="P176" s="51"/>
      <c r="Q176" s="436">
        <f t="shared" si="7"/>
        <v>0</v>
      </c>
      <c r="R176" s="437" t="str">
        <f t="shared" si="8"/>
        <v/>
      </c>
      <c r="S176" s="805"/>
      <c r="T176" s="279"/>
    </row>
    <row r="177" spans="2:20" x14ac:dyDescent="0.2">
      <c r="B177" s="1213" t="str">
        <f>IF(ISBLANK('Program Requirements'!B222),"",('Program Requirements'!B222))</f>
        <v/>
      </c>
      <c r="C177" s="1214"/>
      <c r="D177" s="1215"/>
      <c r="E177" s="181"/>
      <c r="F177" s="433" t="str">
        <f>IF(ISBLANK('Program Requirements'!E222),"",'Program Requirements'!E222)</f>
        <v/>
      </c>
      <c r="G177" s="181"/>
      <c r="H177" s="181"/>
      <c r="I177" s="50"/>
      <c r="J177" s="50"/>
      <c r="K177" s="434" t="str">
        <f>IF(E177="Yes",('Program Requirements'!H222),"")</f>
        <v/>
      </c>
      <c r="L177" s="434" t="str">
        <f>IF(E177="Yes",('Program Requirements'!M222),"")</f>
        <v/>
      </c>
      <c r="M177" s="435">
        <f>IF(ISBLANK('Program Requirements'!N222),"",'Program Requirements'!N222)</f>
        <v>0</v>
      </c>
      <c r="N177" s="436">
        <f t="shared" si="5"/>
        <v>0</v>
      </c>
      <c r="O177" s="436">
        <f t="shared" ca="1" si="6"/>
        <v>-4.3655745685100555E-10</v>
      </c>
      <c r="P177" s="51"/>
      <c r="Q177" s="436">
        <f t="shared" si="7"/>
        <v>0</v>
      </c>
      <c r="R177" s="437" t="str">
        <f t="shared" si="8"/>
        <v/>
      </c>
      <c r="S177" s="805"/>
      <c r="T177" s="279"/>
    </row>
    <row r="178" spans="2:20" x14ac:dyDescent="0.2">
      <c r="B178" s="1213" t="str">
        <f>IF(ISBLANK('Program Requirements'!B223),"",('Program Requirements'!B223))</f>
        <v/>
      </c>
      <c r="C178" s="1214"/>
      <c r="D178" s="1215"/>
      <c r="E178" s="181"/>
      <c r="F178" s="433" t="str">
        <f>IF(ISBLANK('Program Requirements'!E223),"",'Program Requirements'!E223)</f>
        <v/>
      </c>
      <c r="G178" s="181"/>
      <c r="H178" s="181"/>
      <c r="I178" s="50"/>
      <c r="J178" s="50"/>
      <c r="K178" s="434" t="str">
        <f>IF(E178="Yes",('Program Requirements'!H223),"")</f>
        <v/>
      </c>
      <c r="L178" s="434" t="str">
        <f>IF(E178="Yes",('Program Requirements'!M223),"")</f>
        <v/>
      </c>
      <c r="M178" s="435">
        <f>IF(ISBLANK('Program Requirements'!N223),"",'Program Requirements'!N223)</f>
        <v>0</v>
      </c>
      <c r="N178" s="436">
        <f t="shared" si="5"/>
        <v>0</v>
      </c>
      <c r="O178" s="436">
        <f t="shared" ca="1" si="6"/>
        <v>-4.3655745685100555E-10</v>
      </c>
      <c r="P178" s="51"/>
      <c r="Q178" s="436">
        <f t="shared" si="7"/>
        <v>0</v>
      </c>
      <c r="R178" s="437" t="str">
        <f t="shared" si="8"/>
        <v/>
      </c>
      <c r="S178" s="805"/>
      <c r="T178" s="279"/>
    </row>
    <row r="179" spans="2:20" x14ac:dyDescent="0.2">
      <c r="B179" s="1213" t="str">
        <f>IF(ISBLANK('Program Requirements'!B224),"",('Program Requirements'!B224))</f>
        <v/>
      </c>
      <c r="C179" s="1214"/>
      <c r="D179" s="1215"/>
      <c r="E179" s="181"/>
      <c r="F179" s="433" t="str">
        <f>IF(ISBLANK('Program Requirements'!E224),"",'Program Requirements'!E224)</f>
        <v/>
      </c>
      <c r="G179" s="181"/>
      <c r="H179" s="181"/>
      <c r="I179" s="50"/>
      <c r="J179" s="50"/>
      <c r="K179" s="434" t="str">
        <f>IF(E179="Yes",('Program Requirements'!H224),"")</f>
        <v/>
      </c>
      <c r="L179" s="434" t="str">
        <f>IF(E179="Yes",('Program Requirements'!M224),"")</f>
        <v/>
      </c>
      <c r="M179" s="435">
        <f>IF(ISBLANK('Program Requirements'!N224),"",'Program Requirements'!N224)</f>
        <v>0</v>
      </c>
      <c r="N179" s="436">
        <f t="shared" si="5"/>
        <v>0</v>
      </c>
      <c r="O179" s="436">
        <f t="shared" ca="1" si="6"/>
        <v>-4.3655745685100555E-10</v>
      </c>
      <c r="P179" s="51"/>
      <c r="Q179" s="436">
        <f t="shared" si="7"/>
        <v>0</v>
      </c>
      <c r="R179" s="437" t="str">
        <f t="shared" si="8"/>
        <v/>
      </c>
      <c r="S179" s="805"/>
      <c r="T179" s="279"/>
    </row>
    <row r="180" spans="2:20" x14ac:dyDescent="0.2">
      <c r="B180" s="1213" t="str">
        <f>IF(ISBLANK('Program Requirements'!B225),"",('Program Requirements'!B225))</f>
        <v/>
      </c>
      <c r="C180" s="1214"/>
      <c r="D180" s="1215"/>
      <c r="E180" s="181"/>
      <c r="F180" s="433" t="str">
        <f>IF(ISBLANK('Program Requirements'!E225),"",'Program Requirements'!E225)</f>
        <v/>
      </c>
      <c r="G180" s="181"/>
      <c r="H180" s="181"/>
      <c r="I180" s="50"/>
      <c r="J180" s="50"/>
      <c r="K180" s="434" t="str">
        <f>IF(E180="Yes",('Program Requirements'!H225),"")</f>
        <v/>
      </c>
      <c r="L180" s="434" t="str">
        <f>IF(E180="Yes",('Program Requirements'!M225),"")</f>
        <v/>
      </c>
      <c r="M180" s="435">
        <f>IF(ISBLANK('Program Requirements'!N225),"",'Program Requirements'!N225)</f>
        <v>0</v>
      </c>
      <c r="N180" s="436">
        <f t="shared" si="5"/>
        <v>0</v>
      </c>
      <c r="O180" s="436">
        <f t="shared" ca="1" si="6"/>
        <v>-4.3655745685100555E-10</v>
      </c>
      <c r="P180" s="51"/>
      <c r="Q180" s="436">
        <f t="shared" si="7"/>
        <v>0</v>
      </c>
      <c r="R180" s="437" t="str">
        <f t="shared" si="8"/>
        <v/>
      </c>
      <c r="S180" s="805"/>
      <c r="T180" s="279"/>
    </row>
    <row r="181" spans="2:20" x14ac:dyDescent="0.2">
      <c r="B181" s="1213" t="str">
        <f>IF(ISBLANK('Program Requirements'!B226),"",('Program Requirements'!B226))</f>
        <v/>
      </c>
      <c r="C181" s="1214"/>
      <c r="D181" s="1215"/>
      <c r="E181" s="181"/>
      <c r="F181" s="433" t="str">
        <f>IF(ISBLANK('Program Requirements'!E226),"",'Program Requirements'!E226)</f>
        <v/>
      </c>
      <c r="G181" s="181"/>
      <c r="H181" s="181"/>
      <c r="I181" s="50"/>
      <c r="J181" s="50"/>
      <c r="K181" s="434" t="str">
        <f>IF(E181="Yes",('Program Requirements'!H226),"")</f>
        <v/>
      </c>
      <c r="L181" s="434" t="str">
        <f>IF(E181="Yes",('Program Requirements'!M226),"")</f>
        <v/>
      </c>
      <c r="M181" s="435">
        <f>IF(ISBLANK('Program Requirements'!N226),"",'Program Requirements'!N226)</f>
        <v>0</v>
      </c>
      <c r="N181" s="436">
        <f t="shared" si="5"/>
        <v>0</v>
      </c>
      <c r="O181" s="436">
        <f t="shared" ca="1" si="6"/>
        <v>-4.3655745685100555E-10</v>
      </c>
      <c r="P181" s="51"/>
      <c r="Q181" s="436">
        <f t="shared" si="7"/>
        <v>0</v>
      </c>
      <c r="R181" s="437" t="str">
        <f t="shared" si="8"/>
        <v/>
      </c>
      <c r="S181" s="805"/>
      <c r="T181" s="279"/>
    </row>
    <row r="182" spans="2:20" x14ac:dyDescent="0.2">
      <c r="B182" s="1213" t="str">
        <f>IF(ISBLANK('Program Requirements'!B227),"",('Program Requirements'!B227))</f>
        <v/>
      </c>
      <c r="C182" s="1214"/>
      <c r="D182" s="1215"/>
      <c r="E182" s="181"/>
      <c r="F182" s="433" t="str">
        <f>IF(ISBLANK('Program Requirements'!E227),"",'Program Requirements'!E227)</f>
        <v/>
      </c>
      <c r="G182" s="181"/>
      <c r="H182" s="181"/>
      <c r="I182" s="50"/>
      <c r="J182" s="50"/>
      <c r="K182" s="434" t="str">
        <f>IF(E182="Yes",('Program Requirements'!H227),"")</f>
        <v/>
      </c>
      <c r="L182" s="434" t="str">
        <f>IF(E182="Yes",('Program Requirements'!M227),"")</f>
        <v/>
      </c>
      <c r="M182" s="435">
        <f>IF(ISBLANK('Program Requirements'!N227),"",'Program Requirements'!N227)</f>
        <v>0</v>
      </c>
      <c r="N182" s="436">
        <f t="shared" si="5"/>
        <v>0</v>
      </c>
      <c r="O182" s="436">
        <f t="shared" ca="1" si="6"/>
        <v>-4.3655745685100555E-10</v>
      </c>
      <c r="P182" s="51"/>
      <c r="Q182" s="436">
        <f t="shared" si="7"/>
        <v>0</v>
      </c>
      <c r="R182" s="437" t="str">
        <f t="shared" si="8"/>
        <v/>
      </c>
      <c r="S182" s="805"/>
      <c r="T182" s="279"/>
    </row>
    <row r="183" spans="2:20" x14ac:dyDescent="0.2">
      <c r="B183" s="1213" t="str">
        <f>IF(ISBLANK('Program Requirements'!B228),"",('Program Requirements'!B228))</f>
        <v/>
      </c>
      <c r="C183" s="1214"/>
      <c r="D183" s="1215"/>
      <c r="E183" s="181"/>
      <c r="F183" s="433" t="str">
        <f>IF(ISBLANK('Program Requirements'!E228),"",'Program Requirements'!E228)</f>
        <v/>
      </c>
      <c r="G183" s="181"/>
      <c r="H183" s="181"/>
      <c r="I183" s="50"/>
      <c r="J183" s="50"/>
      <c r="K183" s="434" t="str">
        <f>IF(E183="Yes",('Program Requirements'!H228),"")</f>
        <v/>
      </c>
      <c r="L183" s="434" t="str">
        <f>IF(E183="Yes",('Program Requirements'!M228),"")</f>
        <v/>
      </c>
      <c r="M183" s="435">
        <f>IF(ISBLANK('Program Requirements'!N228),"",'Program Requirements'!N228)</f>
        <v>0</v>
      </c>
      <c r="N183" s="436">
        <f t="shared" si="5"/>
        <v>0</v>
      </c>
      <c r="O183" s="436">
        <f t="shared" ca="1" si="6"/>
        <v>-4.3655745685100555E-10</v>
      </c>
      <c r="P183" s="51"/>
      <c r="Q183" s="436">
        <f t="shared" si="7"/>
        <v>0</v>
      </c>
      <c r="R183" s="437" t="str">
        <f t="shared" si="8"/>
        <v/>
      </c>
      <c r="S183" s="805"/>
      <c r="T183" s="279"/>
    </row>
    <row r="184" spans="2:20" x14ac:dyDescent="0.2">
      <c r="B184" s="1213" t="str">
        <f>IF(ISBLANK('Program Requirements'!B229),"",('Program Requirements'!B229))</f>
        <v/>
      </c>
      <c r="C184" s="1214"/>
      <c r="D184" s="1215"/>
      <c r="E184" s="181"/>
      <c r="F184" s="433" t="str">
        <f>IF(ISBLANK('Program Requirements'!E229),"",'Program Requirements'!E229)</f>
        <v/>
      </c>
      <c r="G184" s="181"/>
      <c r="H184" s="181"/>
      <c r="I184" s="50"/>
      <c r="J184" s="50"/>
      <c r="K184" s="434" t="str">
        <f>IF(E184="Yes",('Program Requirements'!H229),"")</f>
        <v/>
      </c>
      <c r="L184" s="434" t="str">
        <f>IF(E184="Yes",('Program Requirements'!M229),"")</f>
        <v/>
      </c>
      <c r="M184" s="435">
        <f>IF(ISBLANK('Program Requirements'!N229),"",'Program Requirements'!N229)</f>
        <v>0</v>
      </c>
      <c r="N184" s="436">
        <f t="shared" si="5"/>
        <v>0</v>
      </c>
      <c r="O184" s="436">
        <f t="shared" ca="1" si="6"/>
        <v>-4.3655745685100555E-10</v>
      </c>
      <c r="P184" s="51"/>
      <c r="Q184" s="436">
        <f t="shared" si="7"/>
        <v>0</v>
      </c>
      <c r="R184" s="437" t="str">
        <f t="shared" si="8"/>
        <v/>
      </c>
      <c r="S184" s="805"/>
      <c r="T184" s="279"/>
    </row>
    <row r="185" spans="2:20" x14ac:dyDescent="0.2">
      <c r="B185" s="1213" t="str">
        <f>IF(ISBLANK('Program Requirements'!B230),"",('Program Requirements'!B230))</f>
        <v/>
      </c>
      <c r="C185" s="1214"/>
      <c r="D185" s="1215"/>
      <c r="E185" s="181"/>
      <c r="F185" s="433" t="str">
        <f>IF(ISBLANK('Program Requirements'!E230),"",'Program Requirements'!E230)</f>
        <v/>
      </c>
      <c r="G185" s="181"/>
      <c r="H185" s="181"/>
      <c r="I185" s="50"/>
      <c r="J185" s="50"/>
      <c r="K185" s="434" t="str">
        <f>IF(E185="Yes",('Program Requirements'!H230),"")</f>
        <v/>
      </c>
      <c r="L185" s="434" t="str">
        <f>IF(E185="Yes",('Program Requirements'!M230),"")</f>
        <v/>
      </c>
      <c r="M185" s="435">
        <f>IF(ISBLANK('Program Requirements'!N230),"",'Program Requirements'!N230)</f>
        <v>0</v>
      </c>
      <c r="N185" s="436">
        <f t="shared" si="5"/>
        <v>0</v>
      </c>
      <c r="O185" s="436">
        <f t="shared" ca="1" si="6"/>
        <v>-4.3655745685100555E-10</v>
      </c>
      <c r="P185" s="51"/>
      <c r="Q185" s="436">
        <f t="shared" si="7"/>
        <v>0</v>
      </c>
      <c r="R185" s="437" t="str">
        <f t="shared" si="8"/>
        <v/>
      </c>
      <c r="S185" s="805"/>
      <c r="T185" s="279"/>
    </row>
    <row r="186" spans="2:20" x14ac:dyDescent="0.2">
      <c r="B186" s="1213" t="str">
        <f>IF(ISBLANK('Program Requirements'!B231),"",('Program Requirements'!B231))</f>
        <v/>
      </c>
      <c r="C186" s="1214"/>
      <c r="D186" s="1215"/>
      <c r="E186" s="181"/>
      <c r="F186" s="433" t="str">
        <f>IF(ISBLANK('Program Requirements'!E231),"",'Program Requirements'!E231)</f>
        <v/>
      </c>
      <c r="G186" s="181"/>
      <c r="H186" s="181"/>
      <c r="I186" s="50"/>
      <c r="J186" s="50"/>
      <c r="K186" s="434" t="str">
        <f>IF(E186="Yes",('Program Requirements'!H231),"")</f>
        <v/>
      </c>
      <c r="L186" s="434" t="str">
        <f>IF(E186="Yes",('Program Requirements'!M231),"")</f>
        <v/>
      </c>
      <c r="M186" s="435">
        <f>IF(ISBLANK('Program Requirements'!N231),"",'Program Requirements'!N231)</f>
        <v>0</v>
      </c>
      <c r="N186" s="436">
        <f t="shared" si="5"/>
        <v>0</v>
      </c>
      <c r="O186" s="436">
        <f t="shared" ca="1" si="6"/>
        <v>-4.3655745685100555E-10</v>
      </c>
      <c r="P186" s="51"/>
      <c r="Q186" s="436">
        <f t="shared" si="7"/>
        <v>0</v>
      </c>
      <c r="R186" s="437" t="str">
        <f t="shared" si="8"/>
        <v/>
      </c>
      <c r="S186" s="805"/>
      <c r="T186" s="279"/>
    </row>
    <row r="187" spans="2:20" x14ac:dyDescent="0.2">
      <c r="B187" s="1213" t="str">
        <f>IF(ISBLANK('Program Requirements'!B232),"",('Program Requirements'!B232))</f>
        <v/>
      </c>
      <c r="C187" s="1214"/>
      <c r="D187" s="1215"/>
      <c r="E187" s="181"/>
      <c r="F187" s="433" t="str">
        <f>IF(ISBLANK('Program Requirements'!E232),"",'Program Requirements'!E232)</f>
        <v/>
      </c>
      <c r="G187" s="181"/>
      <c r="H187" s="181"/>
      <c r="I187" s="50"/>
      <c r="J187" s="50"/>
      <c r="K187" s="434" t="str">
        <f>IF(E187="Yes",('Program Requirements'!H232),"")</f>
        <v/>
      </c>
      <c r="L187" s="434" t="str">
        <f>IF(E187="Yes",('Program Requirements'!M232),"")</f>
        <v/>
      </c>
      <c r="M187" s="435">
        <f>IF(ISBLANK('Program Requirements'!N232),"",'Program Requirements'!N232)</f>
        <v>0</v>
      </c>
      <c r="N187" s="436">
        <f t="shared" ref="N187:N250" si="9">IF(E187="Yes",(L187)*$O$45,0)</f>
        <v>0</v>
      </c>
      <c r="O187" s="436">
        <f t="shared" ref="O187:O250" ca="1" si="10">O186-N187</f>
        <v>-4.3655745685100555E-10</v>
      </c>
      <c r="P187" s="51"/>
      <c r="Q187" s="436">
        <f t="shared" ref="Q187:Q250" si="11">IF(SUM(P187)=0,SUM(N187),IF(SUM(N187,P187)=P187,"ERROR",SUM(N187,P187)))</f>
        <v>0</v>
      </c>
      <c r="R187" s="437" t="str">
        <f t="shared" si="8"/>
        <v/>
      </c>
      <c r="S187" s="805"/>
      <c r="T187" s="279"/>
    </row>
    <row r="188" spans="2:20" x14ac:dyDescent="0.2">
      <c r="B188" s="1213" t="str">
        <f>IF(ISBLANK('Program Requirements'!B233),"",('Program Requirements'!B233))</f>
        <v/>
      </c>
      <c r="C188" s="1214"/>
      <c r="D188" s="1215"/>
      <c r="E188" s="181"/>
      <c r="F188" s="433" t="str">
        <f>IF(ISBLANK('Program Requirements'!E233),"",'Program Requirements'!E233)</f>
        <v/>
      </c>
      <c r="G188" s="181"/>
      <c r="H188" s="181"/>
      <c r="I188" s="50"/>
      <c r="J188" s="50"/>
      <c r="K188" s="434" t="str">
        <f>IF(E188="Yes",('Program Requirements'!H233),"")</f>
        <v/>
      </c>
      <c r="L188" s="434" t="str">
        <f>IF(E188="Yes",('Program Requirements'!M233),"")</f>
        <v/>
      </c>
      <c r="M188" s="435">
        <f>IF(ISBLANK('Program Requirements'!N233),"",'Program Requirements'!N233)</f>
        <v>0</v>
      </c>
      <c r="N188" s="436">
        <f t="shared" si="9"/>
        <v>0</v>
      </c>
      <c r="O188" s="436">
        <f t="shared" ca="1" si="10"/>
        <v>-4.3655745685100555E-10</v>
      </c>
      <c r="P188" s="51"/>
      <c r="Q188" s="436">
        <f t="shared" si="11"/>
        <v>0</v>
      </c>
      <c r="R188" s="437" t="str">
        <f t="shared" si="8"/>
        <v/>
      </c>
      <c r="S188" s="805"/>
      <c r="T188" s="279"/>
    </row>
    <row r="189" spans="2:20" x14ac:dyDescent="0.2">
      <c r="B189" s="1213" t="str">
        <f>IF(ISBLANK('Program Requirements'!B234),"",('Program Requirements'!B234))</f>
        <v/>
      </c>
      <c r="C189" s="1214"/>
      <c r="D189" s="1215"/>
      <c r="E189" s="181"/>
      <c r="F189" s="433" t="str">
        <f>IF(ISBLANK('Program Requirements'!E234),"",'Program Requirements'!E234)</f>
        <v/>
      </c>
      <c r="G189" s="181"/>
      <c r="H189" s="181"/>
      <c r="I189" s="50"/>
      <c r="J189" s="50"/>
      <c r="K189" s="434" t="str">
        <f>IF(E189="Yes",('Program Requirements'!H234),"")</f>
        <v/>
      </c>
      <c r="L189" s="434" t="str">
        <f>IF(E189="Yes",('Program Requirements'!M234),"")</f>
        <v/>
      </c>
      <c r="M189" s="435">
        <f>IF(ISBLANK('Program Requirements'!N234),"",'Program Requirements'!N234)</f>
        <v>0</v>
      </c>
      <c r="N189" s="436">
        <f t="shared" si="9"/>
        <v>0</v>
      </c>
      <c r="O189" s="436">
        <f t="shared" ca="1" si="10"/>
        <v>-4.3655745685100555E-10</v>
      </c>
      <c r="P189" s="51"/>
      <c r="Q189" s="436">
        <f t="shared" si="11"/>
        <v>0</v>
      </c>
      <c r="R189" s="437" t="str">
        <f t="shared" si="8"/>
        <v/>
      </c>
      <c r="S189" s="805"/>
      <c r="T189" s="279"/>
    </row>
    <row r="190" spans="2:20" x14ac:dyDescent="0.2">
      <c r="B190" s="1213" t="str">
        <f>IF(ISBLANK('Program Requirements'!B235),"",('Program Requirements'!B235))</f>
        <v/>
      </c>
      <c r="C190" s="1214"/>
      <c r="D190" s="1215"/>
      <c r="E190" s="181"/>
      <c r="F190" s="433" t="str">
        <f>IF(ISBLANK('Program Requirements'!E235),"",'Program Requirements'!E235)</f>
        <v/>
      </c>
      <c r="G190" s="181"/>
      <c r="H190" s="181"/>
      <c r="I190" s="50"/>
      <c r="J190" s="50"/>
      <c r="K190" s="434" t="str">
        <f>IF(E190="Yes",('Program Requirements'!H235),"")</f>
        <v/>
      </c>
      <c r="L190" s="434" t="str">
        <f>IF(E190="Yes",('Program Requirements'!M235),"")</f>
        <v/>
      </c>
      <c r="M190" s="435">
        <f>IF(ISBLANK('Program Requirements'!N235),"",'Program Requirements'!N235)</f>
        <v>0</v>
      </c>
      <c r="N190" s="436">
        <f t="shared" si="9"/>
        <v>0</v>
      </c>
      <c r="O190" s="436">
        <f t="shared" ca="1" si="10"/>
        <v>-4.3655745685100555E-10</v>
      </c>
      <c r="P190" s="51"/>
      <c r="Q190" s="436">
        <f t="shared" si="11"/>
        <v>0</v>
      </c>
      <c r="R190" s="437" t="str">
        <f t="shared" si="8"/>
        <v/>
      </c>
      <c r="S190" s="805"/>
      <c r="T190" s="279"/>
    </row>
    <row r="191" spans="2:20" x14ac:dyDescent="0.2">
      <c r="B191" s="1213" t="str">
        <f>IF(ISBLANK('Program Requirements'!B236),"",('Program Requirements'!B236))</f>
        <v/>
      </c>
      <c r="C191" s="1214"/>
      <c r="D191" s="1215"/>
      <c r="E191" s="181"/>
      <c r="F191" s="433" t="str">
        <f>IF(ISBLANK('Program Requirements'!E236),"",'Program Requirements'!E236)</f>
        <v/>
      </c>
      <c r="G191" s="181"/>
      <c r="H191" s="181"/>
      <c r="I191" s="50"/>
      <c r="J191" s="50"/>
      <c r="K191" s="434" t="str">
        <f>IF(E191="Yes",('Program Requirements'!H236),"")</f>
        <v/>
      </c>
      <c r="L191" s="434" t="str">
        <f>IF(E191="Yes",('Program Requirements'!M236),"")</f>
        <v/>
      </c>
      <c r="M191" s="435">
        <f>IF(ISBLANK('Program Requirements'!N236),"",'Program Requirements'!N236)</f>
        <v>0</v>
      </c>
      <c r="N191" s="436">
        <f t="shared" si="9"/>
        <v>0</v>
      </c>
      <c r="O191" s="436">
        <f t="shared" ca="1" si="10"/>
        <v>-4.3655745685100555E-10</v>
      </c>
      <c r="P191" s="51"/>
      <c r="Q191" s="436">
        <f t="shared" si="11"/>
        <v>0</v>
      </c>
      <c r="R191" s="437" t="str">
        <f t="shared" si="8"/>
        <v/>
      </c>
      <c r="S191" s="805"/>
      <c r="T191" s="279"/>
    </row>
    <row r="192" spans="2:20" x14ac:dyDescent="0.2">
      <c r="B192" s="1213" t="str">
        <f>IF(ISBLANK('Program Requirements'!B237),"",('Program Requirements'!B237))</f>
        <v/>
      </c>
      <c r="C192" s="1214"/>
      <c r="D192" s="1215"/>
      <c r="E192" s="181"/>
      <c r="F192" s="433" t="str">
        <f>IF(ISBLANK('Program Requirements'!E237),"",'Program Requirements'!E237)</f>
        <v/>
      </c>
      <c r="G192" s="181"/>
      <c r="H192" s="181"/>
      <c r="I192" s="50"/>
      <c r="J192" s="50"/>
      <c r="K192" s="434" t="str">
        <f>IF(E192="Yes",('Program Requirements'!H237),"")</f>
        <v/>
      </c>
      <c r="L192" s="434" t="str">
        <f>IF(E192="Yes",('Program Requirements'!M237),"")</f>
        <v/>
      </c>
      <c r="M192" s="435">
        <f>IF(ISBLANK('Program Requirements'!N237),"",'Program Requirements'!N237)</f>
        <v>0</v>
      </c>
      <c r="N192" s="436">
        <f t="shared" si="9"/>
        <v>0</v>
      </c>
      <c r="O192" s="436">
        <f t="shared" ca="1" si="10"/>
        <v>-4.3655745685100555E-10</v>
      </c>
      <c r="P192" s="51"/>
      <c r="Q192" s="436">
        <f t="shared" si="11"/>
        <v>0</v>
      </c>
      <c r="R192" s="437" t="str">
        <f t="shared" si="8"/>
        <v/>
      </c>
      <c r="S192" s="805"/>
      <c r="T192" s="279"/>
    </row>
    <row r="193" spans="2:20" x14ac:dyDescent="0.2">
      <c r="B193" s="1213" t="str">
        <f>IF(ISBLANK('Program Requirements'!B238),"",('Program Requirements'!B238))</f>
        <v/>
      </c>
      <c r="C193" s="1214"/>
      <c r="D193" s="1215"/>
      <c r="E193" s="181"/>
      <c r="F193" s="433" t="str">
        <f>IF(ISBLANK('Program Requirements'!E238),"",'Program Requirements'!E238)</f>
        <v/>
      </c>
      <c r="G193" s="181"/>
      <c r="H193" s="181"/>
      <c r="I193" s="50"/>
      <c r="J193" s="50"/>
      <c r="K193" s="434" t="str">
        <f>IF(E193="Yes",('Program Requirements'!H238),"")</f>
        <v/>
      </c>
      <c r="L193" s="434" t="str">
        <f>IF(E193="Yes",('Program Requirements'!M238),"")</f>
        <v/>
      </c>
      <c r="M193" s="435">
        <f>IF(ISBLANK('Program Requirements'!N238),"",'Program Requirements'!N238)</f>
        <v>0</v>
      </c>
      <c r="N193" s="436">
        <f t="shared" si="9"/>
        <v>0</v>
      </c>
      <c r="O193" s="436">
        <f t="shared" ca="1" si="10"/>
        <v>-4.3655745685100555E-10</v>
      </c>
      <c r="P193" s="51"/>
      <c r="Q193" s="436">
        <f t="shared" si="11"/>
        <v>0</v>
      </c>
      <c r="R193" s="437" t="str">
        <f t="shared" si="8"/>
        <v/>
      </c>
      <c r="S193" s="805"/>
      <c r="T193" s="279"/>
    </row>
    <row r="194" spans="2:20" x14ac:dyDescent="0.2">
      <c r="B194" s="1213" t="str">
        <f>IF(ISBLANK('Program Requirements'!B239),"",('Program Requirements'!B239))</f>
        <v/>
      </c>
      <c r="C194" s="1214"/>
      <c r="D194" s="1215"/>
      <c r="E194" s="181"/>
      <c r="F194" s="433" t="str">
        <f>IF(ISBLANK('Program Requirements'!E239),"",'Program Requirements'!E239)</f>
        <v/>
      </c>
      <c r="G194" s="181"/>
      <c r="H194" s="181"/>
      <c r="I194" s="50"/>
      <c r="J194" s="50"/>
      <c r="K194" s="434" t="str">
        <f>IF(E194="Yes",('Program Requirements'!H239),"")</f>
        <v/>
      </c>
      <c r="L194" s="434" t="str">
        <f>IF(E194="Yes",('Program Requirements'!M239),"")</f>
        <v/>
      </c>
      <c r="M194" s="435">
        <f>IF(ISBLANK('Program Requirements'!N239),"",'Program Requirements'!N239)</f>
        <v>0</v>
      </c>
      <c r="N194" s="436">
        <f t="shared" si="9"/>
        <v>0</v>
      </c>
      <c r="O194" s="436">
        <f t="shared" ca="1" si="10"/>
        <v>-4.3655745685100555E-10</v>
      </c>
      <c r="P194" s="51"/>
      <c r="Q194" s="436">
        <f t="shared" si="11"/>
        <v>0</v>
      </c>
      <c r="R194" s="437" t="str">
        <f t="shared" si="8"/>
        <v/>
      </c>
      <c r="S194" s="805"/>
      <c r="T194" s="279"/>
    </row>
    <row r="195" spans="2:20" x14ac:dyDescent="0.2">
      <c r="B195" s="1213" t="str">
        <f>IF(ISBLANK('Program Requirements'!B240),"",('Program Requirements'!B240))</f>
        <v/>
      </c>
      <c r="C195" s="1214"/>
      <c r="D195" s="1215"/>
      <c r="E195" s="181"/>
      <c r="F195" s="433" t="str">
        <f>IF(ISBLANK('Program Requirements'!E240),"",'Program Requirements'!E240)</f>
        <v/>
      </c>
      <c r="G195" s="181"/>
      <c r="H195" s="181"/>
      <c r="I195" s="50"/>
      <c r="J195" s="50"/>
      <c r="K195" s="434" t="str">
        <f>IF(E195="Yes",('Program Requirements'!H240),"")</f>
        <v/>
      </c>
      <c r="L195" s="434" t="str">
        <f>IF(E195="Yes",('Program Requirements'!M240),"")</f>
        <v/>
      </c>
      <c r="M195" s="435">
        <f>IF(ISBLANK('Program Requirements'!N240),"",'Program Requirements'!N240)</f>
        <v>0</v>
      </c>
      <c r="N195" s="436">
        <f t="shared" si="9"/>
        <v>0</v>
      </c>
      <c r="O195" s="436">
        <f t="shared" ca="1" si="10"/>
        <v>-4.3655745685100555E-10</v>
      </c>
      <c r="P195" s="51"/>
      <c r="Q195" s="436">
        <f t="shared" si="11"/>
        <v>0</v>
      </c>
      <c r="R195" s="437" t="str">
        <f t="shared" si="8"/>
        <v/>
      </c>
      <c r="S195" s="805"/>
      <c r="T195" s="279"/>
    </row>
    <row r="196" spans="2:20" x14ac:dyDescent="0.2">
      <c r="B196" s="1213" t="str">
        <f>IF(ISBLANK('Program Requirements'!B241),"",('Program Requirements'!B241))</f>
        <v/>
      </c>
      <c r="C196" s="1214"/>
      <c r="D196" s="1215"/>
      <c r="E196" s="181"/>
      <c r="F196" s="433" t="str">
        <f>IF(ISBLANK('Program Requirements'!E241),"",'Program Requirements'!E241)</f>
        <v/>
      </c>
      <c r="G196" s="181"/>
      <c r="H196" s="181"/>
      <c r="I196" s="50"/>
      <c r="J196" s="50"/>
      <c r="K196" s="434" t="str">
        <f>IF(E196="Yes",('Program Requirements'!H241),"")</f>
        <v/>
      </c>
      <c r="L196" s="434" t="str">
        <f>IF(E196="Yes",('Program Requirements'!M241),"")</f>
        <v/>
      </c>
      <c r="M196" s="435">
        <f>IF(ISBLANK('Program Requirements'!N241),"",'Program Requirements'!N241)</f>
        <v>0</v>
      </c>
      <c r="N196" s="436">
        <f t="shared" si="9"/>
        <v>0</v>
      </c>
      <c r="O196" s="436">
        <f t="shared" ca="1" si="10"/>
        <v>-4.3655745685100555E-10</v>
      </c>
      <c r="P196" s="51"/>
      <c r="Q196" s="436">
        <f t="shared" si="11"/>
        <v>0</v>
      </c>
      <c r="R196" s="437" t="str">
        <f t="shared" si="8"/>
        <v/>
      </c>
      <c r="S196" s="805"/>
      <c r="T196" s="279"/>
    </row>
    <row r="197" spans="2:20" x14ac:dyDescent="0.2">
      <c r="B197" s="1213" t="str">
        <f>IF(ISBLANK('Program Requirements'!B242),"",('Program Requirements'!B242))</f>
        <v/>
      </c>
      <c r="C197" s="1214"/>
      <c r="D197" s="1215"/>
      <c r="E197" s="181"/>
      <c r="F197" s="433" t="str">
        <f>IF(ISBLANK('Program Requirements'!E242),"",'Program Requirements'!E242)</f>
        <v/>
      </c>
      <c r="G197" s="181"/>
      <c r="H197" s="181"/>
      <c r="I197" s="50"/>
      <c r="J197" s="50"/>
      <c r="K197" s="434" t="str">
        <f>IF(E197="Yes",('Program Requirements'!H242),"")</f>
        <v/>
      </c>
      <c r="L197" s="434" t="str">
        <f>IF(E197="Yes",('Program Requirements'!M242),"")</f>
        <v/>
      </c>
      <c r="M197" s="435">
        <f>IF(ISBLANK('Program Requirements'!N242),"",'Program Requirements'!N242)</f>
        <v>0</v>
      </c>
      <c r="N197" s="436">
        <f t="shared" si="9"/>
        <v>0</v>
      </c>
      <c r="O197" s="436">
        <f t="shared" ca="1" si="10"/>
        <v>-4.3655745685100555E-10</v>
      </c>
      <c r="P197" s="51"/>
      <c r="Q197" s="436">
        <f t="shared" si="11"/>
        <v>0</v>
      </c>
      <c r="R197" s="437" t="str">
        <f t="shared" si="8"/>
        <v/>
      </c>
      <c r="S197" s="805"/>
      <c r="T197" s="279"/>
    </row>
    <row r="198" spans="2:20" x14ac:dyDescent="0.2">
      <c r="B198" s="1213" t="str">
        <f>IF(ISBLANK('Program Requirements'!B243),"",('Program Requirements'!B243))</f>
        <v/>
      </c>
      <c r="C198" s="1214"/>
      <c r="D198" s="1215"/>
      <c r="E198" s="181"/>
      <c r="F198" s="433" t="str">
        <f>IF(ISBLANK('Program Requirements'!E243),"",'Program Requirements'!E243)</f>
        <v/>
      </c>
      <c r="G198" s="181"/>
      <c r="H198" s="181"/>
      <c r="I198" s="50"/>
      <c r="J198" s="50"/>
      <c r="K198" s="434" t="str">
        <f>IF(E198="Yes",('Program Requirements'!H243),"")</f>
        <v/>
      </c>
      <c r="L198" s="434" t="str">
        <f>IF(E198="Yes",('Program Requirements'!M243),"")</f>
        <v/>
      </c>
      <c r="M198" s="435">
        <f>IF(ISBLANK('Program Requirements'!N243),"",'Program Requirements'!N243)</f>
        <v>0</v>
      </c>
      <c r="N198" s="436">
        <f t="shared" si="9"/>
        <v>0</v>
      </c>
      <c r="O198" s="436">
        <f t="shared" ca="1" si="10"/>
        <v>-4.3655745685100555E-10</v>
      </c>
      <c r="P198" s="51"/>
      <c r="Q198" s="436">
        <f t="shared" si="11"/>
        <v>0</v>
      </c>
      <c r="R198" s="437" t="str">
        <f t="shared" si="8"/>
        <v/>
      </c>
      <c r="S198" s="805"/>
      <c r="T198" s="279"/>
    </row>
    <row r="199" spans="2:20" x14ac:dyDescent="0.2">
      <c r="B199" s="1213" t="str">
        <f>IF(ISBLANK('Program Requirements'!B244),"",('Program Requirements'!B244))</f>
        <v/>
      </c>
      <c r="C199" s="1214"/>
      <c r="D199" s="1215"/>
      <c r="E199" s="181"/>
      <c r="F199" s="433" t="str">
        <f>IF(ISBLANK('Program Requirements'!E244),"",'Program Requirements'!E244)</f>
        <v/>
      </c>
      <c r="G199" s="181"/>
      <c r="H199" s="181"/>
      <c r="I199" s="50"/>
      <c r="J199" s="50"/>
      <c r="K199" s="434" t="str">
        <f>IF(E199="Yes",('Program Requirements'!H244),"")</f>
        <v/>
      </c>
      <c r="L199" s="434" t="str">
        <f>IF(E199="Yes",('Program Requirements'!M244),"")</f>
        <v/>
      </c>
      <c r="M199" s="435">
        <f>IF(ISBLANK('Program Requirements'!N244),"",'Program Requirements'!N244)</f>
        <v>0</v>
      </c>
      <c r="N199" s="436">
        <f t="shared" si="9"/>
        <v>0</v>
      </c>
      <c r="O199" s="436">
        <f t="shared" ca="1" si="10"/>
        <v>-4.3655745685100555E-10</v>
      </c>
      <c r="P199" s="51"/>
      <c r="Q199" s="436">
        <f t="shared" si="11"/>
        <v>0</v>
      </c>
      <c r="R199" s="437" t="str">
        <f t="shared" si="8"/>
        <v/>
      </c>
      <c r="S199" s="805"/>
      <c r="T199" s="279"/>
    </row>
    <row r="200" spans="2:20" x14ac:dyDescent="0.2">
      <c r="B200" s="1213" t="str">
        <f>IF(ISBLANK('Program Requirements'!B245),"",('Program Requirements'!B245))</f>
        <v/>
      </c>
      <c r="C200" s="1214"/>
      <c r="D200" s="1215"/>
      <c r="E200" s="181"/>
      <c r="F200" s="433" t="str">
        <f>IF(ISBLANK('Program Requirements'!E245),"",'Program Requirements'!E245)</f>
        <v/>
      </c>
      <c r="G200" s="181"/>
      <c r="H200" s="181"/>
      <c r="I200" s="50"/>
      <c r="J200" s="50"/>
      <c r="K200" s="434" t="str">
        <f>IF(E200="Yes",('Program Requirements'!H245),"")</f>
        <v/>
      </c>
      <c r="L200" s="434" t="str">
        <f>IF(E200="Yes",('Program Requirements'!M245),"")</f>
        <v/>
      </c>
      <c r="M200" s="435">
        <f>IF(ISBLANK('Program Requirements'!N245),"",'Program Requirements'!N245)</f>
        <v>0</v>
      </c>
      <c r="N200" s="436">
        <f t="shared" si="9"/>
        <v>0</v>
      </c>
      <c r="O200" s="436">
        <f t="shared" ca="1" si="10"/>
        <v>-4.3655745685100555E-10</v>
      </c>
      <c r="P200" s="51"/>
      <c r="Q200" s="436">
        <f t="shared" si="11"/>
        <v>0</v>
      </c>
      <c r="R200" s="437" t="str">
        <f t="shared" si="8"/>
        <v/>
      </c>
      <c r="S200" s="805"/>
      <c r="T200" s="279"/>
    </row>
    <row r="201" spans="2:20" x14ac:dyDescent="0.2">
      <c r="B201" s="1213" t="str">
        <f>IF(ISBLANK('Program Requirements'!B246),"",('Program Requirements'!B246))</f>
        <v/>
      </c>
      <c r="C201" s="1214"/>
      <c r="D201" s="1215"/>
      <c r="E201" s="181"/>
      <c r="F201" s="433" t="str">
        <f>IF(ISBLANK('Program Requirements'!E246),"",'Program Requirements'!E246)</f>
        <v/>
      </c>
      <c r="G201" s="181"/>
      <c r="H201" s="181"/>
      <c r="I201" s="50"/>
      <c r="J201" s="50"/>
      <c r="K201" s="434" t="str">
        <f>IF(E201="Yes",('Program Requirements'!H246),"")</f>
        <v/>
      </c>
      <c r="L201" s="434" t="str">
        <f>IF(E201="Yes",('Program Requirements'!M246),"")</f>
        <v/>
      </c>
      <c r="M201" s="435">
        <f>IF(ISBLANK('Program Requirements'!N246),"",'Program Requirements'!N246)</f>
        <v>0</v>
      </c>
      <c r="N201" s="436">
        <f t="shared" si="9"/>
        <v>0</v>
      </c>
      <c r="O201" s="436">
        <f t="shared" ca="1" si="10"/>
        <v>-4.3655745685100555E-10</v>
      </c>
      <c r="P201" s="51"/>
      <c r="Q201" s="436">
        <f t="shared" si="11"/>
        <v>0</v>
      </c>
      <c r="R201" s="437" t="str">
        <f t="shared" si="8"/>
        <v/>
      </c>
      <c r="S201" s="805"/>
      <c r="T201" s="279"/>
    </row>
    <row r="202" spans="2:20" x14ac:dyDescent="0.2">
      <c r="B202" s="1213" t="str">
        <f>IF(ISBLANK('Program Requirements'!B247),"",('Program Requirements'!B247))</f>
        <v/>
      </c>
      <c r="C202" s="1214"/>
      <c r="D202" s="1215"/>
      <c r="E202" s="181"/>
      <c r="F202" s="433" t="str">
        <f>IF(ISBLANK('Program Requirements'!E247),"",'Program Requirements'!E247)</f>
        <v/>
      </c>
      <c r="G202" s="181"/>
      <c r="H202" s="181"/>
      <c r="I202" s="50"/>
      <c r="J202" s="50"/>
      <c r="K202" s="434" t="str">
        <f>IF(E202="Yes",('Program Requirements'!H247),"")</f>
        <v/>
      </c>
      <c r="L202" s="434" t="str">
        <f>IF(E202="Yes",('Program Requirements'!M247),"")</f>
        <v/>
      </c>
      <c r="M202" s="435">
        <f>IF(ISBLANK('Program Requirements'!N247),"",'Program Requirements'!N247)</f>
        <v>0</v>
      </c>
      <c r="N202" s="436">
        <f t="shared" si="9"/>
        <v>0</v>
      </c>
      <c r="O202" s="436">
        <f t="shared" ca="1" si="10"/>
        <v>-4.3655745685100555E-10</v>
      </c>
      <c r="P202" s="51"/>
      <c r="Q202" s="436">
        <f t="shared" si="11"/>
        <v>0</v>
      </c>
      <c r="R202" s="437" t="str">
        <f t="shared" si="8"/>
        <v/>
      </c>
      <c r="S202" s="805"/>
      <c r="T202" s="279"/>
    </row>
    <row r="203" spans="2:20" x14ac:dyDescent="0.2">
      <c r="B203" s="1213" t="str">
        <f>IF(ISBLANK('Program Requirements'!B248),"",('Program Requirements'!B248))</f>
        <v/>
      </c>
      <c r="C203" s="1214"/>
      <c r="D203" s="1215"/>
      <c r="E203" s="181"/>
      <c r="F203" s="433" t="str">
        <f>IF(ISBLANK('Program Requirements'!E248),"",'Program Requirements'!E248)</f>
        <v/>
      </c>
      <c r="G203" s="181"/>
      <c r="H203" s="181"/>
      <c r="I203" s="50"/>
      <c r="J203" s="50"/>
      <c r="K203" s="434" t="str">
        <f>IF(E203="Yes",('Program Requirements'!H248),"")</f>
        <v/>
      </c>
      <c r="L203" s="434" t="str">
        <f>IF(E203="Yes",('Program Requirements'!M248),"")</f>
        <v/>
      </c>
      <c r="M203" s="435">
        <f>IF(ISBLANK('Program Requirements'!N248),"",'Program Requirements'!N248)</f>
        <v>0</v>
      </c>
      <c r="N203" s="436">
        <f t="shared" si="9"/>
        <v>0</v>
      </c>
      <c r="O203" s="436">
        <f t="shared" ca="1" si="10"/>
        <v>-4.3655745685100555E-10</v>
      </c>
      <c r="P203" s="51"/>
      <c r="Q203" s="436">
        <f t="shared" si="11"/>
        <v>0</v>
      </c>
      <c r="R203" s="437" t="str">
        <f t="shared" si="8"/>
        <v/>
      </c>
      <c r="S203" s="805"/>
      <c r="T203" s="279"/>
    </row>
    <row r="204" spans="2:20" x14ac:dyDescent="0.2">
      <c r="B204" s="1213" t="str">
        <f>IF(ISBLANK('Program Requirements'!B249),"",('Program Requirements'!B249))</f>
        <v/>
      </c>
      <c r="C204" s="1214"/>
      <c r="D204" s="1215"/>
      <c r="E204" s="181"/>
      <c r="F204" s="433" t="str">
        <f>IF(ISBLANK('Program Requirements'!E249),"",'Program Requirements'!E249)</f>
        <v/>
      </c>
      <c r="G204" s="181"/>
      <c r="H204" s="181"/>
      <c r="I204" s="50"/>
      <c r="J204" s="50"/>
      <c r="K204" s="434" t="str">
        <f>IF(E204="Yes",('Program Requirements'!H249),"")</f>
        <v/>
      </c>
      <c r="L204" s="434" t="str">
        <f>IF(E204="Yes",('Program Requirements'!M249),"")</f>
        <v/>
      </c>
      <c r="M204" s="435">
        <f>IF(ISBLANK('Program Requirements'!N249),"",'Program Requirements'!N249)</f>
        <v>0</v>
      </c>
      <c r="N204" s="436">
        <f t="shared" si="9"/>
        <v>0</v>
      </c>
      <c r="O204" s="436">
        <f t="shared" ca="1" si="10"/>
        <v>-4.3655745685100555E-10</v>
      </c>
      <c r="P204" s="51"/>
      <c r="Q204" s="436">
        <f t="shared" si="11"/>
        <v>0</v>
      </c>
      <c r="R204" s="437" t="str">
        <f t="shared" si="8"/>
        <v/>
      </c>
      <c r="S204" s="805"/>
      <c r="T204" s="279"/>
    </row>
    <row r="205" spans="2:20" x14ac:dyDescent="0.2">
      <c r="B205" s="1213" t="str">
        <f>IF(ISBLANK('Program Requirements'!B250),"",('Program Requirements'!B250))</f>
        <v/>
      </c>
      <c r="C205" s="1214"/>
      <c r="D205" s="1215"/>
      <c r="E205" s="181"/>
      <c r="F205" s="433" t="str">
        <f>IF(ISBLANK('Program Requirements'!E250),"",'Program Requirements'!E250)</f>
        <v/>
      </c>
      <c r="G205" s="181"/>
      <c r="H205" s="181"/>
      <c r="I205" s="50"/>
      <c r="J205" s="50"/>
      <c r="K205" s="434" t="str">
        <f>IF(E205="Yes",('Program Requirements'!H250),"")</f>
        <v/>
      </c>
      <c r="L205" s="434" t="str">
        <f>IF(E205="Yes",('Program Requirements'!M250),"")</f>
        <v/>
      </c>
      <c r="M205" s="435">
        <f>IF(ISBLANK('Program Requirements'!N250),"",'Program Requirements'!N250)</f>
        <v>0</v>
      </c>
      <c r="N205" s="436">
        <f t="shared" si="9"/>
        <v>0</v>
      </c>
      <c r="O205" s="436">
        <f t="shared" ca="1" si="10"/>
        <v>-4.3655745685100555E-10</v>
      </c>
      <c r="P205" s="51"/>
      <c r="Q205" s="436">
        <f t="shared" si="11"/>
        <v>0</v>
      </c>
      <c r="R205" s="437" t="str">
        <f t="shared" si="8"/>
        <v/>
      </c>
      <c r="S205" s="805"/>
      <c r="T205" s="279"/>
    </row>
    <row r="206" spans="2:20" x14ac:dyDescent="0.2">
      <c r="B206" s="1213" t="str">
        <f>IF(ISBLANK('Program Requirements'!B251),"",('Program Requirements'!B251))</f>
        <v/>
      </c>
      <c r="C206" s="1214"/>
      <c r="D206" s="1215"/>
      <c r="E206" s="181"/>
      <c r="F206" s="433" t="str">
        <f>IF(ISBLANK('Program Requirements'!E251),"",'Program Requirements'!E251)</f>
        <v/>
      </c>
      <c r="G206" s="181"/>
      <c r="H206" s="181"/>
      <c r="I206" s="50"/>
      <c r="J206" s="50"/>
      <c r="K206" s="434" t="str">
        <f>IF(E206="Yes",('Program Requirements'!H251),"")</f>
        <v/>
      </c>
      <c r="L206" s="434" t="str">
        <f>IF(E206="Yes",('Program Requirements'!M251),"")</f>
        <v/>
      </c>
      <c r="M206" s="435">
        <f>IF(ISBLANK('Program Requirements'!N251),"",'Program Requirements'!N251)</f>
        <v>0</v>
      </c>
      <c r="N206" s="436">
        <f t="shared" si="9"/>
        <v>0</v>
      </c>
      <c r="O206" s="436">
        <f t="shared" ca="1" si="10"/>
        <v>-4.3655745685100555E-10</v>
      </c>
      <c r="P206" s="51"/>
      <c r="Q206" s="436">
        <f t="shared" si="11"/>
        <v>0</v>
      </c>
      <c r="R206" s="437" t="str">
        <f t="shared" si="8"/>
        <v/>
      </c>
      <c r="S206" s="805"/>
      <c r="T206" s="279"/>
    </row>
    <row r="207" spans="2:20" x14ac:dyDescent="0.2">
      <c r="B207" s="1213" t="str">
        <f>IF(ISBLANK('Program Requirements'!B252),"",('Program Requirements'!B252))</f>
        <v/>
      </c>
      <c r="C207" s="1214"/>
      <c r="D207" s="1215"/>
      <c r="E207" s="181"/>
      <c r="F207" s="433" t="str">
        <f>IF(ISBLANK('Program Requirements'!E252),"",'Program Requirements'!E252)</f>
        <v/>
      </c>
      <c r="G207" s="181"/>
      <c r="H207" s="181"/>
      <c r="I207" s="50"/>
      <c r="J207" s="50"/>
      <c r="K207" s="434" t="str">
        <f>IF(E207="Yes",('Program Requirements'!H252),"")</f>
        <v/>
      </c>
      <c r="L207" s="434" t="str">
        <f>IF(E207="Yes",('Program Requirements'!M252),"")</f>
        <v/>
      </c>
      <c r="M207" s="435">
        <f>IF(ISBLANK('Program Requirements'!N252),"",'Program Requirements'!N252)</f>
        <v>0</v>
      </c>
      <c r="N207" s="436">
        <f t="shared" si="9"/>
        <v>0</v>
      </c>
      <c r="O207" s="436">
        <f t="shared" ca="1" si="10"/>
        <v>-4.3655745685100555E-10</v>
      </c>
      <c r="P207" s="51"/>
      <c r="Q207" s="436">
        <f t="shared" si="11"/>
        <v>0</v>
      </c>
      <c r="R207" s="437" t="str">
        <f t="shared" si="8"/>
        <v/>
      </c>
      <c r="S207" s="805"/>
      <c r="T207" s="279"/>
    </row>
    <row r="208" spans="2:20" x14ac:dyDescent="0.2">
      <c r="B208" s="1213" t="str">
        <f>IF(ISBLANK('Program Requirements'!B253),"",('Program Requirements'!B253))</f>
        <v/>
      </c>
      <c r="C208" s="1214"/>
      <c r="D208" s="1215"/>
      <c r="E208" s="181"/>
      <c r="F208" s="433" t="str">
        <f>IF(ISBLANK('Program Requirements'!E253),"",'Program Requirements'!E253)</f>
        <v/>
      </c>
      <c r="G208" s="181"/>
      <c r="H208" s="181"/>
      <c r="I208" s="50"/>
      <c r="J208" s="50"/>
      <c r="K208" s="434" t="str">
        <f>IF(E208="Yes",('Program Requirements'!H253),"")</f>
        <v/>
      </c>
      <c r="L208" s="434" t="str">
        <f>IF(E208="Yes",('Program Requirements'!M253),"")</f>
        <v/>
      </c>
      <c r="M208" s="435">
        <f>IF(ISBLANK('Program Requirements'!N253),"",'Program Requirements'!N253)</f>
        <v>0</v>
      </c>
      <c r="N208" s="436">
        <f t="shared" si="9"/>
        <v>0</v>
      </c>
      <c r="O208" s="436">
        <f t="shared" ca="1" si="10"/>
        <v>-4.3655745685100555E-10</v>
      </c>
      <c r="P208" s="51"/>
      <c r="Q208" s="436">
        <f t="shared" si="11"/>
        <v>0</v>
      </c>
      <c r="R208" s="437" t="str">
        <f t="shared" si="8"/>
        <v/>
      </c>
      <c r="S208" s="805"/>
      <c r="T208" s="279"/>
    </row>
    <row r="209" spans="2:20" x14ac:dyDescent="0.2">
      <c r="B209" s="1213" t="str">
        <f>IF(ISBLANK('Program Requirements'!B254),"",('Program Requirements'!B254))</f>
        <v/>
      </c>
      <c r="C209" s="1214"/>
      <c r="D209" s="1215"/>
      <c r="E209" s="181"/>
      <c r="F209" s="433" t="str">
        <f>IF(ISBLANK('Program Requirements'!E254),"",'Program Requirements'!E254)</f>
        <v/>
      </c>
      <c r="G209" s="181"/>
      <c r="H209" s="181"/>
      <c r="I209" s="50"/>
      <c r="J209" s="50"/>
      <c r="K209" s="434" t="str">
        <f>IF(E209="Yes",('Program Requirements'!H254),"")</f>
        <v/>
      </c>
      <c r="L209" s="434" t="str">
        <f>IF(E209="Yes",('Program Requirements'!M254),"")</f>
        <v/>
      </c>
      <c r="M209" s="435">
        <f>IF(ISBLANK('Program Requirements'!N254),"",'Program Requirements'!N254)</f>
        <v>0</v>
      </c>
      <c r="N209" s="436">
        <f t="shared" si="9"/>
        <v>0</v>
      </c>
      <c r="O209" s="436">
        <f t="shared" ca="1" si="10"/>
        <v>-4.3655745685100555E-10</v>
      </c>
      <c r="P209" s="51"/>
      <c r="Q209" s="436">
        <f t="shared" si="11"/>
        <v>0</v>
      </c>
      <c r="R209" s="437" t="str">
        <f t="shared" si="8"/>
        <v/>
      </c>
      <c r="S209" s="805"/>
      <c r="T209" s="279"/>
    </row>
    <row r="210" spans="2:20" x14ac:dyDescent="0.2">
      <c r="B210" s="1213" t="str">
        <f>IF(ISBLANK('Program Requirements'!B255),"",('Program Requirements'!B255))</f>
        <v/>
      </c>
      <c r="C210" s="1214"/>
      <c r="D210" s="1215"/>
      <c r="E210" s="181"/>
      <c r="F210" s="433" t="str">
        <f>IF(ISBLANK('Program Requirements'!E255),"",'Program Requirements'!E255)</f>
        <v/>
      </c>
      <c r="G210" s="181"/>
      <c r="H210" s="181"/>
      <c r="I210" s="50"/>
      <c r="J210" s="50"/>
      <c r="K210" s="434" t="str">
        <f>IF(E210="Yes",('Program Requirements'!H255),"")</f>
        <v/>
      </c>
      <c r="L210" s="434" t="str">
        <f>IF(E210="Yes",('Program Requirements'!M255),"")</f>
        <v/>
      </c>
      <c r="M210" s="435">
        <f>IF(ISBLANK('Program Requirements'!N255),"",'Program Requirements'!N255)</f>
        <v>0</v>
      </c>
      <c r="N210" s="436">
        <f t="shared" si="9"/>
        <v>0</v>
      </c>
      <c r="O210" s="436">
        <f t="shared" ca="1" si="10"/>
        <v>-4.3655745685100555E-10</v>
      </c>
      <c r="P210" s="51"/>
      <c r="Q210" s="436">
        <f t="shared" si="11"/>
        <v>0</v>
      </c>
      <c r="R210" s="437" t="str">
        <f t="shared" si="8"/>
        <v/>
      </c>
      <c r="S210" s="805"/>
      <c r="T210" s="279"/>
    </row>
    <row r="211" spans="2:20" x14ac:dyDescent="0.2">
      <c r="B211" s="1213" t="str">
        <f>IF(ISBLANK('Program Requirements'!B256),"",('Program Requirements'!B256))</f>
        <v/>
      </c>
      <c r="C211" s="1214"/>
      <c r="D211" s="1215"/>
      <c r="E211" s="181"/>
      <c r="F211" s="433" t="str">
        <f>IF(ISBLANK('Program Requirements'!E256),"",'Program Requirements'!E256)</f>
        <v/>
      </c>
      <c r="G211" s="181"/>
      <c r="H211" s="181"/>
      <c r="I211" s="50"/>
      <c r="J211" s="50"/>
      <c r="K211" s="434" t="str">
        <f>IF(E211="Yes",('Program Requirements'!H256),"")</f>
        <v/>
      </c>
      <c r="L211" s="434" t="str">
        <f>IF(E211="Yes",('Program Requirements'!M256),"")</f>
        <v/>
      </c>
      <c r="M211" s="435">
        <f>IF(ISBLANK('Program Requirements'!N256),"",'Program Requirements'!N256)</f>
        <v>0</v>
      </c>
      <c r="N211" s="436">
        <f t="shared" si="9"/>
        <v>0</v>
      </c>
      <c r="O211" s="436">
        <f t="shared" ca="1" si="10"/>
        <v>-4.3655745685100555E-10</v>
      </c>
      <c r="P211" s="51"/>
      <c r="Q211" s="436">
        <f t="shared" si="11"/>
        <v>0</v>
      </c>
      <c r="R211" s="437" t="str">
        <f t="shared" si="8"/>
        <v/>
      </c>
      <c r="S211" s="805"/>
      <c r="T211" s="279"/>
    </row>
    <row r="212" spans="2:20" x14ac:dyDescent="0.2">
      <c r="B212" s="1213" t="str">
        <f>IF(ISBLANK('Program Requirements'!B257),"",('Program Requirements'!B257))</f>
        <v/>
      </c>
      <c r="C212" s="1214"/>
      <c r="D212" s="1215"/>
      <c r="E212" s="181"/>
      <c r="F212" s="433" t="str">
        <f>IF(ISBLANK('Program Requirements'!E257),"",'Program Requirements'!E257)</f>
        <v/>
      </c>
      <c r="G212" s="181"/>
      <c r="H212" s="181"/>
      <c r="I212" s="50"/>
      <c r="J212" s="50"/>
      <c r="K212" s="434" t="str">
        <f>IF(E212="Yes",('Program Requirements'!H257),"")</f>
        <v/>
      </c>
      <c r="L212" s="434" t="str">
        <f>IF(E212="Yes",('Program Requirements'!M257),"")</f>
        <v/>
      </c>
      <c r="M212" s="435">
        <f>IF(ISBLANK('Program Requirements'!N257),"",'Program Requirements'!N257)</f>
        <v>0</v>
      </c>
      <c r="N212" s="436">
        <f t="shared" si="9"/>
        <v>0</v>
      </c>
      <c r="O212" s="436">
        <f t="shared" ca="1" si="10"/>
        <v>-4.3655745685100555E-10</v>
      </c>
      <c r="P212" s="51"/>
      <c r="Q212" s="436">
        <f t="shared" si="11"/>
        <v>0</v>
      </c>
      <c r="R212" s="437" t="str">
        <f t="shared" si="8"/>
        <v/>
      </c>
      <c r="S212" s="805"/>
      <c r="T212" s="279"/>
    </row>
    <row r="213" spans="2:20" x14ac:dyDescent="0.2">
      <c r="B213" s="1213" t="str">
        <f>IF(ISBLANK('Program Requirements'!B258),"",('Program Requirements'!B258))</f>
        <v/>
      </c>
      <c r="C213" s="1214"/>
      <c r="D213" s="1215"/>
      <c r="E213" s="181"/>
      <c r="F213" s="433" t="str">
        <f>IF(ISBLANK('Program Requirements'!E258),"",'Program Requirements'!E258)</f>
        <v/>
      </c>
      <c r="G213" s="181"/>
      <c r="H213" s="181"/>
      <c r="I213" s="50"/>
      <c r="J213" s="50"/>
      <c r="K213" s="434" t="str">
        <f>IF(E213="Yes",('Program Requirements'!H258),"")</f>
        <v/>
      </c>
      <c r="L213" s="434" t="str">
        <f>IF(E213="Yes",('Program Requirements'!M258),"")</f>
        <v/>
      </c>
      <c r="M213" s="435">
        <f>IF(ISBLANK('Program Requirements'!N258),"",'Program Requirements'!N258)</f>
        <v>0</v>
      </c>
      <c r="N213" s="436">
        <f t="shared" si="9"/>
        <v>0</v>
      </c>
      <c r="O213" s="436">
        <f t="shared" ca="1" si="10"/>
        <v>-4.3655745685100555E-10</v>
      </c>
      <c r="P213" s="51"/>
      <c r="Q213" s="436">
        <f t="shared" si="11"/>
        <v>0</v>
      </c>
      <c r="R213" s="437" t="str">
        <f t="shared" si="8"/>
        <v/>
      </c>
      <c r="S213" s="805"/>
      <c r="T213" s="279"/>
    </row>
    <row r="214" spans="2:20" x14ac:dyDescent="0.2">
      <c r="B214" s="1213" t="str">
        <f>IF(ISBLANK('Program Requirements'!B259),"",('Program Requirements'!B259))</f>
        <v/>
      </c>
      <c r="C214" s="1214"/>
      <c r="D214" s="1215"/>
      <c r="E214" s="181"/>
      <c r="F214" s="433" t="str">
        <f>IF(ISBLANK('Program Requirements'!E259),"",'Program Requirements'!E259)</f>
        <v/>
      </c>
      <c r="G214" s="181"/>
      <c r="H214" s="181"/>
      <c r="I214" s="50"/>
      <c r="J214" s="50"/>
      <c r="K214" s="434" t="str">
        <f>IF(E214="Yes",('Program Requirements'!H259),"")</f>
        <v/>
      </c>
      <c r="L214" s="434" t="str">
        <f>IF(E214="Yes",('Program Requirements'!M259),"")</f>
        <v/>
      </c>
      <c r="M214" s="435">
        <f>IF(ISBLANK('Program Requirements'!N259),"",'Program Requirements'!N259)</f>
        <v>0</v>
      </c>
      <c r="N214" s="436">
        <f t="shared" si="9"/>
        <v>0</v>
      </c>
      <c r="O214" s="436">
        <f t="shared" ca="1" si="10"/>
        <v>-4.3655745685100555E-10</v>
      </c>
      <c r="P214" s="51"/>
      <c r="Q214" s="436">
        <f t="shared" si="11"/>
        <v>0</v>
      </c>
      <c r="R214" s="437" t="str">
        <f t="shared" si="8"/>
        <v/>
      </c>
      <c r="S214" s="805"/>
      <c r="T214" s="279"/>
    </row>
    <row r="215" spans="2:20" x14ac:dyDescent="0.2">
      <c r="B215" s="1213" t="str">
        <f>IF(ISBLANK('Program Requirements'!B260),"",('Program Requirements'!B260))</f>
        <v/>
      </c>
      <c r="C215" s="1214"/>
      <c r="D215" s="1215"/>
      <c r="E215" s="181"/>
      <c r="F215" s="433" t="str">
        <f>IF(ISBLANK('Program Requirements'!E260),"",'Program Requirements'!E260)</f>
        <v/>
      </c>
      <c r="G215" s="181"/>
      <c r="H215" s="181"/>
      <c r="I215" s="50"/>
      <c r="J215" s="50"/>
      <c r="K215" s="434" t="str">
        <f>IF(E215="Yes",('Program Requirements'!H260),"")</f>
        <v/>
      </c>
      <c r="L215" s="434" t="str">
        <f>IF(E215="Yes",('Program Requirements'!M260),"")</f>
        <v/>
      </c>
      <c r="M215" s="435">
        <f>IF(ISBLANK('Program Requirements'!N260),"",'Program Requirements'!N260)</f>
        <v>0</v>
      </c>
      <c r="N215" s="436">
        <f t="shared" si="9"/>
        <v>0</v>
      </c>
      <c r="O215" s="436">
        <f t="shared" ca="1" si="10"/>
        <v>-4.3655745685100555E-10</v>
      </c>
      <c r="P215" s="51"/>
      <c r="Q215" s="436">
        <f t="shared" si="11"/>
        <v>0</v>
      </c>
      <c r="R215" s="437" t="str">
        <f t="shared" si="8"/>
        <v/>
      </c>
      <c r="S215" s="805"/>
      <c r="T215" s="279"/>
    </row>
    <row r="216" spans="2:20" x14ac:dyDescent="0.2">
      <c r="B216" s="1213" t="str">
        <f>IF(ISBLANK('Program Requirements'!B261),"",('Program Requirements'!B261))</f>
        <v/>
      </c>
      <c r="C216" s="1214"/>
      <c r="D216" s="1215"/>
      <c r="E216" s="181"/>
      <c r="F216" s="433" t="str">
        <f>IF(ISBLANK('Program Requirements'!E261),"",'Program Requirements'!E261)</f>
        <v/>
      </c>
      <c r="G216" s="181"/>
      <c r="H216" s="181"/>
      <c r="I216" s="50"/>
      <c r="J216" s="50"/>
      <c r="K216" s="434" t="str">
        <f>IF(E216="Yes",('Program Requirements'!H261),"")</f>
        <v/>
      </c>
      <c r="L216" s="434" t="str">
        <f>IF(E216="Yes",('Program Requirements'!M261),"")</f>
        <v/>
      </c>
      <c r="M216" s="435">
        <f>IF(ISBLANK('Program Requirements'!N261),"",'Program Requirements'!N261)</f>
        <v>0</v>
      </c>
      <c r="N216" s="436">
        <f t="shared" si="9"/>
        <v>0</v>
      </c>
      <c r="O216" s="436">
        <f t="shared" ca="1" si="10"/>
        <v>-4.3655745685100555E-10</v>
      </c>
      <c r="P216" s="51"/>
      <c r="Q216" s="436">
        <f t="shared" si="11"/>
        <v>0</v>
      </c>
      <c r="R216" s="437" t="str">
        <f t="shared" si="8"/>
        <v/>
      </c>
      <c r="S216" s="805"/>
      <c r="T216" s="279"/>
    </row>
    <row r="217" spans="2:20" x14ac:dyDescent="0.2">
      <c r="B217" s="1213" t="str">
        <f>IF(ISBLANK('Program Requirements'!B262),"",('Program Requirements'!B262))</f>
        <v/>
      </c>
      <c r="C217" s="1214"/>
      <c r="D217" s="1215"/>
      <c r="E217" s="181"/>
      <c r="F217" s="433" t="str">
        <f>IF(ISBLANK('Program Requirements'!E262),"",'Program Requirements'!E262)</f>
        <v/>
      </c>
      <c r="G217" s="181"/>
      <c r="H217" s="181"/>
      <c r="I217" s="50"/>
      <c r="J217" s="50"/>
      <c r="K217" s="434" t="str">
        <f>IF(E217="Yes",('Program Requirements'!H262),"")</f>
        <v/>
      </c>
      <c r="L217" s="434" t="str">
        <f>IF(E217="Yes",('Program Requirements'!M262),"")</f>
        <v/>
      </c>
      <c r="M217" s="435">
        <f>IF(ISBLANK('Program Requirements'!N262),"",'Program Requirements'!N262)</f>
        <v>0</v>
      </c>
      <c r="N217" s="436">
        <f t="shared" si="9"/>
        <v>0</v>
      </c>
      <c r="O217" s="436">
        <f t="shared" ca="1" si="10"/>
        <v>-4.3655745685100555E-10</v>
      </c>
      <c r="P217" s="51"/>
      <c r="Q217" s="436">
        <f t="shared" si="11"/>
        <v>0</v>
      </c>
      <c r="R217" s="437" t="str">
        <f t="shared" si="8"/>
        <v/>
      </c>
      <c r="S217" s="805"/>
      <c r="T217" s="279"/>
    </row>
    <row r="218" spans="2:20" x14ac:dyDescent="0.2">
      <c r="B218" s="1213" t="str">
        <f>IF(ISBLANK('Program Requirements'!B263),"",('Program Requirements'!B263))</f>
        <v/>
      </c>
      <c r="C218" s="1214"/>
      <c r="D218" s="1215"/>
      <c r="E218" s="181"/>
      <c r="F218" s="433" t="str">
        <f>IF(ISBLANK('Program Requirements'!E263),"",'Program Requirements'!E263)</f>
        <v/>
      </c>
      <c r="G218" s="181"/>
      <c r="H218" s="181"/>
      <c r="I218" s="50"/>
      <c r="J218" s="50"/>
      <c r="K218" s="434" t="str">
        <f>IF(E218="Yes",('Program Requirements'!H263),"")</f>
        <v/>
      </c>
      <c r="L218" s="434" t="str">
        <f>IF(E218="Yes",('Program Requirements'!M263),"")</f>
        <v/>
      </c>
      <c r="M218" s="435">
        <f>IF(ISBLANK('Program Requirements'!N263),"",'Program Requirements'!N263)</f>
        <v>0</v>
      </c>
      <c r="N218" s="436">
        <f t="shared" si="9"/>
        <v>0</v>
      </c>
      <c r="O218" s="436">
        <f t="shared" ca="1" si="10"/>
        <v>-4.3655745685100555E-10</v>
      </c>
      <c r="P218" s="51"/>
      <c r="Q218" s="436">
        <f t="shared" si="11"/>
        <v>0</v>
      </c>
      <c r="R218" s="437" t="str">
        <f t="shared" ref="R218:R256" si="12">IF(E218="Yes",SUM(Q218)/SUM(L218),"")</f>
        <v/>
      </c>
      <c r="S218" s="805"/>
      <c r="T218" s="279"/>
    </row>
    <row r="219" spans="2:20" x14ac:dyDescent="0.2">
      <c r="B219" s="1213" t="str">
        <f>IF(ISBLANK('Program Requirements'!B264),"",('Program Requirements'!B264))</f>
        <v/>
      </c>
      <c r="C219" s="1214"/>
      <c r="D219" s="1215"/>
      <c r="E219" s="181"/>
      <c r="F219" s="433" t="str">
        <f>IF(ISBLANK('Program Requirements'!E264),"",'Program Requirements'!E264)</f>
        <v/>
      </c>
      <c r="G219" s="181"/>
      <c r="H219" s="181"/>
      <c r="I219" s="50"/>
      <c r="J219" s="50"/>
      <c r="K219" s="434" t="str">
        <f>IF(E219="Yes",('Program Requirements'!H264),"")</f>
        <v/>
      </c>
      <c r="L219" s="434" t="str">
        <f>IF(E219="Yes",('Program Requirements'!M264),"")</f>
        <v/>
      </c>
      <c r="M219" s="435">
        <f>IF(ISBLANK('Program Requirements'!N264),"",'Program Requirements'!N264)</f>
        <v>0</v>
      </c>
      <c r="N219" s="436">
        <f t="shared" si="9"/>
        <v>0</v>
      </c>
      <c r="O219" s="436">
        <f t="shared" ca="1" si="10"/>
        <v>-4.3655745685100555E-10</v>
      </c>
      <c r="P219" s="51"/>
      <c r="Q219" s="436">
        <f t="shared" si="11"/>
        <v>0</v>
      </c>
      <c r="R219" s="437" t="str">
        <f t="shared" si="12"/>
        <v/>
      </c>
      <c r="S219" s="805"/>
      <c r="T219" s="279"/>
    </row>
    <row r="220" spans="2:20" x14ac:dyDescent="0.2">
      <c r="B220" s="1213" t="str">
        <f>IF(ISBLANK('Program Requirements'!B265),"",('Program Requirements'!B265))</f>
        <v/>
      </c>
      <c r="C220" s="1214"/>
      <c r="D220" s="1215"/>
      <c r="E220" s="181"/>
      <c r="F220" s="433" t="str">
        <f>IF(ISBLANK('Program Requirements'!E265),"",'Program Requirements'!E265)</f>
        <v/>
      </c>
      <c r="G220" s="181"/>
      <c r="H220" s="181"/>
      <c r="I220" s="50"/>
      <c r="J220" s="50"/>
      <c r="K220" s="434" t="str">
        <f>IF(E220="Yes",('Program Requirements'!H265),"")</f>
        <v/>
      </c>
      <c r="L220" s="434" t="str">
        <f>IF(E220="Yes",('Program Requirements'!M265),"")</f>
        <v/>
      </c>
      <c r="M220" s="435">
        <f>IF(ISBLANK('Program Requirements'!N265),"",'Program Requirements'!N265)</f>
        <v>0</v>
      </c>
      <c r="N220" s="436">
        <f t="shared" si="9"/>
        <v>0</v>
      </c>
      <c r="O220" s="436">
        <f t="shared" ca="1" si="10"/>
        <v>-4.3655745685100555E-10</v>
      </c>
      <c r="P220" s="51"/>
      <c r="Q220" s="436">
        <f t="shared" si="11"/>
        <v>0</v>
      </c>
      <c r="R220" s="437" t="str">
        <f t="shared" si="12"/>
        <v/>
      </c>
      <c r="S220" s="805"/>
      <c r="T220" s="279"/>
    </row>
    <row r="221" spans="2:20" x14ac:dyDescent="0.2">
      <c r="B221" s="1213" t="str">
        <f>IF(ISBLANK('Program Requirements'!B266),"",('Program Requirements'!B266))</f>
        <v/>
      </c>
      <c r="C221" s="1214"/>
      <c r="D221" s="1215"/>
      <c r="E221" s="181"/>
      <c r="F221" s="433" t="str">
        <f>IF(ISBLANK('Program Requirements'!E266),"",'Program Requirements'!E266)</f>
        <v/>
      </c>
      <c r="G221" s="181"/>
      <c r="H221" s="181"/>
      <c r="I221" s="50"/>
      <c r="J221" s="50"/>
      <c r="K221" s="434" t="str">
        <f>IF(E221="Yes",('Program Requirements'!H266),"")</f>
        <v/>
      </c>
      <c r="L221" s="434" t="str">
        <f>IF(E221="Yes",('Program Requirements'!M266),"")</f>
        <v/>
      </c>
      <c r="M221" s="435">
        <f>IF(ISBLANK('Program Requirements'!N266),"",'Program Requirements'!N266)</f>
        <v>0</v>
      </c>
      <c r="N221" s="436">
        <f t="shared" si="9"/>
        <v>0</v>
      </c>
      <c r="O221" s="436">
        <f t="shared" ca="1" si="10"/>
        <v>-4.3655745685100555E-10</v>
      </c>
      <c r="P221" s="51"/>
      <c r="Q221" s="436">
        <f t="shared" si="11"/>
        <v>0</v>
      </c>
      <c r="R221" s="437" t="str">
        <f t="shared" si="12"/>
        <v/>
      </c>
      <c r="S221" s="805"/>
      <c r="T221" s="279"/>
    </row>
    <row r="222" spans="2:20" x14ac:dyDescent="0.2">
      <c r="B222" s="1213" t="str">
        <f>IF(ISBLANK('Program Requirements'!B267),"",('Program Requirements'!B267))</f>
        <v/>
      </c>
      <c r="C222" s="1214"/>
      <c r="D222" s="1215"/>
      <c r="E222" s="181"/>
      <c r="F222" s="433" t="str">
        <f>IF(ISBLANK('Program Requirements'!E267),"",'Program Requirements'!E267)</f>
        <v/>
      </c>
      <c r="G222" s="181"/>
      <c r="H222" s="181"/>
      <c r="I222" s="50"/>
      <c r="J222" s="50"/>
      <c r="K222" s="434" t="str">
        <f>IF(E222="Yes",('Program Requirements'!H267),"")</f>
        <v/>
      </c>
      <c r="L222" s="434" t="str">
        <f>IF(E222="Yes",('Program Requirements'!M267),"")</f>
        <v/>
      </c>
      <c r="M222" s="435">
        <f>IF(ISBLANK('Program Requirements'!N267),"",'Program Requirements'!N267)</f>
        <v>0</v>
      </c>
      <c r="N222" s="436">
        <f t="shared" si="9"/>
        <v>0</v>
      </c>
      <c r="O222" s="436">
        <f t="shared" ca="1" si="10"/>
        <v>-4.3655745685100555E-10</v>
      </c>
      <c r="P222" s="51"/>
      <c r="Q222" s="436">
        <f t="shared" si="11"/>
        <v>0</v>
      </c>
      <c r="R222" s="437" t="str">
        <f t="shared" si="12"/>
        <v/>
      </c>
      <c r="S222" s="805"/>
      <c r="T222" s="279"/>
    </row>
    <row r="223" spans="2:20" x14ac:dyDescent="0.2">
      <c r="B223" s="1213" t="str">
        <f>IF(ISBLANK('Program Requirements'!B268),"",('Program Requirements'!B268))</f>
        <v/>
      </c>
      <c r="C223" s="1214"/>
      <c r="D223" s="1215"/>
      <c r="E223" s="181"/>
      <c r="F223" s="433" t="str">
        <f>IF(ISBLANK('Program Requirements'!E268),"",'Program Requirements'!E268)</f>
        <v/>
      </c>
      <c r="G223" s="181"/>
      <c r="H223" s="181"/>
      <c r="I223" s="50"/>
      <c r="J223" s="50"/>
      <c r="K223" s="434" t="str">
        <f>IF(E223="Yes",('Program Requirements'!H268),"")</f>
        <v/>
      </c>
      <c r="L223" s="434" t="str">
        <f>IF(E223="Yes",('Program Requirements'!M268),"")</f>
        <v/>
      </c>
      <c r="M223" s="435">
        <f>IF(ISBLANK('Program Requirements'!N268),"",'Program Requirements'!N268)</f>
        <v>0</v>
      </c>
      <c r="N223" s="436">
        <f t="shared" si="9"/>
        <v>0</v>
      </c>
      <c r="O223" s="436">
        <f t="shared" ca="1" si="10"/>
        <v>-4.3655745685100555E-10</v>
      </c>
      <c r="P223" s="51"/>
      <c r="Q223" s="436">
        <f t="shared" si="11"/>
        <v>0</v>
      </c>
      <c r="R223" s="437" t="str">
        <f t="shared" si="12"/>
        <v/>
      </c>
      <c r="S223" s="805"/>
      <c r="T223" s="279"/>
    </row>
    <row r="224" spans="2:20" x14ac:dyDescent="0.2">
      <c r="B224" s="1213" t="str">
        <f>IF(ISBLANK('Program Requirements'!B269),"",('Program Requirements'!B269))</f>
        <v/>
      </c>
      <c r="C224" s="1214"/>
      <c r="D224" s="1215"/>
      <c r="E224" s="181"/>
      <c r="F224" s="433" t="str">
        <f>IF(ISBLANK('Program Requirements'!E269),"",'Program Requirements'!E269)</f>
        <v/>
      </c>
      <c r="G224" s="181"/>
      <c r="H224" s="181"/>
      <c r="I224" s="50"/>
      <c r="J224" s="50"/>
      <c r="K224" s="434" t="str">
        <f>IF(E224="Yes",('Program Requirements'!H269),"")</f>
        <v/>
      </c>
      <c r="L224" s="434" t="str">
        <f>IF(E224="Yes",('Program Requirements'!M269),"")</f>
        <v/>
      </c>
      <c r="M224" s="435">
        <f>IF(ISBLANK('Program Requirements'!N269),"",'Program Requirements'!N269)</f>
        <v>0</v>
      </c>
      <c r="N224" s="436">
        <f t="shared" si="9"/>
        <v>0</v>
      </c>
      <c r="O224" s="436">
        <f t="shared" ca="1" si="10"/>
        <v>-4.3655745685100555E-10</v>
      </c>
      <c r="P224" s="51"/>
      <c r="Q224" s="436">
        <f t="shared" si="11"/>
        <v>0</v>
      </c>
      <c r="R224" s="437" t="str">
        <f t="shared" si="12"/>
        <v/>
      </c>
      <c r="S224" s="805"/>
      <c r="T224" s="279"/>
    </row>
    <row r="225" spans="2:20" x14ac:dyDescent="0.2">
      <c r="B225" s="1213" t="str">
        <f>IF(ISBLANK('Program Requirements'!B270),"",('Program Requirements'!B270))</f>
        <v/>
      </c>
      <c r="C225" s="1214"/>
      <c r="D225" s="1215"/>
      <c r="E225" s="181"/>
      <c r="F225" s="433" t="str">
        <f>IF(ISBLANK('Program Requirements'!E270),"",'Program Requirements'!E270)</f>
        <v/>
      </c>
      <c r="G225" s="181"/>
      <c r="H225" s="181"/>
      <c r="I225" s="50"/>
      <c r="J225" s="50"/>
      <c r="K225" s="434" t="str">
        <f>IF(E225="Yes",('Program Requirements'!H270),"")</f>
        <v/>
      </c>
      <c r="L225" s="434" t="str">
        <f>IF(E225="Yes",('Program Requirements'!M270),"")</f>
        <v/>
      </c>
      <c r="M225" s="435">
        <f>IF(ISBLANK('Program Requirements'!N270),"",'Program Requirements'!N270)</f>
        <v>0</v>
      </c>
      <c r="N225" s="436">
        <f t="shared" si="9"/>
        <v>0</v>
      </c>
      <c r="O225" s="436">
        <f t="shared" ca="1" si="10"/>
        <v>-4.3655745685100555E-10</v>
      </c>
      <c r="P225" s="51"/>
      <c r="Q225" s="436">
        <f t="shared" si="11"/>
        <v>0</v>
      </c>
      <c r="R225" s="437" t="str">
        <f t="shared" si="12"/>
        <v/>
      </c>
      <c r="S225" s="805"/>
      <c r="T225" s="279"/>
    </row>
    <row r="226" spans="2:20" x14ac:dyDescent="0.2">
      <c r="B226" s="1213" t="str">
        <f>IF(ISBLANK('Program Requirements'!B271),"",('Program Requirements'!B271))</f>
        <v/>
      </c>
      <c r="C226" s="1214"/>
      <c r="D226" s="1215"/>
      <c r="E226" s="181"/>
      <c r="F226" s="433" t="str">
        <f>IF(ISBLANK('Program Requirements'!E271),"",'Program Requirements'!E271)</f>
        <v/>
      </c>
      <c r="G226" s="181"/>
      <c r="H226" s="181"/>
      <c r="I226" s="50"/>
      <c r="J226" s="50"/>
      <c r="K226" s="434" t="str">
        <f>IF(E226="Yes",('Program Requirements'!H271),"")</f>
        <v/>
      </c>
      <c r="L226" s="434" t="str">
        <f>IF(E226="Yes",('Program Requirements'!M271),"")</f>
        <v/>
      </c>
      <c r="M226" s="435">
        <f>IF(ISBLANK('Program Requirements'!N271),"",'Program Requirements'!N271)</f>
        <v>0</v>
      </c>
      <c r="N226" s="436">
        <f t="shared" si="9"/>
        <v>0</v>
      </c>
      <c r="O226" s="436">
        <f t="shared" ca="1" si="10"/>
        <v>-4.3655745685100555E-10</v>
      </c>
      <c r="P226" s="51"/>
      <c r="Q226" s="436">
        <f t="shared" si="11"/>
        <v>0</v>
      </c>
      <c r="R226" s="437" t="str">
        <f t="shared" si="12"/>
        <v/>
      </c>
      <c r="S226" s="805"/>
      <c r="T226" s="279"/>
    </row>
    <row r="227" spans="2:20" x14ac:dyDescent="0.2">
      <c r="B227" s="1213" t="str">
        <f>IF(ISBLANK('Program Requirements'!B272),"",('Program Requirements'!B272))</f>
        <v/>
      </c>
      <c r="C227" s="1214"/>
      <c r="D227" s="1215"/>
      <c r="E227" s="181"/>
      <c r="F227" s="433" t="str">
        <f>IF(ISBLANK('Program Requirements'!E272),"",'Program Requirements'!E272)</f>
        <v/>
      </c>
      <c r="G227" s="181"/>
      <c r="H227" s="181"/>
      <c r="I227" s="50"/>
      <c r="J227" s="50"/>
      <c r="K227" s="434" t="str">
        <f>IF(E227="Yes",('Program Requirements'!H272),"")</f>
        <v/>
      </c>
      <c r="L227" s="434" t="str">
        <f>IF(E227="Yes",('Program Requirements'!M272),"")</f>
        <v/>
      </c>
      <c r="M227" s="435">
        <f>IF(ISBLANK('Program Requirements'!N272),"",'Program Requirements'!N272)</f>
        <v>0</v>
      </c>
      <c r="N227" s="436">
        <f t="shared" si="9"/>
        <v>0</v>
      </c>
      <c r="O227" s="436">
        <f t="shared" ca="1" si="10"/>
        <v>-4.3655745685100555E-10</v>
      </c>
      <c r="P227" s="51"/>
      <c r="Q227" s="436">
        <f t="shared" si="11"/>
        <v>0</v>
      </c>
      <c r="R227" s="437" t="str">
        <f t="shared" si="12"/>
        <v/>
      </c>
      <c r="S227" s="805"/>
      <c r="T227" s="279"/>
    </row>
    <row r="228" spans="2:20" x14ac:dyDescent="0.2">
      <c r="B228" s="1213" t="str">
        <f>IF(ISBLANK('Program Requirements'!B273),"",('Program Requirements'!B273))</f>
        <v/>
      </c>
      <c r="C228" s="1214"/>
      <c r="D228" s="1215"/>
      <c r="E228" s="181"/>
      <c r="F228" s="433" t="str">
        <f>IF(ISBLANK('Program Requirements'!E273),"",'Program Requirements'!E273)</f>
        <v/>
      </c>
      <c r="G228" s="181"/>
      <c r="H228" s="181"/>
      <c r="I228" s="50"/>
      <c r="J228" s="50"/>
      <c r="K228" s="434" t="str">
        <f>IF(E228="Yes",('Program Requirements'!H273),"")</f>
        <v/>
      </c>
      <c r="L228" s="434" t="str">
        <f>IF(E228="Yes",('Program Requirements'!M273),"")</f>
        <v/>
      </c>
      <c r="M228" s="435">
        <f>IF(ISBLANK('Program Requirements'!N273),"",'Program Requirements'!N273)</f>
        <v>0</v>
      </c>
      <c r="N228" s="436">
        <f t="shared" si="9"/>
        <v>0</v>
      </c>
      <c r="O228" s="436">
        <f t="shared" ca="1" si="10"/>
        <v>-4.3655745685100555E-10</v>
      </c>
      <c r="P228" s="51"/>
      <c r="Q228" s="436">
        <f t="shared" si="11"/>
        <v>0</v>
      </c>
      <c r="R228" s="437" t="str">
        <f t="shared" si="12"/>
        <v/>
      </c>
      <c r="S228" s="805"/>
      <c r="T228" s="279"/>
    </row>
    <row r="229" spans="2:20" x14ac:dyDescent="0.2">
      <c r="B229" s="1213" t="str">
        <f>IF(ISBLANK('Program Requirements'!B274),"",('Program Requirements'!B274))</f>
        <v/>
      </c>
      <c r="C229" s="1214"/>
      <c r="D229" s="1215"/>
      <c r="E229" s="181"/>
      <c r="F229" s="433" t="str">
        <f>IF(ISBLANK('Program Requirements'!E274),"",'Program Requirements'!E274)</f>
        <v/>
      </c>
      <c r="G229" s="181"/>
      <c r="H229" s="181"/>
      <c r="I229" s="50"/>
      <c r="J229" s="50"/>
      <c r="K229" s="434" t="str">
        <f>IF(E229="Yes",('Program Requirements'!H274),"")</f>
        <v/>
      </c>
      <c r="L229" s="434" t="str">
        <f>IF(E229="Yes",('Program Requirements'!M274),"")</f>
        <v/>
      </c>
      <c r="M229" s="435">
        <f>IF(ISBLANK('Program Requirements'!N274),"",'Program Requirements'!N274)</f>
        <v>0</v>
      </c>
      <c r="N229" s="436">
        <f t="shared" si="9"/>
        <v>0</v>
      </c>
      <c r="O229" s="436">
        <f t="shared" ca="1" si="10"/>
        <v>-4.3655745685100555E-10</v>
      </c>
      <c r="P229" s="51"/>
      <c r="Q229" s="436">
        <f t="shared" si="11"/>
        <v>0</v>
      </c>
      <c r="R229" s="437" t="str">
        <f t="shared" si="12"/>
        <v/>
      </c>
      <c r="S229" s="805"/>
      <c r="T229" s="279"/>
    </row>
    <row r="230" spans="2:20" x14ac:dyDescent="0.2">
      <c r="B230" s="1213" t="str">
        <f>IF(ISBLANK('Program Requirements'!B275),"",('Program Requirements'!B275))</f>
        <v/>
      </c>
      <c r="C230" s="1214"/>
      <c r="D230" s="1215"/>
      <c r="E230" s="181"/>
      <c r="F230" s="433" t="str">
        <f>IF(ISBLANK('Program Requirements'!E275),"",'Program Requirements'!E275)</f>
        <v/>
      </c>
      <c r="G230" s="181"/>
      <c r="H230" s="181"/>
      <c r="I230" s="50"/>
      <c r="J230" s="50"/>
      <c r="K230" s="434" t="str">
        <f>IF(E230="Yes",('Program Requirements'!H275),"")</f>
        <v/>
      </c>
      <c r="L230" s="434" t="str">
        <f>IF(E230="Yes",('Program Requirements'!M275),"")</f>
        <v/>
      </c>
      <c r="M230" s="435">
        <f>IF(ISBLANK('Program Requirements'!N275),"",'Program Requirements'!N275)</f>
        <v>0</v>
      </c>
      <c r="N230" s="436">
        <f t="shared" si="9"/>
        <v>0</v>
      </c>
      <c r="O230" s="436">
        <f t="shared" ca="1" si="10"/>
        <v>-4.3655745685100555E-10</v>
      </c>
      <c r="P230" s="51"/>
      <c r="Q230" s="436">
        <f t="shared" si="11"/>
        <v>0</v>
      </c>
      <c r="R230" s="437" t="str">
        <f t="shared" si="12"/>
        <v/>
      </c>
      <c r="S230" s="805"/>
      <c r="T230" s="279"/>
    </row>
    <row r="231" spans="2:20" x14ac:dyDescent="0.2">
      <c r="B231" s="1213" t="str">
        <f>IF(ISBLANK('Program Requirements'!B276),"",('Program Requirements'!B276))</f>
        <v/>
      </c>
      <c r="C231" s="1214"/>
      <c r="D231" s="1215"/>
      <c r="E231" s="181"/>
      <c r="F231" s="433" t="str">
        <f>IF(ISBLANK('Program Requirements'!E276),"",'Program Requirements'!E276)</f>
        <v/>
      </c>
      <c r="G231" s="181"/>
      <c r="H231" s="181"/>
      <c r="I231" s="50"/>
      <c r="J231" s="50"/>
      <c r="K231" s="434" t="str">
        <f>IF(E231="Yes",('Program Requirements'!H276),"")</f>
        <v/>
      </c>
      <c r="L231" s="434" t="str">
        <f>IF(E231="Yes",('Program Requirements'!M276),"")</f>
        <v/>
      </c>
      <c r="M231" s="435">
        <f>IF(ISBLANK('Program Requirements'!N276),"",'Program Requirements'!N276)</f>
        <v>0</v>
      </c>
      <c r="N231" s="436">
        <f t="shared" si="9"/>
        <v>0</v>
      </c>
      <c r="O231" s="436">
        <f t="shared" ca="1" si="10"/>
        <v>-4.3655745685100555E-10</v>
      </c>
      <c r="P231" s="51"/>
      <c r="Q231" s="436">
        <f t="shared" si="11"/>
        <v>0</v>
      </c>
      <c r="R231" s="437" t="str">
        <f t="shared" si="12"/>
        <v/>
      </c>
      <c r="S231" s="805"/>
      <c r="T231" s="279"/>
    </row>
    <row r="232" spans="2:20" x14ac:dyDescent="0.2">
      <c r="B232" s="1213" t="str">
        <f>IF(ISBLANK('Program Requirements'!B277),"",('Program Requirements'!B277))</f>
        <v/>
      </c>
      <c r="C232" s="1214"/>
      <c r="D232" s="1215"/>
      <c r="E232" s="181"/>
      <c r="F232" s="433" t="str">
        <f>IF(ISBLANK('Program Requirements'!E277),"",'Program Requirements'!E277)</f>
        <v/>
      </c>
      <c r="G232" s="181"/>
      <c r="H232" s="181"/>
      <c r="I232" s="50"/>
      <c r="J232" s="50"/>
      <c r="K232" s="434" t="str">
        <f>IF(E232="Yes",('Program Requirements'!H277),"")</f>
        <v/>
      </c>
      <c r="L232" s="434" t="str">
        <f>IF(E232="Yes",('Program Requirements'!M277),"")</f>
        <v/>
      </c>
      <c r="M232" s="435">
        <f>IF(ISBLANK('Program Requirements'!N277),"",'Program Requirements'!N277)</f>
        <v>0</v>
      </c>
      <c r="N232" s="436">
        <f t="shared" si="9"/>
        <v>0</v>
      </c>
      <c r="O232" s="436">
        <f t="shared" ca="1" si="10"/>
        <v>-4.3655745685100555E-10</v>
      </c>
      <c r="P232" s="51"/>
      <c r="Q232" s="436">
        <f t="shared" si="11"/>
        <v>0</v>
      </c>
      <c r="R232" s="437" t="str">
        <f t="shared" si="12"/>
        <v/>
      </c>
      <c r="S232" s="805"/>
      <c r="T232" s="279"/>
    </row>
    <row r="233" spans="2:20" x14ac:dyDescent="0.2">
      <c r="B233" s="1213" t="str">
        <f>IF(ISBLANK('Program Requirements'!B278),"",('Program Requirements'!B278))</f>
        <v/>
      </c>
      <c r="C233" s="1214"/>
      <c r="D233" s="1215"/>
      <c r="E233" s="181"/>
      <c r="F233" s="433" t="str">
        <f>IF(ISBLANK('Program Requirements'!E278),"",'Program Requirements'!E278)</f>
        <v/>
      </c>
      <c r="G233" s="181"/>
      <c r="H233" s="181"/>
      <c r="I233" s="50"/>
      <c r="J233" s="50"/>
      <c r="K233" s="434" t="str">
        <f>IF(E233="Yes",('Program Requirements'!H278),"")</f>
        <v/>
      </c>
      <c r="L233" s="434" t="str">
        <f>IF(E233="Yes",('Program Requirements'!M278),"")</f>
        <v/>
      </c>
      <c r="M233" s="435">
        <f>IF(ISBLANK('Program Requirements'!N278),"",'Program Requirements'!N278)</f>
        <v>0</v>
      </c>
      <c r="N233" s="436">
        <f t="shared" si="9"/>
        <v>0</v>
      </c>
      <c r="O233" s="436">
        <f t="shared" ca="1" si="10"/>
        <v>-4.3655745685100555E-10</v>
      </c>
      <c r="P233" s="51"/>
      <c r="Q233" s="436">
        <f t="shared" si="11"/>
        <v>0</v>
      </c>
      <c r="R233" s="437" t="str">
        <f t="shared" si="12"/>
        <v/>
      </c>
      <c r="S233" s="805"/>
      <c r="T233" s="279"/>
    </row>
    <row r="234" spans="2:20" x14ac:dyDescent="0.2">
      <c r="B234" s="1213" t="str">
        <f>IF(ISBLANK('Program Requirements'!B279),"",('Program Requirements'!B279))</f>
        <v/>
      </c>
      <c r="C234" s="1214"/>
      <c r="D234" s="1215"/>
      <c r="E234" s="181"/>
      <c r="F234" s="433" t="str">
        <f>IF(ISBLANK('Program Requirements'!E279),"",'Program Requirements'!E279)</f>
        <v/>
      </c>
      <c r="G234" s="181"/>
      <c r="H234" s="181"/>
      <c r="I234" s="50"/>
      <c r="J234" s="50"/>
      <c r="K234" s="434" t="str">
        <f>IF(E234="Yes",('Program Requirements'!H279),"")</f>
        <v/>
      </c>
      <c r="L234" s="434" t="str">
        <f>IF(E234="Yes",('Program Requirements'!M279),"")</f>
        <v/>
      </c>
      <c r="M234" s="435">
        <f>IF(ISBLANK('Program Requirements'!N279),"",'Program Requirements'!N279)</f>
        <v>0</v>
      </c>
      <c r="N234" s="436">
        <f t="shared" si="9"/>
        <v>0</v>
      </c>
      <c r="O234" s="436">
        <f t="shared" ca="1" si="10"/>
        <v>-4.3655745685100555E-10</v>
      </c>
      <c r="P234" s="51"/>
      <c r="Q234" s="436">
        <f t="shared" si="11"/>
        <v>0</v>
      </c>
      <c r="R234" s="437" t="str">
        <f t="shared" si="12"/>
        <v/>
      </c>
      <c r="S234" s="805"/>
      <c r="T234" s="279"/>
    </row>
    <row r="235" spans="2:20" x14ac:dyDescent="0.2">
      <c r="B235" s="1213" t="str">
        <f>IF(ISBLANK('Program Requirements'!B280),"",('Program Requirements'!B280))</f>
        <v/>
      </c>
      <c r="C235" s="1214"/>
      <c r="D235" s="1215"/>
      <c r="E235" s="181"/>
      <c r="F235" s="433" t="str">
        <f>IF(ISBLANK('Program Requirements'!E280),"",'Program Requirements'!E280)</f>
        <v/>
      </c>
      <c r="G235" s="181"/>
      <c r="H235" s="181"/>
      <c r="I235" s="50"/>
      <c r="J235" s="50"/>
      <c r="K235" s="434" t="str">
        <f>IF(E235="Yes",('Program Requirements'!H280),"")</f>
        <v/>
      </c>
      <c r="L235" s="434" t="str">
        <f>IF(E235="Yes",('Program Requirements'!M280),"")</f>
        <v/>
      </c>
      <c r="M235" s="435">
        <f>IF(ISBLANK('Program Requirements'!N280),"",'Program Requirements'!N280)</f>
        <v>0</v>
      </c>
      <c r="N235" s="436">
        <f t="shared" si="9"/>
        <v>0</v>
      </c>
      <c r="O235" s="436">
        <f t="shared" ca="1" si="10"/>
        <v>-4.3655745685100555E-10</v>
      </c>
      <c r="P235" s="51"/>
      <c r="Q235" s="436">
        <f t="shared" si="11"/>
        <v>0</v>
      </c>
      <c r="R235" s="437" t="str">
        <f t="shared" si="12"/>
        <v/>
      </c>
      <c r="S235" s="805"/>
      <c r="T235" s="279"/>
    </row>
    <row r="236" spans="2:20" x14ac:dyDescent="0.2">
      <c r="B236" s="1213" t="str">
        <f>IF(ISBLANK('Program Requirements'!B281),"",('Program Requirements'!B281))</f>
        <v/>
      </c>
      <c r="C236" s="1214"/>
      <c r="D236" s="1215"/>
      <c r="E236" s="181"/>
      <c r="F236" s="433" t="str">
        <f>IF(ISBLANK('Program Requirements'!E281),"",'Program Requirements'!E281)</f>
        <v/>
      </c>
      <c r="G236" s="181"/>
      <c r="H236" s="181"/>
      <c r="I236" s="50"/>
      <c r="J236" s="50"/>
      <c r="K236" s="434" t="str">
        <f>IF(E236="Yes",('Program Requirements'!H281),"")</f>
        <v/>
      </c>
      <c r="L236" s="434" t="str">
        <f>IF(E236="Yes",('Program Requirements'!M281),"")</f>
        <v/>
      </c>
      <c r="M236" s="435">
        <f>IF(ISBLANK('Program Requirements'!N281),"",'Program Requirements'!N281)</f>
        <v>0</v>
      </c>
      <c r="N236" s="436">
        <f t="shared" si="9"/>
        <v>0</v>
      </c>
      <c r="O236" s="436">
        <f t="shared" ca="1" si="10"/>
        <v>-4.3655745685100555E-10</v>
      </c>
      <c r="P236" s="51"/>
      <c r="Q236" s="436">
        <f t="shared" si="11"/>
        <v>0</v>
      </c>
      <c r="R236" s="437" t="str">
        <f t="shared" si="12"/>
        <v/>
      </c>
      <c r="S236" s="805"/>
      <c r="T236" s="279"/>
    </row>
    <row r="237" spans="2:20" x14ac:dyDescent="0.2">
      <c r="B237" s="1213" t="str">
        <f>IF(ISBLANK('Program Requirements'!B282),"",('Program Requirements'!B282))</f>
        <v/>
      </c>
      <c r="C237" s="1214"/>
      <c r="D237" s="1215"/>
      <c r="E237" s="181"/>
      <c r="F237" s="433" t="str">
        <f>IF(ISBLANK('Program Requirements'!E282),"",'Program Requirements'!E282)</f>
        <v/>
      </c>
      <c r="G237" s="181"/>
      <c r="H237" s="181"/>
      <c r="I237" s="50"/>
      <c r="J237" s="50"/>
      <c r="K237" s="434" t="str">
        <f>IF(E237="Yes",('Program Requirements'!H282),"")</f>
        <v/>
      </c>
      <c r="L237" s="434" t="str">
        <f>IF(E237="Yes",('Program Requirements'!M282),"")</f>
        <v/>
      </c>
      <c r="M237" s="435">
        <f>IF(ISBLANK('Program Requirements'!N282),"",'Program Requirements'!N282)</f>
        <v>0</v>
      </c>
      <c r="N237" s="436">
        <f t="shared" si="9"/>
        <v>0</v>
      </c>
      <c r="O237" s="436">
        <f t="shared" ca="1" si="10"/>
        <v>-4.3655745685100555E-10</v>
      </c>
      <c r="P237" s="51"/>
      <c r="Q237" s="436">
        <f t="shared" si="11"/>
        <v>0</v>
      </c>
      <c r="R237" s="437" t="str">
        <f t="shared" si="12"/>
        <v/>
      </c>
      <c r="S237" s="805"/>
      <c r="T237" s="279"/>
    </row>
    <row r="238" spans="2:20" x14ac:dyDescent="0.2">
      <c r="B238" s="1213" t="str">
        <f>IF(ISBLANK('Program Requirements'!B283),"",('Program Requirements'!B283))</f>
        <v/>
      </c>
      <c r="C238" s="1214"/>
      <c r="D238" s="1215"/>
      <c r="E238" s="181"/>
      <c r="F238" s="433" t="str">
        <f>IF(ISBLANK('Program Requirements'!E283),"",'Program Requirements'!E283)</f>
        <v/>
      </c>
      <c r="G238" s="181"/>
      <c r="H238" s="181"/>
      <c r="I238" s="50"/>
      <c r="J238" s="50"/>
      <c r="K238" s="434" t="str">
        <f>IF(E238="Yes",('Program Requirements'!H283),"")</f>
        <v/>
      </c>
      <c r="L238" s="434" t="str">
        <f>IF(E238="Yes",('Program Requirements'!M283),"")</f>
        <v/>
      </c>
      <c r="M238" s="435">
        <f>IF(ISBLANK('Program Requirements'!N283),"",'Program Requirements'!N283)</f>
        <v>0</v>
      </c>
      <c r="N238" s="436">
        <f t="shared" si="9"/>
        <v>0</v>
      </c>
      <c r="O238" s="436">
        <f t="shared" ca="1" si="10"/>
        <v>-4.3655745685100555E-10</v>
      </c>
      <c r="P238" s="51"/>
      <c r="Q238" s="436">
        <f t="shared" si="11"/>
        <v>0</v>
      </c>
      <c r="R238" s="437" t="str">
        <f t="shared" si="12"/>
        <v/>
      </c>
      <c r="S238" s="805"/>
      <c r="T238" s="279"/>
    </row>
    <row r="239" spans="2:20" x14ac:dyDescent="0.2">
      <c r="B239" s="1213" t="str">
        <f>IF(ISBLANK('Program Requirements'!B284),"",('Program Requirements'!B284))</f>
        <v/>
      </c>
      <c r="C239" s="1214"/>
      <c r="D239" s="1215"/>
      <c r="E239" s="181"/>
      <c r="F239" s="433" t="str">
        <f>IF(ISBLANK('Program Requirements'!E284),"",'Program Requirements'!E284)</f>
        <v/>
      </c>
      <c r="G239" s="181"/>
      <c r="H239" s="181"/>
      <c r="I239" s="50"/>
      <c r="J239" s="50"/>
      <c r="K239" s="434" t="str">
        <f>IF(E239="Yes",('Program Requirements'!H284),"")</f>
        <v/>
      </c>
      <c r="L239" s="434" t="str">
        <f>IF(E239="Yes",('Program Requirements'!M284),"")</f>
        <v/>
      </c>
      <c r="M239" s="435">
        <f>IF(ISBLANK('Program Requirements'!N284),"",'Program Requirements'!N284)</f>
        <v>0</v>
      </c>
      <c r="N239" s="436">
        <f t="shared" si="9"/>
        <v>0</v>
      </c>
      <c r="O239" s="436">
        <f t="shared" ca="1" si="10"/>
        <v>-4.3655745685100555E-10</v>
      </c>
      <c r="P239" s="51"/>
      <c r="Q239" s="436">
        <f t="shared" si="11"/>
        <v>0</v>
      </c>
      <c r="R239" s="437" t="str">
        <f t="shared" si="12"/>
        <v/>
      </c>
      <c r="S239" s="805"/>
      <c r="T239" s="279"/>
    </row>
    <row r="240" spans="2:20" x14ac:dyDescent="0.2">
      <c r="B240" s="1213" t="str">
        <f>IF(ISBLANK('Program Requirements'!B285),"",('Program Requirements'!B285))</f>
        <v/>
      </c>
      <c r="C240" s="1214"/>
      <c r="D240" s="1215"/>
      <c r="E240" s="181"/>
      <c r="F240" s="433" t="str">
        <f>IF(ISBLANK('Program Requirements'!E285),"",'Program Requirements'!E285)</f>
        <v/>
      </c>
      <c r="G240" s="181"/>
      <c r="H240" s="181"/>
      <c r="I240" s="50"/>
      <c r="J240" s="50"/>
      <c r="K240" s="434" t="str">
        <f>IF(E240="Yes",('Program Requirements'!H285),"")</f>
        <v/>
      </c>
      <c r="L240" s="434" t="str">
        <f>IF(E240="Yes",('Program Requirements'!M285),"")</f>
        <v/>
      </c>
      <c r="M240" s="435">
        <f>IF(ISBLANK('Program Requirements'!N285),"",'Program Requirements'!N285)</f>
        <v>0</v>
      </c>
      <c r="N240" s="436">
        <f t="shared" si="9"/>
        <v>0</v>
      </c>
      <c r="O240" s="436">
        <f t="shared" ca="1" si="10"/>
        <v>-4.3655745685100555E-10</v>
      </c>
      <c r="P240" s="51"/>
      <c r="Q240" s="436">
        <f t="shared" si="11"/>
        <v>0</v>
      </c>
      <c r="R240" s="437" t="str">
        <f t="shared" si="12"/>
        <v/>
      </c>
      <c r="S240" s="805"/>
      <c r="T240" s="279"/>
    </row>
    <row r="241" spans="2:20" x14ac:dyDescent="0.2">
      <c r="B241" s="1213" t="str">
        <f>IF(ISBLANK('Program Requirements'!B286),"",('Program Requirements'!B286))</f>
        <v/>
      </c>
      <c r="C241" s="1214"/>
      <c r="D241" s="1215"/>
      <c r="E241" s="181"/>
      <c r="F241" s="433" t="str">
        <f>IF(ISBLANK('Program Requirements'!E286),"",'Program Requirements'!E286)</f>
        <v/>
      </c>
      <c r="G241" s="181"/>
      <c r="H241" s="181"/>
      <c r="I241" s="50"/>
      <c r="J241" s="50"/>
      <c r="K241" s="434" t="str">
        <f>IF(E241="Yes",('Program Requirements'!H286),"")</f>
        <v/>
      </c>
      <c r="L241" s="434" t="str">
        <f>IF(E241="Yes",('Program Requirements'!M286),"")</f>
        <v/>
      </c>
      <c r="M241" s="435">
        <f>IF(ISBLANK('Program Requirements'!N286),"",'Program Requirements'!N286)</f>
        <v>0</v>
      </c>
      <c r="N241" s="436">
        <f t="shared" si="9"/>
        <v>0</v>
      </c>
      <c r="O241" s="436">
        <f t="shared" ca="1" si="10"/>
        <v>-4.3655745685100555E-10</v>
      </c>
      <c r="P241" s="51"/>
      <c r="Q241" s="436">
        <f t="shared" si="11"/>
        <v>0</v>
      </c>
      <c r="R241" s="437" t="str">
        <f t="shared" si="12"/>
        <v/>
      </c>
      <c r="S241" s="805"/>
      <c r="T241" s="279"/>
    </row>
    <row r="242" spans="2:20" x14ac:dyDescent="0.2">
      <c r="B242" s="1213" t="str">
        <f>IF(ISBLANK('Program Requirements'!B287),"",('Program Requirements'!B287))</f>
        <v/>
      </c>
      <c r="C242" s="1214"/>
      <c r="D242" s="1215"/>
      <c r="E242" s="181"/>
      <c r="F242" s="433" t="str">
        <f>IF(ISBLANK('Program Requirements'!E287),"",'Program Requirements'!E287)</f>
        <v/>
      </c>
      <c r="G242" s="181"/>
      <c r="H242" s="181"/>
      <c r="I242" s="50"/>
      <c r="J242" s="50"/>
      <c r="K242" s="434" t="str">
        <f>IF(E242="Yes",('Program Requirements'!H287),"")</f>
        <v/>
      </c>
      <c r="L242" s="434" t="str">
        <f>IF(E242="Yes",('Program Requirements'!M287),"")</f>
        <v/>
      </c>
      <c r="M242" s="435">
        <f>IF(ISBLANK('Program Requirements'!N287),"",'Program Requirements'!N287)</f>
        <v>0</v>
      </c>
      <c r="N242" s="436">
        <f t="shared" si="9"/>
        <v>0</v>
      </c>
      <c r="O242" s="436">
        <f t="shared" ca="1" si="10"/>
        <v>-4.3655745685100555E-10</v>
      </c>
      <c r="P242" s="51"/>
      <c r="Q242" s="436">
        <f t="shared" si="11"/>
        <v>0</v>
      </c>
      <c r="R242" s="437" t="str">
        <f t="shared" si="12"/>
        <v/>
      </c>
      <c r="S242" s="805"/>
      <c r="T242" s="279"/>
    </row>
    <row r="243" spans="2:20" x14ac:dyDescent="0.2">
      <c r="B243" s="1213" t="str">
        <f>IF(ISBLANK('Program Requirements'!B288),"",('Program Requirements'!B288))</f>
        <v/>
      </c>
      <c r="C243" s="1214"/>
      <c r="D243" s="1215"/>
      <c r="E243" s="181"/>
      <c r="F243" s="433" t="str">
        <f>IF(ISBLANK('Program Requirements'!E288),"",'Program Requirements'!E288)</f>
        <v/>
      </c>
      <c r="G243" s="181"/>
      <c r="H243" s="181"/>
      <c r="I243" s="50"/>
      <c r="J243" s="50"/>
      <c r="K243" s="434" t="str">
        <f>IF(E243="Yes",('Program Requirements'!H288),"")</f>
        <v/>
      </c>
      <c r="L243" s="434" t="str">
        <f>IF(E243="Yes",('Program Requirements'!M288),"")</f>
        <v/>
      </c>
      <c r="M243" s="435">
        <f>IF(ISBLANK('Program Requirements'!N288),"",'Program Requirements'!N288)</f>
        <v>0</v>
      </c>
      <c r="N243" s="436">
        <f t="shared" si="9"/>
        <v>0</v>
      </c>
      <c r="O243" s="436">
        <f t="shared" ca="1" si="10"/>
        <v>-4.3655745685100555E-10</v>
      </c>
      <c r="P243" s="51"/>
      <c r="Q243" s="436">
        <f t="shared" si="11"/>
        <v>0</v>
      </c>
      <c r="R243" s="437" t="str">
        <f t="shared" si="12"/>
        <v/>
      </c>
      <c r="S243" s="805"/>
      <c r="T243" s="279"/>
    </row>
    <row r="244" spans="2:20" x14ac:dyDescent="0.2">
      <c r="B244" s="1213" t="str">
        <f>IF(ISBLANK('Program Requirements'!B289),"",('Program Requirements'!B289))</f>
        <v/>
      </c>
      <c r="C244" s="1214"/>
      <c r="D244" s="1215"/>
      <c r="E244" s="181"/>
      <c r="F244" s="433" t="str">
        <f>IF(ISBLANK('Program Requirements'!E289),"",'Program Requirements'!E289)</f>
        <v/>
      </c>
      <c r="G244" s="181"/>
      <c r="H244" s="181"/>
      <c r="I244" s="50"/>
      <c r="J244" s="50"/>
      <c r="K244" s="434" t="str">
        <f>IF(E244="Yes",('Program Requirements'!H289),"")</f>
        <v/>
      </c>
      <c r="L244" s="434" t="str">
        <f>IF(E244="Yes",('Program Requirements'!M289),"")</f>
        <v/>
      </c>
      <c r="M244" s="435">
        <f>IF(ISBLANK('Program Requirements'!N289),"",'Program Requirements'!N289)</f>
        <v>0</v>
      </c>
      <c r="N244" s="436">
        <f t="shared" si="9"/>
        <v>0</v>
      </c>
      <c r="O244" s="436">
        <f t="shared" ca="1" si="10"/>
        <v>-4.3655745685100555E-10</v>
      </c>
      <c r="P244" s="51"/>
      <c r="Q244" s="436">
        <f t="shared" si="11"/>
        <v>0</v>
      </c>
      <c r="R244" s="437" t="str">
        <f t="shared" si="12"/>
        <v/>
      </c>
      <c r="S244" s="805"/>
      <c r="T244" s="279"/>
    </row>
    <row r="245" spans="2:20" x14ac:dyDescent="0.2">
      <c r="B245" s="1213" t="str">
        <f>IF(ISBLANK('Program Requirements'!B290),"",('Program Requirements'!B290))</f>
        <v/>
      </c>
      <c r="C245" s="1214"/>
      <c r="D245" s="1215"/>
      <c r="E245" s="181"/>
      <c r="F245" s="433" t="str">
        <f>IF(ISBLANK('Program Requirements'!E290),"",'Program Requirements'!E290)</f>
        <v/>
      </c>
      <c r="G245" s="181"/>
      <c r="H245" s="181"/>
      <c r="I245" s="50"/>
      <c r="J245" s="50"/>
      <c r="K245" s="434" t="str">
        <f>IF(E245="Yes",('Program Requirements'!H290),"")</f>
        <v/>
      </c>
      <c r="L245" s="434" t="str">
        <f>IF(E245="Yes",('Program Requirements'!M290),"")</f>
        <v/>
      </c>
      <c r="M245" s="435">
        <f>IF(ISBLANK('Program Requirements'!N290),"",'Program Requirements'!N290)</f>
        <v>0</v>
      </c>
      <c r="N245" s="436">
        <f t="shared" si="9"/>
        <v>0</v>
      </c>
      <c r="O245" s="436">
        <f t="shared" ca="1" si="10"/>
        <v>-4.3655745685100555E-10</v>
      </c>
      <c r="P245" s="51"/>
      <c r="Q245" s="436">
        <f t="shared" si="11"/>
        <v>0</v>
      </c>
      <c r="R245" s="437" t="str">
        <f t="shared" si="12"/>
        <v/>
      </c>
      <c r="S245" s="805"/>
      <c r="T245" s="279"/>
    </row>
    <row r="246" spans="2:20" x14ac:dyDescent="0.2">
      <c r="B246" s="1213" t="str">
        <f>IF(ISBLANK('Program Requirements'!B291),"",('Program Requirements'!B291))</f>
        <v/>
      </c>
      <c r="C246" s="1214"/>
      <c r="D246" s="1215"/>
      <c r="E246" s="181"/>
      <c r="F246" s="433" t="str">
        <f>IF(ISBLANK('Program Requirements'!E291),"",'Program Requirements'!E291)</f>
        <v/>
      </c>
      <c r="G246" s="181"/>
      <c r="H246" s="181"/>
      <c r="I246" s="50"/>
      <c r="J246" s="50"/>
      <c r="K246" s="434" t="str">
        <f>IF(E246="Yes",('Program Requirements'!H291),"")</f>
        <v/>
      </c>
      <c r="L246" s="434" t="str">
        <f>IF(E246="Yes",('Program Requirements'!M291),"")</f>
        <v/>
      </c>
      <c r="M246" s="435">
        <f>IF(ISBLANK('Program Requirements'!N291),"",'Program Requirements'!N291)</f>
        <v>0</v>
      </c>
      <c r="N246" s="436">
        <f t="shared" si="9"/>
        <v>0</v>
      </c>
      <c r="O246" s="436">
        <f t="shared" ca="1" si="10"/>
        <v>-4.3655745685100555E-10</v>
      </c>
      <c r="P246" s="51"/>
      <c r="Q246" s="436">
        <f t="shared" si="11"/>
        <v>0</v>
      </c>
      <c r="R246" s="437" t="str">
        <f t="shared" si="12"/>
        <v/>
      </c>
      <c r="S246" s="805"/>
      <c r="T246" s="279"/>
    </row>
    <row r="247" spans="2:20" x14ac:dyDescent="0.2">
      <c r="B247" s="1213" t="str">
        <f>IF(ISBLANK('Program Requirements'!B292),"",('Program Requirements'!B292))</f>
        <v/>
      </c>
      <c r="C247" s="1214"/>
      <c r="D247" s="1215"/>
      <c r="E247" s="181"/>
      <c r="F247" s="433" t="str">
        <f>IF(ISBLANK('Program Requirements'!E292),"",'Program Requirements'!E292)</f>
        <v/>
      </c>
      <c r="G247" s="181"/>
      <c r="H247" s="181"/>
      <c r="I247" s="50"/>
      <c r="J247" s="50"/>
      <c r="K247" s="434" t="str">
        <f>IF(E247="Yes",('Program Requirements'!H292),"")</f>
        <v/>
      </c>
      <c r="L247" s="434" t="str">
        <f>IF(E247="Yes",('Program Requirements'!M292),"")</f>
        <v/>
      </c>
      <c r="M247" s="435">
        <f>IF(ISBLANK('Program Requirements'!N292),"",'Program Requirements'!N292)</f>
        <v>0</v>
      </c>
      <c r="N247" s="436">
        <f t="shared" si="9"/>
        <v>0</v>
      </c>
      <c r="O247" s="436">
        <f t="shared" ca="1" si="10"/>
        <v>-4.3655745685100555E-10</v>
      </c>
      <c r="P247" s="51"/>
      <c r="Q247" s="436">
        <f t="shared" si="11"/>
        <v>0</v>
      </c>
      <c r="R247" s="437" t="str">
        <f t="shared" si="12"/>
        <v/>
      </c>
      <c r="S247" s="805"/>
      <c r="T247" s="279"/>
    </row>
    <row r="248" spans="2:20" x14ac:dyDescent="0.2">
      <c r="B248" s="1213" t="str">
        <f>IF(ISBLANK('Program Requirements'!B293),"",('Program Requirements'!B293))</f>
        <v/>
      </c>
      <c r="C248" s="1214"/>
      <c r="D248" s="1215"/>
      <c r="E248" s="181"/>
      <c r="F248" s="433" t="str">
        <f>IF(ISBLANK('Program Requirements'!E293),"",'Program Requirements'!E293)</f>
        <v/>
      </c>
      <c r="G248" s="181"/>
      <c r="H248" s="181"/>
      <c r="I248" s="50"/>
      <c r="J248" s="50"/>
      <c r="K248" s="434" t="str">
        <f>IF(E248="Yes",('Program Requirements'!H293),"")</f>
        <v/>
      </c>
      <c r="L248" s="434" t="str">
        <f>IF(E248="Yes",('Program Requirements'!M293),"")</f>
        <v/>
      </c>
      <c r="M248" s="435">
        <f>IF(ISBLANK('Program Requirements'!N293),"",'Program Requirements'!N293)</f>
        <v>0</v>
      </c>
      <c r="N248" s="436">
        <f t="shared" si="9"/>
        <v>0</v>
      </c>
      <c r="O248" s="436">
        <f t="shared" ca="1" si="10"/>
        <v>-4.3655745685100555E-10</v>
      </c>
      <c r="P248" s="51"/>
      <c r="Q248" s="436">
        <f t="shared" si="11"/>
        <v>0</v>
      </c>
      <c r="R248" s="437" t="str">
        <f t="shared" si="12"/>
        <v/>
      </c>
      <c r="S248" s="805"/>
      <c r="T248" s="279"/>
    </row>
    <row r="249" spans="2:20" x14ac:dyDescent="0.2">
      <c r="B249" s="1213" t="str">
        <f>IF(ISBLANK('Program Requirements'!B294),"",('Program Requirements'!B294))</f>
        <v/>
      </c>
      <c r="C249" s="1214"/>
      <c r="D249" s="1215"/>
      <c r="E249" s="181"/>
      <c r="F249" s="433" t="str">
        <f>IF(ISBLANK('Program Requirements'!E294),"",'Program Requirements'!E294)</f>
        <v/>
      </c>
      <c r="G249" s="181"/>
      <c r="H249" s="181"/>
      <c r="I249" s="50"/>
      <c r="J249" s="50"/>
      <c r="K249" s="434" t="str">
        <f>IF(E249="Yes",('Program Requirements'!H294),"")</f>
        <v/>
      </c>
      <c r="L249" s="434" t="str">
        <f>IF(E249="Yes",('Program Requirements'!M294),"")</f>
        <v/>
      </c>
      <c r="M249" s="435">
        <f>IF(ISBLANK('Program Requirements'!N294),"",'Program Requirements'!N294)</f>
        <v>0</v>
      </c>
      <c r="N249" s="436">
        <f t="shared" si="9"/>
        <v>0</v>
      </c>
      <c r="O249" s="436">
        <f t="shared" ca="1" si="10"/>
        <v>-4.3655745685100555E-10</v>
      </c>
      <c r="P249" s="51"/>
      <c r="Q249" s="436">
        <f t="shared" si="11"/>
        <v>0</v>
      </c>
      <c r="R249" s="437" t="str">
        <f t="shared" si="12"/>
        <v/>
      </c>
      <c r="S249" s="805"/>
      <c r="T249" s="279"/>
    </row>
    <row r="250" spans="2:20" x14ac:dyDescent="0.2">
      <c r="B250" s="1213" t="str">
        <f>IF(ISBLANK('Program Requirements'!B295),"",('Program Requirements'!B295))</f>
        <v/>
      </c>
      <c r="C250" s="1214"/>
      <c r="D250" s="1215"/>
      <c r="E250" s="181"/>
      <c r="F250" s="433" t="str">
        <f>IF(ISBLANK('Program Requirements'!E295),"",'Program Requirements'!E295)</f>
        <v/>
      </c>
      <c r="G250" s="181"/>
      <c r="H250" s="181"/>
      <c r="I250" s="50"/>
      <c r="J250" s="50"/>
      <c r="K250" s="434" t="str">
        <f>IF(E250="Yes",('Program Requirements'!H295),"")</f>
        <v/>
      </c>
      <c r="L250" s="434" t="str">
        <f>IF(E250="Yes",('Program Requirements'!M295),"")</f>
        <v/>
      </c>
      <c r="M250" s="435">
        <f>IF(ISBLANK('Program Requirements'!N295),"",'Program Requirements'!N295)</f>
        <v>0</v>
      </c>
      <c r="N250" s="436">
        <f t="shared" si="9"/>
        <v>0</v>
      </c>
      <c r="O250" s="436">
        <f t="shared" ca="1" si="10"/>
        <v>-4.3655745685100555E-10</v>
      </c>
      <c r="P250" s="51"/>
      <c r="Q250" s="436">
        <f t="shared" si="11"/>
        <v>0</v>
      </c>
      <c r="R250" s="437" t="str">
        <f t="shared" si="12"/>
        <v/>
      </c>
      <c r="S250" s="805"/>
      <c r="T250" s="279"/>
    </row>
    <row r="251" spans="2:20" x14ac:dyDescent="0.2">
      <c r="B251" s="1213" t="str">
        <f>IF(ISBLANK('Program Requirements'!B296),"",('Program Requirements'!B296))</f>
        <v/>
      </c>
      <c r="C251" s="1214"/>
      <c r="D251" s="1215"/>
      <c r="E251" s="181"/>
      <c r="F251" s="433" t="str">
        <f>IF(ISBLANK('Program Requirements'!E296),"",'Program Requirements'!E296)</f>
        <v/>
      </c>
      <c r="G251" s="181"/>
      <c r="H251" s="181"/>
      <c r="I251" s="50"/>
      <c r="J251" s="50"/>
      <c r="K251" s="434" t="str">
        <f>IF(E251="Yes",('Program Requirements'!H296),"")</f>
        <v/>
      </c>
      <c r="L251" s="434" t="str">
        <f>IF(E251="Yes",('Program Requirements'!M296),"")</f>
        <v/>
      </c>
      <c r="M251" s="435">
        <f>IF(ISBLANK('Program Requirements'!N296),"",'Program Requirements'!N296)</f>
        <v>0</v>
      </c>
      <c r="N251" s="436">
        <f t="shared" ref="N251:N256" si="13">IF(E251="Yes",(L251)*$O$45,0)</f>
        <v>0</v>
      </c>
      <c r="O251" s="436">
        <f t="shared" ref="O251:O256" ca="1" si="14">O250-N251</f>
        <v>-4.3655745685100555E-10</v>
      </c>
      <c r="P251" s="51"/>
      <c r="Q251" s="436">
        <f t="shared" ref="Q251:Q256" si="15">IF(SUM(P251)=0,SUM(N251),IF(SUM(N251,P251)=P251,"ERROR",SUM(N251,P251)))</f>
        <v>0</v>
      </c>
      <c r="R251" s="437" t="str">
        <f t="shared" si="12"/>
        <v/>
      </c>
      <c r="S251" s="805"/>
      <c r="T251" s="279"/>
    </row>
    <row r="252" spans="2:20" x14ac:dyDescent="0.2">
      <c r="B252" s="1213" t="str">
        <f>IF(ISBLANK('Program Requirements'!B307),"",('Program Requirements'!B307))</f>
        <v/>
      </c>
      <c r="C252" s="1214"/>
      <c r="D252" s="1215"/>
      <c r="E252" s="181"/>
      <c r="F252" s="433" t="str">
        <f>IF(ISBLANK('Program Requirements'!E307),"",'Program Requirements'!E307)</f>
        <v/>
      </c>
      <c r="G252" s="181"/>
      <c r="H252" s="181"/>
      <c r="I252" s="50"/>
      <c r="J252" s="50"/>
      <c r="K252" s="434" t="str">
        <f>IF(E252="Yes",('Program Requirements'!H307),"")</f>
        <v/>
      </c>
      <c r="L252" s="434" t="str">
        <f>IF(E252="Yes",('Program Requirements'!M307),"")</f>
        <v/>
      </c>
      <c r="M252" s="435">
        <f>IF(ISBLANK('Program Requirements'!N307),"",'Program Requirements'!N307)</f>
        <v>0</v>
      </c>
      <c r="N252" s="436">
        <f t="shared" si="13"/>
        <v>0</v>
      </c>
      <c r="O252" s="436">
        <f t="shared" ca="1" si="14"/>
        <v>-4.3655745685100555E-10</v>
      </c>
      <c r="P252" s="51"/>
      <c r="Q252" s="436">
        <f t="shared" si="15"/>
        <v>0</v>
      </c>
      <c r="R252" s="437" t="str">
        <f t="shared" si="12"/>
        <v/>
      </c>
      <c r="S252" s="805"/>
      <c r="T252" s="279"/>
    </row>
    <row r="253" spans="2:20" x14ac:dyDescent="0.2">
      <c r="B253" s="1213" t="str">
        <f>IF(ISBLANK('Program Requirements'!B308),"",('Program Requirements'!B308))</f>
        <v/>
      </c>
      <c r="C253" s="1214"/>
      <c r="D253" s="1215"/>
      <c r="E253" s="181"/>
      <c r="F253" s="433" t="str">
        <f>IF(ISBLANK('Program Requirements'!E308),"",'Program Requirements'!E308)</f>
        <v/>
      </c>
      <c r="G253" s="181"/>
      <c r="H253" s="181"/>
      <c r="I253" s="50"/>
      <c r="J253" s="50"/>
      <c r="K253" s="434" t="str">
        <f>IF(E253="Yes",('Program Requirements'!H308),"")</f>
        <v/>
      </c>
      <c r="L253" s="434" t="str">
        <f>IF(E253="Yes",('Program Requirements'!M308),"")</f>
        <v/>
      </c>
      <c r="M253" s="435">
        <f>IF(ISBLANK('Program Requirements'!N308),"",'Program Requirements'!N308)</f>
        <v>0</v>
      </c>
      <c r="N253" s="436">
        <f t="shared" si="13"/>
        <v>0</v>
      </c>
      <c r="O253" s="436">
        <f t="shared" ca="1" si="14"/>
        <v>-4.3655745685100555E-10</v>
      </c>
      <c r="P253" s="51"/>
      <c r="Q253" s="436">
        <f t="shared" si="15"/>
        <v>0</v>
      </c>
      <c r="R253" s="437" t="str">
        <f t="shared" si="12"/>
        <v/>
      </c>
      <c r="S253" s="805"/>
      <c r="T253" s="279"/>
    </row>
    <row r="254" spans="2:20" x14ac:dyDescent="0.2">
      <c r="B254" s="1213" t="str">
        <f>IF(ISBLANK('Program Requirements'!B309),"",('Program Requirements'!B309))</f>
        <v/>
      </c>
      <c r="C254" s="1214"/>
      <c r="D254" s="1215"/>
      <c r="E254" s="181"/>
      <c r="F254" s="433" t="str">
        <f>IF(ISBLANK('Program Requirements'!E309),"",'Program Requirements'!E309)</f>
        <v/>
      </c>
      <c r="G254" s="181"/>
      <c r="H254" s="181"/>
      <c r="I254" s="50"/>
      <c r="J254" s="50"/>
      <c r="K254" s="434" t="str">
        <f>IF(E254="Yes",('Program Requirements'!H309),"")</f>
        <v/>
      </c>
      <c r="L254" s="434" t="str">
        <f>IF(E254="Yes",('Program Requirements'!M309),"")</f>
        <v/>
      </c>
      <c r="M254" s="435">
        <f>IF(ISBLANK('Program Requirements'!N309),"",'Program Requirements'!N309)</f>
        <v>0</v>
      </c>
      <c r="N254" s="436">
        <f t="shared" si="13"/>
        <v>0</v>
      </c>
      <c r="O254" s="436">
        <f t="shared" ca="1" si="14"/>
        <v>-4.3655745685100555E-10</v>
      </c>
      <c r="P254" s="51"/>
      <c r="Q254" s="436">
        <f t="shared" si="15"/>
        <v>0</v>
      </c>
      <c r="R254" s="437" t="str">
        <f t="shared" si="12"/>
        <v/>
      </c>
      <c r="S254" s="805"/>
      <c r="T254" s="279"/>
    </row>
    <row r="255" spans="2:20" x14ac:dyDescent="0.2">
      <c r="B255" s="1213" t="str">
        <f>IF(ISBLANK('Program Requirements'!B310),"",('Program Requirements'!B310))</f>
        <v/>
      </c>
      <c r="C255" s="1214"/>
      <c r="D255" s="1215"/>
      <c r="E255" s="181"/>
      <c r="F255" s="433" t="str">
        <f>IF(ISBLANK('Program Requirements'!E310),"",'Program Requirements'!E310)</f>
        <v/>
      </c>
      <c r="G255" s="181"/>
      <c r="H255" s="181"/>
      <c r="I255" s="50"/>
      <c r="J255" s="50"/>
      <c r="K255" s="434" t="str">
        <f>IF(E255="Yes",('Program Requirements'!H310),"")</f>
        <v/>
      </c>
      <c r="L255" s="434" t="str">
        <f>IF(E255="Yes",('Program Requirements'!M310),"")</f>
        <v/>
      </c>
      <c r="M255" s="435">
        <f>IF(ISBLANK('Program Requirements'!N310),"",'Program Requirements'!N310)</f>
        <v>0</v>
      </c>
      <c r="N255" s="436">
        <f t="shared" si="13"/>
        <v>0</v>
      </c>
      <c r="O255" s="436">
        <f ca="1">O254-N255</f>
        <v>-4.3655745685100555E-10</v>
      </c>
      <c r="P255" s="51"/>
      <c r="Q255" s="436">
        <f t="shared" si="15"/>
        <v>0</v>
      </c>
      <c r="R255" s="437" t="str">
        <f t="shared" si="12"/>
        <v/>
      </c>
      <c r="S255" s="805"/>
      <c r="T255" s="279"/>
    </row>
    <row r="256" spans="2:20" x14ac:dyDescent="0.2">
      <c r="B256" s="1213" t="str">
        <f>IF(ISBLANK('Program Requirements'!B311),"",('Program Requirements'!B311))</f>
        <v/>
      </c>
      <c r="C256" s="1214"/>
      <c r="D256" s="1215"/>
      <c r="E256" s="181"/>
      <c r="F256" s="433" t="str">
        <f>IF(ISBLANK('Program Requirements'!E311),"",'Program Requirements'!E311)</f>
        <v/>
      </c>
      <c r="G256" s="181"/>
      <c r="H256" s="181"/>
      <c r="I256" s="50"/>
      <c r="J256" s="50"/>
      <c r="K256" s="434" t="str">
        <f>IF(E256="Yes",('Program Requirements'!H311),"")</f>
        <v/>
      </c>
      <c r="L256" s="434" t="str">
        <f>IF(E256="Yes",('Program Requirements'!M311),"")</f>
        <v/>
      </c>
      <c r="M256" s="435">
        <f>IF(ISBLANK('Program Requirements'!N311),"",'Program Requirements'!N311)</f>
        <v>0</v>
      </c>
      <c r="N256" s="436">
        <f t="shared" si="13"/>
        <v>0</v>
      </c>
      <c r="O256" s="436">
        <f t="shared" ca="1" si="14"/>
        <v>-4.3655745685100555E-10</v>
      </c>
      <c r="P256" s="51"/>
      <c r="Q256" s="436">
        <f t="shared" si="15"/>
        <v>0</v>
      </c>
      <c r="R256" s="437" t="str">
        <f t="shared" si="12"/>
        <v/>
      </c>
      <c r="S256" s="805"/>
      <c r="T256" s="279"/>
    </row>
    <row r="257" spans="2:20" x14ac:dyDescent="0.2">
      <c r="B257" s="1072" t="s">
        <v>2586</v>
      </c>
      <c r="S257" s="805"/>
      <c r="T257" s="32"/>
    </row>
  </sheetData>
  <sheetProtection algorithmName="SHA-512" hashValue="K8kLNcOtxs4gleG4rWk8Kf5SM+X8eO+cNhKg9jjL9KPQ6tUS11vdd0OxnQb9gEis22e523AWEXc9tUfHwu1PRg==" saltValue="cr0hxa3ZMjaGIQtg3dAU+A==" spinCount="100000" sheet="1" objects="1" scenarios="1"/>
  <mergeCells count="310">
    <mergeCell ref="S1:S257"/>
    <mergeCell ref="A1:A1048576"/>
    <mergeCell ref="C27:L27"/>
    <mergeCell ref="M27:O27"/>
    <mergeCell ref="C28:L28"/>
    <mergeCell ref="M28:O28"/>
    <mergeCell ref="P28:R28"/>
    <mergeCell ref="C29:L29"/>
    <mergeCell ref="M29:O29"/>
    <mergeCell ref="M10:O26"/>
    <mergeCell ref="P23:R23"/>
    <mergeCell ref="P10:R10"/>
    <mergeCell ref="B256:D256"/>
    <mergeCell ref="B49:F49"/>
    <mergeCell ref="B250:D250"/>
    <mergeCell ref="B251:D251"/>
    <mergeCell ref="B252:D252"/>
    <mergeCell ref="B253:D253"/>
    <mergeCell ref="B254:D254"/>
    <mergeCell ref="B255:D255"/>
    <mergeCell ref="B244:D244"/>
    <mergeCell ref="B245:D245"/>
    <mergeCell ref="B246:D246"/>
    <mergeCell ref="B247:D247"/>
    <mergeCell ref="B248:D248"/>
    <mergeCell ref="B249:D249"/>
    <mergeCell ref="B238:D238"/>
    <mergeCell ref="B239:D239"/>
    <mergeCell ref="B240:D240"/>
    <mergeCell ref="B241:D241"/>
    <mergeCell ref="B242:D242"/>
    <mergeCell ref="B243:D243"/>
    <mergeCell ref="B232:D232"/>
    <mergeCell ref="B233:D233"/>
    <mergeCell ref="B234:D234"/>
    <mergeCell ref="B235:D235"/>
    <mergeCell ref="B236:D236"/>
    <mergeCell ref="B237:D237"/>
    <mergeCell ref="B226:D226"/>
    <mergeCell ref="B227:D227"/>
    <mergeCell ref="B228:D228"/>
    <mergeCell ref="B229:D229"/>
    <mergeCell ref="B230:D230"/>
    <mergeCell ref="B231:D231"/>
    <mergeCell ref="B220:D220"/>
    <mergeCell ref="B221:D221"/>
    <mergeCell ref="B222:D222"/>
    <mergeCell ref="B223:D223"/>
    <mergeCell ref="B224:D224"/>
    <mergeCell ref="B225:D225"/>
    <mergeCell ref="B214:D214"/>
    <mergeCell ref="B215:D215"/>
    <mergeCell ref="B216:D216"/>
    <mergeCell ref="B217:D217"/>
    <mergeCell ref="B218:D218"/>
    <mergeCell ref="B219:D219"/>
    <mergeCell ref="B208:D208"/>
    <mergeCell ref="B209:D209"/>
    <mergeCell ref="B210:D210"/>
    <mergeCell ref="B211:D211"/>
    <mergeCell ref="B212:D212"/>
    <mergeCell ref="B213:D213"/>
    <mergeCell ref="B202:D202"/>
    <mergeCell ref="B203:D203"/>
    <mergeCell ref="B204:D204"/>
    <mergeCell ref="B205:D205"/>
    <mergeCell ref="B206:D206"/>
    <mergeCell ref="B207:D207"/>
    <mergeCell ref="B196:D196"/>
    <mergeCell ref="B197:D197"/>
    <mergeCell ref="B198:D198"/>
    <mergeCell ref="B199:D199"/>
    <mergeCell ref="B200:D200"/>
    <mergeCell ref="B201:D201"/>
    <mergeCell ref="B190:D190"/>
    <mergeCell ref="B191:D191"/>
    <mergeCell ref="B192:D192"/>
    <mergeCell ref="B193:D193"/>
    <mergeCell ref="B194:D194"/>
    <mergeCell ref="B195:D195"/>
    <mergeCell ref="B184:D184"/>
    <mergeCell ref="B185:D185"/>
    <mergeCell ref="B186:D186"/>
    <mergeCell ref="B187:D187"/>
    <mergeCell ref="B188:D188"/>
    <mergeCell ref="B189:D189"/>
    <mergeCell ref="B178:D178"/>
    <mergeCell ref="B179:D179"/>
    <mergeCell ref="B180:D180"/>
    <mergeCell ref="B181:D181"/>
    <mergeCell ref="B182:D182"/>
    <mergeCell ref="B183:D183"/>
    <mergeCell ref="B172:D172"/>
    <mergeCell ref="B173:D173"/>
    <mergeCell ref="B174:D174"/>
    <mergeCell ref="B175:D175"/>
    <mergeCell ref="B176:D176"/>
    <mergeCell ref="B177:D177"/>
    <mergeCell ref="B166:D166"/>
    <mergeCell ref="B167:D167"/>
    <mergeCell ref="B168:D168"/>
    <mergeCell ref="B169:D169"/>
    <mergeCell ref="B170:D170"/>
    <mergeCell ref="B171:D171"/>
    <mergeCell ref="B160:D160"/>
    <mergeCell ref="B161:D161"/>
    <mergeCell ref="B162:D162"/>
    <mergeCell ref="B163:D163"/>
    <mergeCell ref="B164:D164"/>
    <mergeCell ref="B165:D165"/>
    <mergeCell ref="B154:D154"/>
    <mergeCell ref="B155:D155"/>
    <mergeCell ref="B156:D156"/>
    <mergeCell ref="B157:D157"/>
    <mergeCell ref="B158:D158"/>
    <mergeCell ref="B159:D159"/>
    <mergeCell ref="B148:D148"/>
    <mergeCell ref="B149:D149"/>
    <mergeCell ref="B150:D150"/>
    <mergeCell ref="B151:D151"/>
    <mergeCell ref="B152:D152"/>
    <mergeCell ref="B153:D153"/>
    <mergeCell ref="B142:D142"/>
    <mergeCell ref="B143:D143"/>
    <mergeCell ref="B144:D144"/>
    <mergeCell ref="B145:D145"/>
    <mergeCell ref="B146:D146"/>
    <mergeCell ref="B147:D147"/>
    <mergeCell ref="B136:D136"/>
    <mergeCell ref="B137:D137"/>
    <mergeCell ref="B138:D138"/>
    <mergeCell ref="B139:D139"/>
    <mergeCell ref="B140:D140"/>
    <mergeCell ref="B141:D141"/>
    <mergeCell ref="B130:D130"/>
    <mergeCell ref="B131:D131"/>
    <mergeCell ref="B132:D132"/>
    <mergeCell ref="B133:D133"/>
    <mergeCell ref="B134:D134"/>
    <mergeCell ref="B135:D135"/>
    <mergeCell ref="B124:D124"/>
    <mergeCell ref="B125:D125"/>
    <mergeCell ref="B126:D126"/>
    <mergeCell ref="B127:D127"/>
    <mergeCell ref="B128:D128"/>
    <mergeCell ref="B129:D129"/>
    <mergeCell ref="B118:D118"/>
    <mergeCell ref="B119:D119"/>
    <mergeCell ref="B120:D120"/>
    <mergeCell ref="B121:D121"/>
    <mergeCell ref="B122:D122"/>
    <mergeCell ref="B123:D123"/>
    <mergeCell ref="B112:D112"/>
    <mergeCell ref="B113:D113"/>
    <mergeCell ref="B114:D114"/>
    <mergeCell ref="B115:D115"/>
    <mergeCell ref="B116:D116"/>
    <mergeCell ref="B117:D117"/>
    <mergeCell ref="B106:D106"/>
    <mergeCell ref="B107:D107"/>
    <mergeCell ref="B108:D108"/>
    <mergeCell ref="B109:D109"/>
    <mergeCell ref="B110:D110"/>
    <mergeCell ref="B111:D111"/>
    <mergeCell ref="B100:D100"/>
    <mergeCell ref="B101:D101"/>
    <mergeCell ref="B102:D102"/>
    <mergeCell ref="B103:D103"/>
    <mergeCell ref="B104:D104"/>
    <mergeCell ref="B105:D105"/>
    <mergeCell ref="B94:D94"/>
    <mergeCell ref="B95:D95"/>
    <mergeCell ref="B96:D96"/>
    <mergeCell ref="B97:D97"/>
    <mergeCell ref="B98:D98"/>
    <mergeCell ref="B99:D99"/>
    <mergeCell ref="B88:D88"/>
    <mergeCell ref="B89:D89"/>
    <mergeCell ref="B90:D90"/>
    <mergeCell ref="B91:D91"/>
    <mergeCell ref="B92:D92"/>
    <mergeCell ref="B93:D93"/>
    <mergeCell ref="B82:D82"/>
    <mergeCell ref="B83:D83"/>
    <mergeCell ref="B84:D84"/>
    <mergeCell ref="B85:D85"/>
    <mergeCell ref="B86:D86"/>
    <mergeCell ref="B87:D87"/>
    <mergeCell ref="B76:D76"/>
    <mergeCell ref="B77:D77"/>
    <mergeCell ref="B78:D78"/>
    <mergeCell ref="B79:D79"/>
    <mergeCell ref="B80:D80"/>
    <mergeCell ref="B81:D81"/>
    <mergeCell ref="B70:D70"/>
    <mergeCell ref="B71:D71"/>
    <mergeCell ref="B72:D72"/>
    <mergeCell ref="B73:D73"/>
    <mergeCell ref="B74:D74"/>
    <mergeCell ref="B75:D75"/>
    <mergeCell ref="B64:D64"/>
    <mergeCell ref="B65:D65"/>
    <mergeCell ref="B66:D66"/>
    <mergeCell ref="B67:D67"/>
    <mergeCell ref="B68:D68"/>
    <mergeCell ref="B69:D69"/>
    <mergeCell ref="B58:D58"/>
    <mergeCell ref="B59:D59"/>
    <mergeCell ref="B60:D60"/>
    <mergeCell ref="B61:D61"/>
    <mergeCell ref="B62:D62"/>
    <mergeCell ref="B63:D63"/>
    <mergeCell ref="B51:D51"/>
    <mergeCell ref="B52:D52"/>
    <mergeCell ref="B53:F53"/>
    <mergeCell ref="B54:N54"/>
    <mergeCell ref="O54:P54"/>
    <mergeCell ref="B46:H46"/>
    <mergeCell ref="I46:J47"/>
    <mergeCell ref="L46:M47"/>
    <mergeCell ref="O46:P47"/>
    <mergeCell ref="G47:H47"/>
    <mergeCell ref="B48:H48"/>
    <mergeCell ref="I48:R50"/>
    <mergeCell ref="G49:H49"/>
    <mergeCell ref="B50:H50"/>
    <mergeCell ref="G43:H43"/>
    <mergeCell ref="I43:R43"/>
    <mergeCell ref="B44:H44"/>
    <mergeCell ref="I44:R44"/>
    <mergeCell ref="G45:H45"/>
    <mergeCell ref="I45:J45"/>
    <mergeCell ref="L45:M45"/>
    <mergeCell ref="O45:P45"/>
    <mergeCell ref="B37:R37"/>
    <mergeCell ref="K38:R38"/>
    <mergeCell ref="B39:R39"/>
    <mergeCell ref="I40:R40"/>
    <mergeCell ref="I41:R41"/>
    <mergeCell ref="B42:H42"/>
    <mergeCell ref="I42:R42"/>
    <mergeCell ref="B33:L33"/>
    <mergeCell ref="M33:O36"/>
    <mergeCell ref="P33:R33"/>
    <mergeCell ref="B34:L34"/>
    <mergeCell ref="P34:R34"/>
    <mergeCell ref="B35:L35"/>
    <mergeCell ref="P35:R35"/>
    <mergeCell ref="B36:L36"/>
    <mergeCell ref="P36:R36"/>
    <mergeCell ref="B8:B10"/>
    <mergeCell ref="B11:L11"/>
    <mergeCell ref="B12:B20"/>
    <mergeCell ref="P12:R12"/>
    <mergeCell ref="B22:B25"/>
    <mergeCell ref="P7:R9"/>
    <mergeCell ref="C23:L23"/>
    <mergeCell ref="C22:L22"/>
    <mergeCell ref="P21:R21"/>
    <mergeCell ref="C25:L25"/>
    <mergeCell ref="P25:R27"/>
    <mergeCell ref="C12:L12"/>
    <mergeCell ref="C19:L19"/>
    <mergeCell ref="P19:R19"/>
    <mergeCell ref="P13:R13"/>
    <mergeCell ref="C14:L14"/>
    <mergeCell ref="P14:R14"/>
    <mergeCell ref="C8:L8"/>
    <mergeCell ref="M8:O8"/>
    <mergeCell ref="C9:L9"/>
    <mergeCell ref="M9:O9"/>
    <mergeCell ref="C10:L10"/>
    <mergeCell ref="B26:L26"/>
    <mergeCell ref="B27:B32"/>
    <mergeCell ref="K1:R1"/>
    <mergeCell ref="B2:R2"/>
    <mergeCell ref="B3:R3"/>
    <mergeCell ref="B4:L4"/>
    <mergeCell ref="M4:O4"/>
    <mergeCell ref="P4:R4"/>
    <mergeCell ref="B5:L5"/>
    <mergeCell ref="M5:O7"/>
    <mergeCell ref="P5:R5"/>
    <mergeCell ref="B6:L6"/>
    <mergeCell ref="P6:R6"/>
    <mergeCell ref="B7:L7"/>
    <mergeCell ref="B257:R1048576"/>
    <mergeCell ref="P11:R11"/>
    <mergeCell ref="C15:L15"/>
    <mergeCell ref="P15:R15"/>
    <mergeCell ref="C16:L16"/>
    <mergeCell ref="P16:R16"/>
    <mergeCell ref="C24:L24"/>
    <mergeCell ref="P24:R24"/>
    <mergeCell ref="C20:L20"/>
    <mergeCell ref="P20:R20"/>
    <mergeCell ref="B21:L21"/>
    <mergeCell ref="P22:R22"/>
    <mergeCell ref="C13:L13"/>
    <mergeCell ref="C17:L17"/>
    <mergeCell ref="P17:R17"/>
    <mergeCell ref="C18:L18"/>
    <mergeCell ref="P18:R18"/>
    <mergeCell ref="P29:R32"/>
    <mergeCell ref="C30:L30"/>
    <mergeCell ref="M30:O30"/>
    <mergeCell ref="C31:L31"/>
    <mergeCell ref="M31:O31"/>
    <mergeCell ref="C32:L32"/>
    <mergeCell ref="M32:O32"/>
  </mergeCells>
  <conditionalFormatting sqref="M32">
    <cfRule type="containsText" dxfId="40" priority="1" operator="containsText" text="No">
      <formula>NOT(ISERROR(SEARCH("No",M32)))</formula>
    </cfRule>
    <cfRule type="containsText" dxfId="39" priority="2" operator="containsText" text="Yes">
      <formula>NOT(ISERROR(SEARCH("Yes",M32)))</formula>
    </cfRule>
  </conditionalFormatting>
  <pageMargins left="0.1" right="0.1" top="0.25" bottom="0.3" header="0.3" footer="0.2"/>
  <pageSetup scale="66" fitToHeight="0" orientation="portrait" r:id="rId1"/>
  <headerFooter>
    <oddFooter>&amp;L&amp;"Times New Roman,Regular"&amp;8&amp;D&amp;R&amp;"Times New Roman,Regular"&amp;8Title I, Part A
Individual Application</oddFooter>
  </headerFooter>
  <rowBreaks count="1" manualBreakCount="1">
    <brk id="37" max="16383"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Prefills!$N$8:$N$9</xm:f>
          </x14:formula1>
          <xm:sqref>E58:E256 G58:H256</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875B8-5A4F-4C96-B355-C7E1FD9C4114}">
  <sheetPr codeName="Sheet8">
    <pageSetUpPr fitToPage="1"/>
  </sheetPr>
  <dimension ref="A1:T257"/>
  <sheetViews>
    <sheetView showGridLines="0" zoomScaleNormal="100" workbookViewId="0">
      <selection activeCell="B2" sqref="B2:T2"/>
    </sheetView>
  </sheetViews>
  <sheetFormatPr defaultColWidth="0" defaultRowHeight="0" customHeight="1" zeroHeight="1" x14ac:dyDescent="0.2"/>
  <cols>
    <col min="1" max="1" width="1.42578125" style="805" customWidth="1"/>
    <col min="2" max="2" width="8.5703125" style="1072" customWidth="1"/>
    <col min="3" max="3" width="2.42578125" style="1072" customWidth="1"/>
    <col min="4" max="4" width="11.85546875" style="1072" bestFit="1" customWidth="1"/>
    <col min="5" max="5" width="9" style="1072" customWidth="1"/>
    <col min="6" max="8" width="8.140625" style="1072" customWidth="1"/>
    <col min="9" max="9" width="12.5703125" style="1072" bestFit="1" customWidth="1"/>
    <col min="10" max="10" width="9.85546875" style="1072" customWidth="1"/>
    <col min="11" max="12" width="8.140625" style="1072" customWidth="1"/>
    <col min="13" max="13" width="8.5703125" style="1072" customWidth="1"/>
    <col min="14" max="15" width="12.85546875" style="1072" customWidth="1"/>
    <col min="16" max="16" width="8.5703125" style="1072" customWidth="1"/>
    <col min="17" max="17" width="12.85546875" style="1072" customWidth="1"/>
    <col min="18" max="18" width="8.5703125" style="1072" customWidth="1"/>
    <col min="19" max="19" width="1.42578125" style="805" customWidth="1"/>
    <col min="20" max="20" width="29.42578125" style="33" customWidth="1"/>
    <col min="21" max="16384" width="9.140625" style="208" hidden="1"/>
  </cols>
  <sheetData>
    <row r="1" spans="2:20" ht="12.75" x14ac:dyDescent="0.2">
      <c r="B1" s="321" t="str">
        <f>'Main Page'!$G$9</f>
        <v>2026-2027</v>
      </c>
      <c r="C1" s="320"/>
      <c r="D1" s="322" t="s">
        <v>671</v>
      </c>
      <c r="E1" s="322" t="str">
        <f>'Main Page'!$F$13</f>
        <v>Albemarle County Public Schools</v>
      </c>
      <c r="F1" s="320"/>
      <c r="G1" s="322"/>
      <c r="H1" s="323"/>
      <c r="I1" s="322" t="s">
        <v>670</v>
      </c>
      <c r="J1" s="324">
        <f>'Main Page'!$F$14</f>
        <v>2</v>
      </c>
      <c r="K1" s="712" t="str">
        <f>'Main Page'!$B$6</f>
        <v xml:space="preserve">  Title I, Part A, Improving Basic Programs</v>
      </c>
      <c r="L1" s="712"/>
      <c r="M1" s="712"/>
      <c r="N1" s="712"/>
      <c r="O1" s="712"/>
      <c r="P1" s="712"/>
      <c r="Q1" s="712"/>
      <c r="R1" s="712"/>
      <c r="T1" s="279"/>
    </row>
    <row r="2" spans="2:20" ht="15" thickBot="1" x14ac:dyDescent="0.25">
      <c r="B2" s="1105" t="s">
        <v>2544</v>
      </c>
      <c r="C2" s="1105"/>
      <c r="D2" s="1105"/>
      <c r="E2" s="1105"/>
      <c r="F2" s="1105"/>
      <c r="G2" s="1105"/>
      <c r="H2" s="1105"/>
      <c r="I2" s="1105"/>
      <c r="J2" s="1105"/>
      <c r="K2" s="1105"/>
      <c r="L2" s="1105"/>
      <c r="M2" s="1105"/>
      <c r="N2" s="1105"/>
      <c r="O2" s="1105"/>
      <c r="P2" s="1105"/>
      <c r="Q2" s="1105"/>
      <c r="R2" s="1105"/>
      <c r="T2" s="279"/>
    </row>
    <row r="3" spans="2:20" ht="14.25" customHeight="1" x14ac:dyDescent="0.2">
      <c r="B3" s="1106"/>
      <c r="C3" s="1106"/>
      <c r="D3" s="1106"/>
      <c r="E3" s="1106"/>
      <c r="F3" s="1106"/>
      <c r="G3" s="1106"/>
      <c r="H3" s="1106"/>
      <c r="I3" s="1106"/>
      <c r="J3" s="1106"/>
      <c r="K3" s="1106"/>
      <c r="L3" s="1106"/>
      <c r="M3" s="1106"/>
      <c r="N3" s="1106"/>
      <c r="O3" s="1106"/>
      <c r="P3" s="1106"/>
      <c r="Q3" s="1106"/>
      <c r="R3" s="1106"/>
      <c r="T3" s="279"/>
    </row>
    <row r="4" spans="2:20" ht="12.75" x14ac:dyDescent="0.2">
      <c r="B4" s="1107" t="s">
        <v>1987</v>
      </c>
      <c r="C4" s="1108"/>
      <c r="D4" s="1108"/>
      <c r="E4" s="1108"/>
      <c r="F4" s="1108"/>
      <c r="G4" s="1108"/>
      <c r="H4" s="1108"/>
      <c r="I4" s="1108"/>
      <c r="J4" s="1108"/>
      <c r="K4" s="1108"/>
      <c r="L4" s="1109"/>
      <c r="M4" s="1110" t="s">
        <v>474</v>
      </c>
      <c r="N4" s="1111"/>
      <c r="O4" s="1112"/>
      <c r="P4" s="1113" t="s">
        <v>475</v>
      </c>
      <c r="Q4" s="1114"/>
      <c r="R4" s="1115"/>
      <c r="T4" s="279"/>
    </row>
    <row r="5" spans="2:20" ht="41.25" customHeight="1" x14ac:dyDescent="0.2">
      <c r="B5" s="1116" t="s">
        <v>1988</v>
      </c>
      <c r="C5" s="1117"/>
      <c r="D5" s="1117"/>
      <c r="E5" s="1117"/>
      <c r="F5" s="1117"/>
      <c r="G5" s="1117"/>
      <c r="H5" s="1117"/>
      <c r="I5" s="1117"/>
      <c r="J5" s="1117"/>
      <c r="K5" s="1117"/>
      <c r="L5" s="1118"/>
      <c r="M5" s="1119"/>
      <c r="N5" s="1120"/>
      <c r="O5" s="1121"/>
      <c r="P5" s="1128"/>
      <c r="Q5" s="1129"/>
      <c r="R5" s="1130"/>
      <c r="T5" s="279"/>
    </row>
    <row r="6" spans="2:20" ht="25.5" customHeight="1" x14ac:dyDescent="0.2">
      <c r="B6" s="1131" t="s">
        <v>1989</v>
      </c>
      <c r="C6" s="1132"/>
      <c r="D6" s="1132"/>
      <c r="E6" s="1132"/>
      <c r="F6" s="1132"/>
      <c r="G6" s="1132"/>
      <c r="H6" s="1132"/>
      <c r="I6" s="1132"/>
      <c r="J6" s="1132"/>
      <c r="K6" s="1132"/>
      <c r="L6" s="1133"/>
      <c r="M6" s="1122"/>
      <c r="N6" s="1123"/>
      <c r="O6" s="1124"/>
      <c r="P6" s="861">
        <f>SUM((Narrative!O52)*0.05)</f>
        <v>108350.06850000001</v>
      </c>
      <c r="Q6" s="1083"/>
      <c r="R6" s="862"/>
      <c r="T6" s="279"/>
    </row>
    <row r="7" spans="2:20" ht="17.25" customHeight="1" x14ac:dyDescent="0.2">
      <c r="B7" s="1134" t="s">
        <v>1860</v>
      </c>
      <c r="C7" s="1135"/>
      <c r="D7" s="1135"/>
      <c r="E7" s="1135"/>
      <c r="F7" s="1135"/>
      <c r="G7" s="1135"/>
      <c r="H7" s="1135"/>
      <c r="I7" s="1135"/>
      <c r="J7" s="1135"/>
      <c r="K7" s="1135"/>
      <c r="L7" s="1136"/>
      <c r="M7" s="1125"/>
      <c r="N7" s="1126"/>
      <c r="O7" s="1127"/>
      <c r="P7" s="1143"/>
      <c r="Q7" s="1144"/>
      <c r="R7" s="1145"/>
      <c r="T7" s="279"/>
    </row>
    <row r="8" spans="2:20" ht="15" customHeight="1" x14ac:dyDescent="0.2">
      <c r="B8" s="1137"/>
      <c r="C8" s="858" t="s">
        <v>1990</v>
      </c>
      <c r="D8" s="859"/>
      <c r="E8" s="859"/>
      <c r="F8" s="859"/>
      <c r="G8" s="859"/>
      <c r="H8" s="859"/>
      <c r="I8" s="859"/>
      <c r="J8" s="859"/>
      <c r="K8" s="859"/>
      <c r="L8" s="1152"/>
      <c r="M8" s="1157"/>
      <c r="N8" s="1158"/>
      <c r="O8" s="1159"/>
      <c r="P8" s="1146"/>
      <c r="Q8" s="1147"/>
      <c r="R8" s="1148"/>
      <c r="T8" s="279"/>
    </row>
    <row r="9" spans="2:20" ht="15" customHeight="1" x14ac:dyDescent="0.2">
      <c r="B9" s="1138"/>
      <c r="C9" s="858" t="s">
        <v>1962</v>
      </c>
      <c r="D9" s="859"/>
      <c r="E9" s="859"/>
      <c r="F9" s="859"/>
      <c r="G9" s="859"/>
      <c r="H9" s="859"/>
      <c r="I9" s="859"/>
      <c r="J9" s="859"/>
      <c r="K9" s="859"/>
      <c r="L9" s="1152"/>
      <c r="M9" s="1157"/>
      <c r="N9" s="1158"/>
      <c r="O9" s="1159"/>
      <c r="P9" s="1149"/>
      <c r="Q9" s="1150"/>
      <c r="R9" s="1151"/>
      <c r="T9" s="279"/>
    </row>
    <row r="10" spans="2:20" ht="12.75" x14ac:dyDescent="0.2">
      <c r="B10" s="1139"/>
      <c r="C10" s="858" t="s">
        <v>1991</v>
      </c>
      <c r="D10" s="859"/>
      <c r="E10" s="859"/>
      <c r="F10" s="859"/>
      <c r="G10" s="859"/>
      <c r="H10" s="859"/>
      <c r="I10" s="859"/>
      <c r="J10" s="859"/>
      <c r="K10" s="859"/>
      <c r="L10" s="1152"/>
      <c r="M10" s="1236"/>
      <c r="N10" s="1236"/>
      <c r="O10" s="1236"/>
      <c r="P10" s="861">
        <f ca="1">SUMIF(Budget!K61:N86,"CSI*",Budget!P61:Q86)+SUMIF(Budget!M97:O130,"CSI*",Budget!P97:Q130)+SUMIF(Budget!M140:O168,"CSI*",Budget!P140:Q168)+SUMIF(Budget!M179:O207,"CSI*",Budget!P179:Q207)+SUMIF(Budget!M217:O243,"CSI*",Budget!P217:Q243)+SUMIF(Budget!K253:N279,"CSI*",Budget!P253:Q279)+SUMIF(Budget!K289:N315,"CSI*",Budget!P289:Q315)+SUMIF(Transferability!I63:K88,"CSI*",Transferability!P63:Q88)+SUMIF(Transferability!J99:M137,"CSI*",Transferability!P99:Q137)+SUMIF(Transferability!J147:M182,"CSI*",Transferability!P147:Q182)+SUMIF(Transferability!J193:M230,"CSI*",Transferability!P193:Q230)+SUMIF(Transferability!J240:M276,"CSI*",Transferability!P240:Q276)+SUMIF(Transferability!I286:K320,"CSI*",Transferability!P286:Q320)+SUMIF(Transferability!I330:K363,"CSI*",Transferability!P330:Q363)</f>
        <v>0</v>
      </c>
      <c r="Q10" s="1083"/>
      <c r="R10" s="862"/>
      <c r="T10" s="279"/>
    </row>
    <row r="11" spans="2:20" ht="14.25" customHeight="1" x14ac:dyDescent="0.2">
      <c r="B11" s="1140" t="s">
        <v>2725</v>
      </c>
      <c r="C11" s="1141"/>
      <c r="D11" s="1141"/>
      <c r="E11" s="1141"/>
      <c r="F11" s="1141"/>
      <c r="G11" s="1141"/>
      <c r="H11" s="1141"/>
      <c r="I11" s="1141"/>
      <c r="J11" s="1141"/>
      <c r="K11" s="1141"/>
      <c r="L11" s="1142"/>
      <c r="M11" s="1237"/>
      <c r="N11" s="1237"/>
      <c r="O11" s="1237"/>
      <c r="P11" s="1073"/>
      <c r="Q11" s="1074"/>
      <c r="R11" s="1075"/>
      <c r="T11" s="279"/>
    </row>
    <row r="12" spans="2:20" ht="12.75" customHeight="1" x14ac:dyDescent="0.2">
      <c r="B12" s="1233"/>
      <c r="C12" s="886" t="s">
        <v>2679</v>
      </c>
      <c r="D12" s="887"/>
      <c r="E12" s="887"/>
      <c r="F12" s="887"/>
      <c r="G12" s="887"/>
      <c r="H12" s="887"/>
      <c r="I12" s="887"/>
      <c r="J12" s="887"/>
      <c r="K12" s="887"/>
      <c r="L12" s="1082"/>
      <c r="M12" s="1237"/>
      <c r="N12" s="1237"/>
      <c r="O12" s="1237"/>
      <c r="P12" s="861">
        <f ca="1">SUMIF(Budget!K61:N86,"Div*",Budget!P61:Q86)+SUMIF(Transferability!I63:K88,"Div*",Transferability!P63:Q88)</f>
        <v>87103.84</v>
      </c>
      <c r="Q12" s="1083"/>
      <c r="R12" s="862"/>
      <c r="T12" s="279"/>
    </row>
    <row r="13" spans="2:20" ht="14.25" customHeight="1" x14ac:dyDescent="0.2">
      <c r="B13" s="1234"/>
      <c r="C13" s="1076" t="s">
        <v>2726</v>
      </c>
      <c r="D13" s="1077"/>
      <c r="E13" s="1077"/>
      <c r="F13" s="1077"/>
      <c r="G13" s="1077"/>
      <c r="H13" s="1077"/>
      <c r="I13" s="1077"/>
      <c r="J13" s="1077"/>
      <c r="K13" s="1077"/>
      <c r="L13" s="1078"/>
      <c r="M13" s="1237"/>
      <c r="N13" s="1237"/>
      <c r="O13" s="1237"/>
      <c r="P13" s="1079">
        <f ca="1">SUMIF(Budget!K61:N86,"Sal*",Budget!P61:Q86)+SUMIF(Transferability!I63:K88,"Sal*",Transferability!P63:Q88)</f>
        <v>0</v>
      </c>
      <c r="Q13" s="1080"/>
      <c r="R13" s="1081"/>
      <c r="T13" s="279"/>
    </row>
    <row r="14" spans="2:20" ht="14.25" customHeight="1" x14ac:dyDescent="0.2">
      <c r="B14" s="1234"/>
      <c r="C14" s="886" t="s">
        <v>2551</v>
      </c>
      <c r="D14" s="887"/>
      <c r="E14" s="887"/>
      <c r="F14" s="887"/>
      <c r="G14" s="887"/>
      <c r="H14" s="887"/>
      <c r="I14" s="887"/>
      <c r="J14" s="887"/>
      <c r="K14" s="887"/>
      <c r="L14" s="1082"/>
      <c r="M14" s="1237"/>
      <c r="N14" s="1237"/>
      <c r="O14" s="1237"/>
      <c r="P14" s="861">
        <f ca="1">SUMIF(Budget!M97:O130,"Div*",Budget!P97:Q130)+SUMIF(Transferability!J99:M137,"Div*",Transferability!P99:Q137)</f>
        <v>34116.949999999997</v>
      </c>
      <c r="Q14" s="1083"/>
      <c r="R14" s="862"/>
      <c r="T14" s="279"/>
    </row>
    <row r="15" spans="2:20" ht="14.25" customHeight="1" x14ac:dyDescent="0.2">
      <c r="B15" s="1234"/>
      <c r="C15" s="1076" t="s">
        <v>2727</v>
      </c>
      <c r="D15" s="1077"/>
      <c r="E15" s="1077"/>
      <c r="F15" s="1077"/>
      <c r="G15" s="1077"/>
      <c r="H15" s="1077"/>
      <c r="I15" s="1077"/>
      <c r="J15" s="1077"/>
      <c r="K15" s="1077"/>
      <c r="L15" s="1078"/>
      <c r="M15" s="1237"/>
      <c r="N15" s="1237"/>
      <c r="O15" s="1237"/>
      <c r="P15" s="1079">
        <f ca="1">SUMIF(Budget!M97:O130,"Emp*",Budget!P97:Q130)+SUMIF(Transferability!J99:M137,"Emp*",Transferability!P99:Q137)</f>
        <v>0</v>
      </c>
      <c r="Q15" s="1080"/>
      <c r="R15" s="1081"/>
      <c r="T15" s="279"/>
    </row>
    <row r="16" spans="2:20" ht="14.25" customHeight="1" x14ac:dyDescent="0.2">
      <c r="B16" s="1234"/>
      <c r="C16" s="886" t="s">
        <v>1049</v>
      </c>
      <c r="D16" s="887"/>
      <c r="E16" s="887"/>
      <c r="F16" s="887"/>
      <c r="G16" s="887"/>
      <c r="H16" s="887"/>
      <c r="I16" s="887"/>
      <c r="J16" s="887"/>
      <c r="K16" s="887"/>
      <c r="L16" s="1082"/>
      <c r="M16" s="1237"/>
      <c r="N16" s="1237"/>
      <c r="O16" s="1237"/>
      <c r="P16" s="861">
        <f ca="1">SUMIF(Budget!M140:O168,"Div*",Budget!P140:Q168)+SUMIF(Transferability!J147:M182,"Div*",Transferability!P147:Q182)</f>
        <v>2167</v>
      </c>
      <c r="Q16" s="1083"/>
      <c r="R16" s="862"/>
      <c r="T16" s="279"/>
    </row>
    <row r="17" spans="2:20" ht="14.25" customHeight="1" x14ac:dyDescent="0.2">
      <c r="B17" s="1234"/>
      <c r="C17" s="886" t="s">
        <v>23</v>
      </c>
      <c r="D17" s="887"/>
      <c r="E17" s="887"/>
      <c r="F17" s="887"/>
      <c r="G17" s="887"/>
      <c r="H17" s="887"/>
      <c r="I17" s="887"/>
      <c r="J17" s="887"/>
      <c r="K17" s="887"/>
      <c r="L17" s="1082"/>
      <c r="M17" s="1237"/>
      <c r="N17" s="1237"/>
      <c r="O17" s="1237"/>
      <c r="P17" s="861">
        <f ca="1">SUMIF(Budget!M179:O207,"Div*",Budget!P179:Q207)+SUMIF(Transferability!J193:M230,"Div*",Transferability!P193:Q230)</f>
        <v>0</v>
      </c>
      <c r="Q17" s="1083"/>
      <c r="R17" s="862"/>
      <c r="T17" s="279"/>
    </row>
    <row r="18" spans="2:20" ht="14.25" customHeight="1" x14ac:dyDescent="0.2">
      <c r="B18" s="1234"/>
      <c r="C18" s="886" t="s">
        <v>1050</v>
      </c>
      <c r="D18" s="887"/>
      <c r="E18" s="887"/>
      <c r="F18" s="887"/>
      <c r="G18" s="887"/>
      <c r="H18" s="887"/>
      <c r="I18" s="887"/>
      <c r="J18" s="887"/>
      <c r="K18" s="887"/>
      <c r="L18" s="1082"/>
      <c r="M18" s="1237"/>
      <c r="N18" s="1237"/>
      <c r="O18" s="1237"/>
      <c r="P18" s="861">
        <f ca="1">SUMIF(Budget!M217:O243,"Div*",Budget!P217:Q243)+SUMIF(Transferability!J240:M276,"Div*",Transferability!P240:Q276)</f>
        <v>0</v>
      </c>
      <c r="Q18" s="1083"/>
      <c r="R18" s="862"/>
      <c r="T18" s="279"/>
    </row>
    <row r="19" spans="2:20" ht="14.25" customHeight="1" x14ac:dyDescent="0.2">
      <c r="B19" s="1234"/>
      <c r="C19" s="886" t="s">
        <v>1187</v>
      </c>
      <c r="D19" s="887"/>
      <c r="E19" s="887"/>
      <c r="F19" s="887"/>
      <c r="G19" s="887"/>
      <c r="H19" s="887"/>
      <c r="I19" s="887"/>
      <c r="J19" s="887"/>
      <c r="K19" s="887"/>
      <c r="L19" s="1082"/>
      <c r="M19" s="1237"/>
      <c r="N19" s="1237"/>
      <c r="O19" s="1237"/>
      <c r="P19" s="861">
        <f ca="1">SUMIF(Budget!K253:N279,"Div*",Budget!P253:Q279)+SUMIF(Transferability!I286:K320,"Div*",Transferability!P286:Q320)</f>
        <v>0</v>
      </c>
      <c r="Q19" s="1083"/>
      <c r="R19" s="862"/>
      <c r="T19" s="279"/>
    </row>
    <row r="20" spans="2:20" ht="14.25" customHeight="1" x14ac:dyDescent="0.2">
      <c r="B20" s="1235"/>
      <c r="C20" s="886" t="s">
        <v>1188</v>
      </c>
      <c r="D20" s="887"/>
      <c r="E20" s="887"/>
      <c r="F20" s="887"/>
      <c r="G20" s="887"/>
      <c r="H20" s="887"/>
      <c r="I20" s="887"/>
      <c r="J20" s="887"/>
      <c r="K20" s="887"/>
      <c r="L20" s="1082"/>
      <c r="M20" s="1237"/>
      <c r="N20" s="1237"/>
      <c r="O20" s="1237"/>
      <c r="P20" s="861">
        <f ca="1">SUMIF(Budget!K289:N315,"Div*",Budget!P289:Q315)+SUMIF(Transferability!I330:K363,"Div*",Transferability!P330:Q363)</f>
        <v>0</v>
      </c>
      <c r="Q20" s="1083"/>
      <c r="R20" s="862"/>
      <c r="T20" s="279"/>
    </row>
    <row r="21" spans="2:20" ht="14.25" customHeight="1" x14ac:dyDescent="0.2">
      <c r="B21" s="1086" t="s">
        <v>2724</v>
      </c>
      <c r="C21" s="1087"/>
      <c r="D21" s="1087"/>
      <c r="E21" s="1087"/>
      <c r="F21" s="1087"/>
      <c r="G21" s="1087"/>
      <c r="H21" s="1087"/>
      <c r="I21" s="1087"/>
      <c r="J21" s="1087"/>
      <c r="K21" s="1087"/>
      <c r="L21" s="1088"/>
      <c r="M21" s="1237"/>
      <c r="N21" s="1237"/>
      <c r="O21" s="1237"/>
      <c r="P21" s="1073"/>
      <c r="Q21" s="1074"/>
      <c r="R21" s="1075"/>
      <c r="T21" s="279"/>
    </row>
    <row r="22" spans="2:20" ht="14.25" customHeight="1" x14ac:dyDescent="0.2">
      <c r="B22" s="1160"/>
      <c r="C22" s="1153" t="s">
        <v>2330</v>
      </c>
      <c r="D22" s="1154"/>
      <c r="E22" s="1154"/>
      <c r="F22" s="1154"/>
      <c r="G22" s="1154"/>
      <c r="H22" s="1154"/>
      <c r="I22" s="1154"/>
      <c r="J22" s="1154"/>
      <c r="K22" s="1154"/>
      <c r="L22" s="1155"/>
      <c r="M22" s="1237"/>
      <c r="N22" s="1237"/>
      <c r="O22" s="1237"/>
      <c r="P22" s="861">
        <f ca="1">SUMIF(Budget!K61:N86,"Early*",Budget!P61:Q86)+SUMIF(Budget!M97:O130,"Early*",Budget!P97:Q130)+SUMIF(Budget!M140:O168,"Early*",Budget!P140:Q168)+SUMIF(Budget!M179:O207,"Early*",Budget!P179:Q207)+SUMIF(Budget!M217:O243,"Early*",Budget!P217:Q243)+SUMIF(Budget!K253:N279,"Early*",Budget!P253:Q279)+SUMIF(Budget!K289:N315,"Early*",Budget!P289:Q315)+SUMIF(Transferability!I63:K88,"Early*",Transferability!P63:Q88)+SUMIF(Transferability!J99:M137,"Early*",Transferability!P99:Q137)+SUMIF(Transferability!J147:M182,"Early*",Transferability!P147:Q182)+SUMIF(Transferability!J193:M230,"Early*",Transferability!P193:Q230)+SUMIF(Transferability!J240:M276,"Early*",Transferability!P240:Q276)+SUMIF(Transferability!I286:K320,"Early*",Transferability!P286:Q320)+SUMIF(Transferability!I330:K363,"Early*",Transferability!P330:Q363)</f>
        <v>194092.22</v>
      </c>
      <c r="Q22" s="1083"/>
      <c r="R22" s="862"/>
      <c r="T22" s="279"/>
    </row>
    <row r="23" spans="2:20" ht="25.5" customHeight="1" x14ac:dyDescent="0.2">
      <c r="B23" s="1161"/>
      <c r="C23" s="858" t="s">
        <v>1892</v>
      </c>
      <c r="D23" s="859"/>
      <c r="E23" s="859"/>
      <c r="F23" s="859"/>
      <c r="G23" s="859"/>
      <c r="H23" s="859"/>
      <c r="I23" s="859"/>
      <c r="J23" s="859"/>
      <c r="K23" s="859"/>
      <c r="L23" s="1152"/>
      <c r="M23" s="1237"/>
      <c r="N23" s="1237"/>
      <c r="O23" s="1237"/>
      <c r="P23" s="861">
        <f>ROUND(T53*SUM(M27),2)</f>
        <v>0</v>
      </c>
      <c r="Q23" s="1083"/>
      <c r="R23" s="862"/>
      <c r="T23" s="279"/>
    </row>
    <row r="24" spans="2:20" ht="12.75" x14ac:dyDescent="0.2">
      <c r="B24" s="1161"/>
      <c r="C24" s="1101" t="s">
        <v>2331</v>
      </c>
      <c r="D24" s="1084"/>
      <c r="E24" s="1084"/>
      <c r="F24" s="1084"/>
      <c r="G24" s="1084"/>
      <c r="H24" s="1084"/>
      <c r="I24" s="1084"/>
      <c r="J24" s="1084"/>
      <c r="K24" s="1084"/>
      <c r="L24" s="1085"/>
      <c r="M24" s="1237"/>
      <c r="N24" s="1237"/>
      <c r="O24" s="1237"/>
      <c r="P24" s="861">
        <f ca="1">(SUMIF(Budget!K61:N86,"Priv*",Budget!P61:Q86)+SUMIF(Budget!M97:O130,"Priv*",Budget!P97:Q130)+SUMIF(Budget!M140:O168,"Priv*",Budget!P140:Q168)+SUMIF(Budget!M179:O207,"Priv*",Budget!P179:Q207)+SUMIF(Budget!M217:O243,"Priv*",Budget!P217:Q243)+SUMIF(Budget!K253:N279,"Priv*",Budget!P253:Q279)+SUMIF(Budget!K289:N315,"Priv*",Budget!P289:Q315)+SUMIF(Transferability!I63:K88,"Priv*",Transferability!P63:Q88)+SUMIF(Transferability!J99:M137,"Priv*",Transferability!P99:Q137)+SUMIF(Transferability!J147:M182,"Priv*",Transferability!P147:Q182)+SUMIF(Transferability!J193:M230,"Priv*",Transferability!P193:Q230)+SUMIF(Transferability!J240:M276,"Priv*",Transferability!P240:Q276)+SUMIF(Transferability!I286:K320,"Priv*",Transferability!P286:Q320)+SUMIF(Transferability!I330:K363,"Priv*",Transferability!P330:Q363))-P23</f>
        <v>34587.17</v>
      </c>
      <c r="Q24" s="1083"/>
      <c r="R24" s="862"/>
      <c r="T24" s="279"/>
    </row>
    <row r="25" spans="2:20" ht="14.25" customHeight="1" x14ac:dyDescent="0.2">
      <c r="B25" s="1162"/>
      <c r="C25" s="886"/>
      <c r="D25" s="887"/>
      <c r="E25" s="887"/>
      <c r="F25" s="887"/>
      <c r="G25" s="887"/>
      <c r="H25" s="887"/>
      <c r="I25" s="887"/>
      <c r="J25" s="887"/>
      <c r="K25" s="887"/>
      <c r="L25" s="1082"/>
      <c r="M25" s="1237"/>
      <c r="N25" s="1237"/>
      <c r="O25" s="1237"/>
      <c r="P25" s="1239"/>
      <c r="Q25" s="1240"/>
      <c r="R25" s="1241"/>
      <c r="T25" s="279"/>
    </row>
    <row r="26" spans="2:20" ht="12.75" x14ac:dyDescent="0.2">
      <c r="B26" s="1140" t="s">
        <v>1963</v>
      </c>
      <c r="C26" s="1141"/>
      <c r="D26" s="1141"/>
      <c r="E26" s="1141"/>
      <c r="F26" s="1141"/>
      <c r="G26" s="1141"/>
      <c r="H26" s="1141"/>
      <c r="I26" s="1141"/>
      <c r="J26" s="1141"/>
      <c r="K26" s="1141"/>
      <c r="L26" s="1142"/>
      <c r="M26" s="1238"/>
      <c r="N26" s="1238"/>
      <c r="O26" s="1238"/>
      <c r="P26" s="1242"/>
      <c r="Q26" s="1243"/>
      <c r="R26" s="1244"/>
      <c r="T26" s="279"/>
    </row>
    <row r="27" spans="2:20" ht="15" customHeight="1" x14ac:dyDescent="0.2">
      <c r="B27" s="1160"/>
      <c r="C27" s="1140" t="s">
        <v>1850</v>
      </c>
      <c r="D27" s="1141"/>
      <c r="E27" s="1141"/>
      <c r="F27" s="1141"/>
      <c r="G27" s="1141"/>
      <c r="H27" s="1141"/>
      <c r="I27" s="1141"/>
      <c r="J27" s="1141"/>
      <c r="K27" s="1141"/>
      <c r="L27" s="1142"/>
      <c r="M27" s="861">
        <f>SUM(Narrative!O52)</f>
        <v>2167001.37</v>
      </c>
      <c r="N27" s="1083"/>
      <c r="O27" s="862"/>
      <c r="P27" s="1245"/>
      <c r="Q27" s="1246"/>
      <c r="R27" s="1247"/>
      <c r="T27" s="279"/>
    </row>
    <row r="28" spans="2:20" ht="15" customHeight="1" x14ac:dyDescent="0.2">
      <c r="B28" s="1161"/>
      <c r="C28" s="1098" t="s">
        <v>1893</v>
      </c>
      <c r="D28" s="1099"/>
      <c r="E28" s="1099"/>
      <c r="F28" s="1099"/>
      <c r="G28" s="1099"/>
      <c r="H28" s="1099"/>
      <c r="I28" s="1099"/>
      <c r="J28" s="1099"/>
      <c r="K28" s="1099"/>
      <c r="L28" s="1100"/>
      <c r="M28" s="861">
        <f>ROUND(IF(M27&gt;499999.99,0.01*M27,0),2)</f>
        <v>21670.01</v>
      </c>
      <c r="N28" s="1083"/>
      <c r="O28" s="862"/>
      <c r="P28" s="861">
        <f>M28</f>
        <v>21670.01</v>
      </c>
      <c r="Q28" s="1083"/>
      <c r="R28" s="862"/>
      <c r="T28" s="279"/>
    </row>
    <row r="29" spans="2:20" ht="15" customHeight="1" x14ac:dyDescent="0.2">
      <c r="B29" s="1161"/>
      <c r="C29" s="1101" t="s">
        <v>1938</v>
      </c>
      <c r="D29" s="1084"/>
      <c r="E29" s="1084"/>
      <c r="F29" s="1084"/>
      <c r="G29" s="1084"/>
      <c r="H29" s="1084"/>
      <c r="I29" s="1084"/>
      <c r="J29" s="1084"/>
      <c r="K29" s="1084"/>
      <c r="L29" s="1085"/>
      <c r="M29" s="861">
        <f>ROUND(0.9*SUM(M28),2)</f>
        <v>19503.009999999998</v>
      </c>
      <c r="N29" s="1083"/>
      <c r="O29" s="862"/>
      <c r="P29" s="1089"/>
      <c r="Q29" s="1090"/>
      <c r="R29" s="1091"/>
      <c r="T29" s="279"/>
    </row>
    <row r="30" spans="2:20" ht="15" customHeight="1" x14ac:dyDescent="0.2">
      <c r="B30" s="1161"/>
      <c r="C30" s="1098" t="s">
        <v>1964</v>
      </c>
      <c r="D30" s="1099"/>
      <c r="E30" s="1099"/>
      <c r="F30" s="1099"/>
      <c r="G30" s="1099"/>
      <c r="H30" s="1099"/>
      <c r="I30" s="1099"/>
      <c r="J30" s="1099"/>
      <c r="K30" s="1099"/>
      <c r="L30" s="1100"/>
      <c r="M30" s="861">
        <f>ROUND(0.1*SUM($M$28),2)</f>
        <v>2167</v>
      </c>
      <c r="N30" s="1083"/>
      <c r="O30" s="862"/>
      <c r="P30" s="1092"/>
      <c r="Q30" s="1093"/>
      <c r="R30" s="1094"/>
      <c r="T30" s="279"/>
    </row>
    <row r="31" spans="2:20" ht="15" customHeight="1" x14ac:dyDescent="0.2">
      <c r="B31" s="1161"/>
      <c r="C31" s="1101" t="s">
        <v>1967</v>
      </c>
      <c r="D31" s="1084"/>
      <c r="E31" s="1084"/>
      <c r="F31" s="1084"/>
      <c r="G31" s="1084"/>
      <c r="H31" s="1084"/>
      <c r="I31" s="1084"/>
      <c r="J31" s="1084"/>
      <c r="K31" s="1084"/>
      <c r="L31" s="1085"/>
      <c r="M31" s="861">
        <f ca="1">(SUMIF(Budget!K61:N86,"PFE*",Budget!P61:Q86)+SUMIF(Budget!M97:O130,"PFE*",Budget!P97:Q130)+SUMIF(Budget!M140:O168,"PFE*",Budget!P140:Q168)+SUMIF(Budget!M179:O207,"PFE*",Budget!P179:Q207)+SUMIF(Budget!M217:O243,"PFE*",Budget!P217:Q243)+SUMIF(Budget!K253:N279,"PFE*",Budget!P253:Q279)+SUMIF(Budget!K289:N315,"PFE*",Budget!P289:Q315)+SUMIF(Transferability!I63:K88,"PFE*",Transferability!P63:Q88)+SUMIF(Transferability!J99:M137,"PFE*",Transferability!P99:Q137)+SUMIF(Transferability!J147:M182,"PFE*",Transferability!P147:Q182)+SUMIF(Transferability!J193:M230,"PFE*",Transferability!P193:Q230)+SUMIF(Transferability!J240:M276,"PFE*",Transferability!P240:Q276)+SUMIF(Transferability!I286:K320,"PFE*",Transferability!P286:Q320)+SUMIF(Transferability!I330:K363,"PFE*",Transferability!P330:Q363))-M28</f>
        <v>0</v>
      </c>
      <c r="N31" s="1083"/>
      <c r="O31" s="862"/>
      <c r="P31" s="1092"/>
      <c r="Q31" s="1093"/>
      <c r="R31" s="1094"/>
      <c r="T31" s="279"/>
    </row>
    <row r="32" spans="2:20" ht="15" customHeight="1" x14ac:dyDescent="0.2">
      <c r="B32" s="1162"/>
      <c r="C32" s="1101" t="s">
        <v>2215</v>
      </c>
      <c r="D32" s="1084"/>
      <c r="E32" s="1084"/>
      <c r="F32" s="1084"/>
      <c r="G32" s="1084"/>
      <c r="H32" s="1084"/>
      <c r="I32" s="1084"/>
      <c r="J32" s="1084"/>
      <c r="K32" s="1084"/>
      <c r="L32" s="1085"/>
      <c r="M32" s="1102" t="str">
        <f ca="1">IF(SUM(Budget!H45)+(Transferability!H47+Transferability!L47)&gt;=SUM(M28),"Yes","No - please review your entries.")</f>
        <v>Yes</v>
      </c>
      <c r="N32" s="1103"/>
      <c r="O32" s="1104"/>
      <c r="P32" s="1095"/>
      <c r="Q32" s="1096"/>
      <c r="R32" s="1097"/>
      <c r="T32" s="279"/>
    </row>
    <row r="33" spans="2:20" ht="15" customHeight="1" x14ac:dyDescent="0.2">
      <c r="B33" s="1086" t="s">
        <v>2216</v>
      </c>
      <c r="C33" s="1087"/>
      <c r="D33" s="1087"/>
      <c r="E33" s="1087"/>
      <c r="F33" s="1087"/>
      <c r="G33" s="1087"/>
      <c r="H33" s="1087"/>
      <c r="I33" s="1087"/>
      <c r="J33" s="1087"/>
      <c r="K33" s="1087"/>
      <c r="L33" s="1088"/>
      <c r="M33" s="1163"/>
      <c r="N33" s="1164"/>
      <c r="O33" s="1165"/>
      <c r="P33" s="861">
        <f ca="1">SUMIF(Budget!K61:N86,"Home*",Budget!P61:Q86)+SUMIF(Budget!M97:O130,"Home*",Budget!P97:Q130)+SUMIF(Budget!M140:O168,"Home*",Budget!P140:Q168)+SUMIF(Budget!M179:O207,"Home*",Budget!P179:Q207)+SUMIF(Budget!M217:O243,"Home*",Budget!P217:Q243)+SUMIF(Budget!K253:N279,"Home*",Budget!P253:Q279)+SUMIF(Budget!K289:N315,"Home*",Budget!P289:Q315)+SUMIF(Transferability!I63:K88,"Home*",Transferability!P63:Q88)+SUMIF(Transferability!J99:M137,"Home*",Transferability!P99:Q137)+SUMIF(Transferability!J147:M182,"Home*",Transferability!P147:Q182)+SUMIF(Transferability!J193:M230,"Home*",Transferability!P193:Q230)+SUMIF(Transferability!J240:M276,"Home*",Transferability!P240:Q276)+SUMIF(Transferability!I286:K320,"Home*",Transferability!P286:Q320)+SUMIF(Transferability!I330:K363,"Home*",Transferability!P330:Q363)</f>
        <v>129876.81</v>
      </c>
      <c r="Q33" s="1083"/>
      <c r="R33" s="862"/>
      <c r="T33" s="279"/>
    </row>
    <row r="34" spans="2:20" ht="15" customHeight="1" x14ac:dyDescent="0.2">
      <c r="B34" s="1086" t="s">
        <v>1939</v>
      </c>
      <c r="C34" s="1087"/>
      <c r="D34" s="1087"/>
      <c r="E34" s="1087"/>
      <c r="F34" s="1087"/>
      <c r="G34" s="1087"/>
      <c r="H34" s="1087"/>
      <c r="I34" s="1087"/>
      <c r="J34" s="1087"/>
      <c r="K34" s="1087"/>
      <c r="L34" s="1088"/>
      <c r="M34" s="1166"/>
      <c r="N34" s="1167"/>
      <c r="O34" s="1168"/>
      <c r="P34" s="861">
        <f ca="1">SUMIF(Budget!K61:N86,"Fost*",Budget!P61:Q86)+SUMIF(Budget!M97:O130,"Fost*",Budget!P97:Q130)+SUMIF(Budget!M140:O168,"Fost*",Budget!P140:Q168)+SUMIF(Budget!M179:O207,"Fost*",Budget!P179:Q207)+SUMIF(Budget!M217:O243,"Fost*",Budget!P217:Q243)+SUMIF(Budget!K253:N279,"Fost*",Budget!P253:Q279)+SUMIF(Budget!K289:N315,"Fost*",Budget!P289:Q315)+SUMIF(Transferability!I63:K88,"Fost*",Transferability!P63:Q88)+SUMIF(Transferability!J99:M137,"Fost*",Transferability!P99:Q137)+SUMIF(Transferability!J147:M182,"Fost*",Transferability!P147:Q182)+SUMIF(Transferability!J193:M230,"Fost*",Transferability!P193:Q230)+SUMIF(Transferability!J240:M276,"Fost*",Transferability!P240:Q276)+SUMIF(Transferability!I286:K320,"Fost*",Transferability!P286:Q320)+SUMIF(Transferability!I330:K363,"Fost*",Transferability!P330:Q363)</f>
        <v>0</v>
      </c>
      <c r="Q34" s="1083"/>
      <c r="R34" s="862"/>
      <c r="T34" s="279"/>
    </row>
    <row r="35" spans="2:20" ht="15" customHeight="1" x14ac:dyDescent="0.2">
      <c r="B35" s="1086" t="s">
        <v>2736</v>
      </c>
      <c r="C35" s="1087"/>
      <c r="D35" s="1087"/>
      <c r="E35" s="1087"/>
      <c r="F35" s="1087"/>
      <c r="G35" s="1087"/>
      <c r="H35" s="1087"/>
      <c r="I35" s="1087"/>
      <c r="J35" s="1087"/>
      <c r="K35" s="1087"/>
      <c r="L35" s="1088"/>
      <c r="M35" s="1166"/>
      <c r="N35" s="1167"/>
      <c r="O35" s="1168"/>
      <c r="P35" s="861">
        <f ca="1">SUMIF(Budget!K61:N86,"Neg*",Budget!P61:Q86)+SUMIF(Budget!M97:O130,"Neg*",Budget!P97:Q130)+SUMIF(Budget!M140:O168,"Neg*",Budget!P140:Q168)+SUMIF(Budget!M179:O207,"Neg*",Budget!P179:Q207)+SUMIF(Budget!M217:O243,"Neg*",Budget!P217:Q243)+SUMIF(Budget!K253:N279,"Neg*",Budget!P253:Q279)+SUMIF(Budget!K289:N315,"Neg*",Budget!P289:Q315)+SUMIF(Transferability!I63:K88,"Neg*",Transferability!P63:Q88)+SUMIF(Transferability!J99:M137,"Neg*",Transferability!P99:Q137)+SUMIF(Transferability!J147:M182,"Neg*",Transferability!P147:Q182)+SUMIF(Transferability!J193:M230,"Neg*",Transferability!P193:Q230)+SUMIF(Transferability!J240:M276,"Neg*",Transferability!P240:Q276)+SUMIF(Transferability!I286:K320,"Neg*",Transferability!P286:Q320)+SUMIF(Transferability!I330:K363,"Neg*",Transferability!P330:Q363)</f>
        <v>0</v>
      </c>
      <c r="Q35" s="1083"/>
      <c r="R35" s="862"/>
      <c r="T35" s="279"/>
    </row>
    <row r="36" spans="2:20" ht="15" customHeight="1" x14ac:dyDescent="0.2">
      <c r="B36" s="1140" t="s">
        <v>686</v>
      </c>
      <c r="C36" s="1141"/>
      <c r="D36" s="1141"/>
      <c r="E36" s="1141"/>
      <c r="F36" s="1141"/>
      <c r="G36" s="1141"/>
      <c r="H36" s="1141"/>
      <c r="I36" s="1141"/>
      <c r="J36" s="1141"/>
      <c r="K36" s="1141"/>
      <c r="L36" s="1142"/>
      <c r="M36" s="1169"/>
      <c r="N36" s="1170"/>
      <c r="O36" s="1171"/>
      <c r="P36" s="861">
        <f ca="1">SUM(M31,P10:R35)</f>
        <v>503614</v>
      </c>
      <c r="Q36" s="1083"/>
      <c r="R36" s="862"/>
      <c r="T36" s="279"/>
    </row>
    <row r="37" spans="2:20" ht="12.75" x14ac:dyDescent="0.2">
      <c r="B37" s="1185" t="s">
        <v>2107</v>
      </c>
      <c r="C37" s="1185"/>
      <c r="D37" s="1185"/>
      <c r="E37" s="1185"/>
      <c r="F37" s="1185"/>
      <c r="G37" s="1185"/>
      <c r="H37" s="1185"/>
      <c r="I37" s="1185"/>
      <c r="J37" s="1185"/>
      <c r="K37" s="1185"/>
      <c r="L37" s="1185"/>
      <c r="M37" s="1185"/>
      <c r="N37" s="1185"/>
      <c r="O37" s="1185"/>
      <c r="P37" s="1185"/>
      <c r="Q37" s="1185"/>
      <c r="R37" s="1185"/>
      <c r="T37" s="279"/>
    </row>
    <row r="38" spans="2:20" ht="12.75" x14ac:dyDescent="0.2">
      <c r="B38" s="321" t="str">
        <f>'Main Page'!$G$9</f>
        <v>2026-2027</v>
      </c>
      <c r="C38" s="320"/>
      <c r="D38" s="322" t="s">
        <v>671</v>
      </c>
      <c r="E38" s="322" t="str">
        <f>'Main Page'!$F$13</f>
        <v>Albemarle County Public Schools</v>
      </c>
      <c r="F38" s="320"/>
      <c r="G38" s="322"/>
      <c r="H38" s="323"/>
      <c r="I38" s="322" t="s">
        <v>670</v>
      </c>
      <c r="J38" s="324">
        <f>'Main Page'!$F$14</f>
        <v>2</v>
      </c>
      <c r="K38" s="712" t="str">
        <f>'Main Page'!$B$6</f>
        <v xml:space="preserve">  Title I, Part A, Improving Basic Programs</v>
      </c>
      <c r="L38" s="712"/>
      <c r="M38" s="712"/>
      <c r="N38" s="712"/>
      <c r="O38" s="712"/>
      <c r="P38" s="712"/>
      <c r="Q38" s="712"/>
      <c r="R38" s="712"/>
      <c r="T38" s="279"/>
    </row>
    <row r="39" spans="2:20" ht="20.25" customHeight="1" x14ac:dyDescent="0.2">
      <c r="B39" s="1186" t="s">
        <v>2545</v>
      </c>
      <c r="C39" s="1186"/>
      <c r="D39" s="1186"/>
      <c r="E39" s="1186"/>
      <c r="F39" s="1186"/>
      <c r="G39" s="1186"/>
      <c r="H39" s="1186"/>
      <c r="I39" s="1186"/>
      <c r="J39" s="1186"/>
      <c r="K39" s="1186"/>
      <c r="L39" s="1186"/>
      <c r="M39" s="1186"/>
      <c r="N39" s="1186"/>
      <c r="O39" s="1186"/>
      <c r="P39" s="1186"/>
      <c r="Q39" s="1186"/>
      <c r="R39" s="1186"/>
      <c r="T39" s="279"/>
    </row>
    <row r="40" spans="2:20" ht="15.75" x14ac:dyDescent="0.2">
      <c r="B40" s="411"/>
      <c r="C40" s="411"/>
      <c r="D40" s="411"/>
      <c r="E40" s="411"/>
      <c r="F40" s="411"/>
      <c r="G40" s="411"/>
      <c r="H40" s="411"/>
      <c r="I40" s="1187" t="s">
        <v>1184</v>
      </c>
      <c r="J40" s="1188"/>
      <c r="K40" s="1188"/>
      <c r="L40" s="1188"/>
      <c r="M40" s="1188"/>
      <c r="N40" s="1188"/>
      <c r="O40" s="1188"/>
      <c r="P40" s="1188"/>
      <c r="Q40" s="1188"/>
      <c r="R40" s="1189"/>
      <c r="T40" s="279"/>
    </row>
    <row r="41" spans="2:20" ht="15.75" x14ac:dyDescent="0.2">
      <c r="B41" s="411"/>
      <c r="C41" s="411"/>
      <c r="D41" s="411"/>
      <c r="E41" s="411"/>
      <c r="F41" s="411"/>
      <c r="G41" s="411"/>
      <c r="H41" s="411"/>
      <c r="I41" s="1190" t="s">
        <v>2338</v>
      </c>
      <c r="J41" s="1191"/>
      <c r="K41" s="1191"/>
      <c r="L41" s="1191"/>
      <c r="M41" s="1191"/>
      <c r="N41" s="1191"/>
      <c r="O41" s="1191"/>
      <c r="P41" s="1191"/>
      <c r="Q41" s="1191"/>
      <c r="R41" s="1192"/>
      <c r="T41" s="279"/>
    </row>
    <row r="42" spans="2:20" ht="14.25" x14ac:dyDescent="0.2">
      <c r="B42" s="1193" t="s">
        <v>1492</v>
      </c>
      <c r="C42" s="1194"/>
      <c r="D42" s="1194"/>
      <c r="E42" s="1194"/>
      <c r="F42" s="1194"/>
      <c r="G42" s="1194"/>
      <c r="H42" s="1195"/>
      <c r="I42" s="1193" t="s">
        <v>1493</v>
      </c>
      <c r="J42" s="1194"/>
      <c r="K42" s="1194"/>
      <c r="L42" s="1194"/>
      <c r="M42" s="1194"/>
      <c r="N42" s="1194"/>
      <c r="O42" s="1194"/>
      <c r="P42" s="1194"/>
      <c r="Q42" s="1194"/>
      <c r="R42" s="1195"/>
      <c r="T42" s="279"/>
    </row>
    <row r="43" spans="2:20" ht="12.75" x14ac:dyDescent="0.2">
      <c r="B43" s="412" t="s">
        <v>1523</v>
      </c>
      <c r="C43" s="329"/>
      <c r="D43" s="329"/>
      <c r="E43" s="329"/>
      <c r="F43" s="329"/>
      <c r="G43" s="1172">
        <f>SUM(Narrative!O52)</f>
        <v>2167001.37</v>
      </c>
      <c r="H43" s="1173"/>
      <c r="I43" s="1174" t="s">
        <v>1181</v>
      </c>
      <c r="J43" s="1175"/>
      <c r="K43" s="1175"/>
      <c r="L43" s="1175"/>
      <c r="M43" s="1175"/>
      <c r="N43" s="1175"/>
      <c r="O43" s="1175"/>
      <c r="P43" s="1175"/>
      <c r="Q43" s="1175"/>
      <c r="R43" s="1176"/>
      <c r="T43" s="279"/>
    </row>
    <row r="44" spans="2:20" ht="12.75" x14ac:dyDescent="0.2">
      <c r="B44" s="1177"/>
      <c r="C44" s="1178"/>
      <c r="D44" s="1178"/>
      <c r="E44" s="1178"/>
      <c r="F44" s="1178"/>
      <c r="G44" s="1178"/>
      <c r="H44" s="1179"/>
      <c r="I44" s="1174" t="s">
        <v>1182</v>
      </c>
      <c r="J44" s="1175"/>
      <c r="K44" s="1175"/>
      <c r="L44" s="1175"/>
      <c r="M44" s="1175"/>
      <c r="N44" s="1175"/>
      <c r="O44" s="1175"/>
      <c r="P44" s="1175"/>
      <c r="Q44" s="1175"/>
      <c r="R44" s="1176"/>
      <c r="T44" s="279"/>
    </row>
    <row r="45" spans="2:20" ht="12.75" x14ac:dyDescent="0.2">
      <c r="B45" s="412" t="s">
        <v>1524</v>
      </c>
      <c r="C45" s="329"/>
      <c r="D45" s="329"/>
      <c r="E45" s="329"/>
      <c r="F45" s="329"/>
      <c r="G45" s="1180">
        <f ca="1">$P$36</f>
        <v>503614</v>
      </c>
      <c r="H45" s="1181"/>
      <c r="I45" s="1182">
        <f>$G$43</f>
        <v>2167001.37</v>
      </c>
      <c r="J45" s="1183"/>
      <c r="K45" s="413"/>
      <c r="L45" s="1183">
        <f>'Program Requirements'!I313</f>
        <v>3439</v>
      </c>
      <c r="M45" s="1183"/>
      <c r="N45" s="334" t="s">
        <v>665</v>
      </c>
      <c r="O45" s="1184">
        <f>IF(ISERROR(SUM(I45)/SUM(L45)),0,SUM(I45)/SUM(L45))</f>
        <v>630.12543471939523</v>
      </c>
      <c r="P45" s="1184"/>
      <c r="Q45" s="414"/>
      <c r="R45" s="415"/>
      <c r="T45" s="279"/>
    </row>
    <row r="46" spans="2:20" ht="23.25" customHeight="1" x14ac:dyDescent="0.2">
      <c r="B46" s="1177"/>
      <c r="C46" s="1178"/>
      <c r="D46" s="1178"/>
      <c r="E46" s="1178"/>
      <c r="F46" s="1178"/>
      <c r="G46" s="1178"/>
      <c r="H46" s="1179"/>
      <c r="I46" s="1198" t="s">
        <v>2613</v>
      </c>
      <c r="J46" s="1199"/>
      <c r="K46" s="413"/>
      <c r="L46" s="1199" t="s">
        <v>2614</v>
      </c>
      <c r="M46" s="1199"/>
      <c r="N46" s="413"/>
      <c r="O46" s="1202" t="s">
        <v>178</v>
      </c>
      <c r="P46" s="1202"/>
      <c r="Q46" s="413"/>
      <c r="R46" s="416"/>
      <c r="T46" s="279"/>
    </row>
    <row r="47" spans="2:20" ht="12.75" x14ac:dyDescent="0.2">
      <c r="B47" s="412" t="s">
        <v>664</v>
      </c>
      <c r="C47" s="329"/>
      <c r="D47" s="329"/>
      <c r="E47" s="329"/>
      <c r="F47" s="329"/>
      <c r="G47" s="1180">
        <f ca="1">SUM(G43)-SUM(G45)</f>
        <v>1663387.37</v>
      </c>
      <c r="H47" s="1181"/>
      <c r="I47" s="417"/>
      <c r="J47" s="418"/>
      <c r="K47" s="418"/>
      <c r="L47" s="418"/>
      <c r="M47" s="418"/>
      <c r="N47" s="419"/>
      <c r="O47" s="420"/>
      <c r="P47" s="420"/>
      <c r="Q47" s="413"/>
      <c r="R47" s="421"/>
      <c r="T47" s="279"/>
    </row>
    <row r="48" spans="2:20" ht="12.75" x14ac:dyDescent="0.2">
      <c r="B48" s="1177"/>
      <c r="C48" s="1178"/>
      <c r="D48" s="1178"/>
      <c r="E48" s="1178"/>
      <c r="F48" s="1178"/>
      <c r="G48" s="1178"/>
      <c r="H48" s="1179"/>
      <c r="I48" s="1174" t="s">
        <v>2612</v>
      </c>
      <c r="J48" s="1175"/>
      <c r="K48" s="1175"/>
      <c r="L48" s="1175"/>
      <c r="M48" s="1175"/>
      <c r="N48" s="1175"/>
      <c r="O48" s="1175"/>
      <c r="P48" s="1175"/>
      <c r="Q48" s="1175"/>
      <c r="R48" s="1176"/>
      <c r="T48" s="279"/>
    </row>
    <row r="49" spans="2:20" ht="12.75" customHeight="1" x14ac:dyDescent="0.2">
      <c r="B49" s="1231" t="s">
        <v>237</v>
      </c>
      <c r="C49" s="1232"/>
      <c r="D49" s="1232"/>
      <c r="E49" s="1232"/>
      <c r="F49" s="1232"/>
      <c r="G49" s="1208">
        <f>'Program Requirements'!N315</f>
        <v>0.39350640062933551</v>
      </c>
      <c r="H49" s="1209"/>
      <c r="I49" s="1182">
        <f>O45</f>
        <v>630.12543471939523</v>
      </c>
      <c r="J49" s="1183"/>
      <c r="K49" s="413"/>
      <c r="L49" s="1183">
        <v>125</v>
      </c>
      <c r="M49" s="1183"/>
      <c r="N49" s="334" t="s">
        <v>665</v>
      </c>
      <c r="O49" s="1184">
        <f>ROUND((SUM(I49)*SUM(L49))/100,2)</f>
        <v>787.66</v>
      </c>
      <c r="P49" s="1184"/>
      <c r="Q49" s="413"/>
      <c r="R49" s="422"/>
      <c r="T49" s="26"/>
    </row>
    <row r="50" spans="2:20" ht="33.75" customHeight="1" x14ac:dyDescent="0.2">
      <c r="B50" s="1210"/>
      <c r="C50" s="1211"/>
      <c r="D50" s="1211"/>
      <c r="E50" s="1211"/>
      <c r="F50" s="1211"/>
      <c r="G50" s="1211"/>
      <c r="H50" s="1212"/>
      <c r="I50" s="1198" t="s">
        <v>2615</v>
      </c>
      <c r="J50" s="1199"/>
      <c r="K50" s="413"/>
      <c r="L50" s="1199" t="s">
        <v>2616</v>
      </c>
      <c r="M50" s="1199"/>
      <c r="N50" s="413"/>
      <c r="O50" s="1202" t="s">
        <v>2617</v>
      </c>
      <c r="P50" s="1202"/>
      <c r="Q50" s="423"/>
      <c r="R50" s="424"/>
      <c r="T50" s="26"/>
    </row>
    <row r="51" spans="2:20" ht="12.75" customHeight="1" x14ac:dyDescent="0.2">
      <c r="B51" s="1216" t="s">
        <v>2329</v>
      </c>
      <c r="C51" s="1217"/>
      <c r="D51" s="1218"/>
      <c r="E51" s="425" t="s">
        <v>672</v>
      </c>
      <c r="F51" s="425" t="s">
        <v>673</v>
      </c>
      <c r="G51" s="425" t="s">
        <v>674</v>
      </c>
      <c r="H51" s="425" t="s">
        <v>675</v>
      </c>
      <c r="I51" s="425" t="s">
        <v>676</v>
      </c>
      <c r="J51" s="425" t="s">
        <v>677</v>
      </c>
      <c r="K51" s="425" t="s">
        <v>706</v>
      </c>
      <c r="L51" s="425" t="s">
        <v>657</v>
      </c>
      <c r="M51" s="425" t="s">
        <v>658</v>
      </c>
      <c r="N51" s="425" t="s">
        <v>659</v>
      </c>
      <c r="O51" s="425" t="s">
        <v>660</v>
      </c>
      <c r="P51" s="425" t="s">
        <v>661</v>
      </c>
      <c r="Q51" s="425" t="s">
        <v>662</v>
      </c>
      <c r="R51" s="425" t="s">
        <v>663</v>
      </c>
      <c r="T51" s="26"/>
    </row>
    <row r="52" spans="2:20" ht="131.25" customHeight="1" x14ac:dyDescent="0.2">
      <c r="B52" s="1219" t="s">
        <v>233</v>
      </c>
      <c r="C52" s="1220"/>
      <c r="D52" s="1221"/>
      <c r="E52" s="426" t="s">
        <v>2624</v>
      </c>
      <c r="F52" s="426" t="s">
        <v>724</v>
      </c>
      <c r="G52" s="426" t="s">
        <v>2625</v>
      </c>
      <c r="H52" s="426" t="s">
        <v>2626</v>
      </c>
      <c r="I52" s="426" t="str">
        <f>"Number of Title I, Part A School Level FTE Personnel Funded with "  &amp; 'Main Page'!G9 &amp; " Funds"</f>
        <v>Number of Title I, Part A School Level FTE Personnel Funded with 2026-2027 Funds</v>
      </c>
      <c r="J52" s="426" t="str">
        <f>"Number of Title I, Part A School Level FTE Paraprofessionals Funded with " &amp;'Main Page'!G9 &amp; " Funds"</f>
        <v>Number of Title I, Part A School Level FTE Paraprofessionals Funded with 2026-2027 Funds</v>
      </c>
      <c r="K52" s="426" t="s">
        <v>1918</v>
      </c>
      <c r="L52" s="426" t="s">
        <v>1916</v>
      </c>
      <c r="M52" s="426" t="s">
        <v>1183</v>
      </c>
      <c r="N52" s="426" t="s">
        <v>179</v>
      </c>
      <c r="O52" s="427" t="str">
        <f ca="1">"Distribution Balance:  "&amp;+SUM(G47) &amp;" from Box A"</f>
        <v>Distribution Balance:  1663387.37 from Box A</v>
      </c>
      <c r="P52" s="426" t="s">
        <v>1840</v>
      </c>
      <c r="Q52" s="426" t="s">
        <v>2680</v>
      </c>
      <c r="R52" s="426" t="s">
        <v>1839</v>
      </c>
      <c r="T52" s="26"/>
    </row>
    <row r="53" spans="2:20" ht="12.75" x14ac:dyDescent="0.2">
      <c r="B53" s="1222" t="s">
        <v>2682</v>
      </c>
      <c r="C53" s="1223"/>
      <c r="D53" s="1223"/>
      <c r="E53" s="1223"/>
      <c r="F53" s="1224"/>
      <c r="G53" s="428"/>
      <c r="H53" s="428"/>
      <c r="I53" s="429">
        <f>SUM(I58:I256)</f>
        <v>0</v>
      </c>
      <c r="J53" s="429">
        <f>SUM(J58:J256)</f>
        <v>0</v>
      </c>
      <c r="K53" s="429">
        <f>SUM(K58:K256)</f>
        <v>0</v>
      </c>
      <c r="L53" s="429">
        <f>SUM(L58:L256)</f>
        <v>0</v>
      </c>
      <c r="M53" s="430"/>
      <c r="N53" s="429">
        <f ca="1">SUM(N58:N256)</f>
        <v>0</v>
      </c>
      <c r="O53" s="429">
        <f ca="1">G47</f>
        <v>1663387.37</v>
      </c>
      <c r="P53" s="429">
        <f>SUM(P58:P256)</f>
        <v>0</v>
      </c>
      <c r="Q53" s="431">
        <f ca="1">SUM(Q58:Q256)</f>
        <v>0</v>
      </c>
      <c r="R53" s="431"/>
      <c r="T53" s="253">
        <f>IF(SUM(K53,L53) &gt;0,K53/(K53+L53),0)</f>
        <v>0</v>
      </c>
    </row>
    <row r="54" spans="2:20" ht="20.25" customHeight="1" x14ac:dyDescent="0.2">
      <c r="B54" s="1225" t="s">
        <v>2768</v>
      </c>
      <c r="C54" s="1226"/>
      <c r="D54" s="1226"/>
      <c r="E54" s="1226"/>
      <c r="F54" s="1226"/>
      <c r="G54" s="1226"/>
      <c r="H54" s="1226"/>
      <c r="I54" s="1226"/>
      <c r="J54" s="1226"/>
      <c r="K54" s="1226"/>
      <c r="L54" s="1226"/>
      <c r="M54" s="1226"/>
      <c r="N54" s="1227"/>
      <c r="O54" s="1196" t="s">
        <v>621</v>
      </c>
      <c r="P54" s="1197"/>
      <c r="Q54" s="431">
        <f ca="1">SUM(G47-Q53)</f>
        <v>1663387.37</v>
      </c>
      <c r="R54" s="432"/>
      <c r="T54" s="168"/>
    </row>
    <row r="55" spans="2:20" ht="7.5" hidden="1" customHeight="1" x14ac:dyDescent="0.2">
      <c r="B55" s="227"/>
      <c r="C55" s="228"/>
      <c r="D55" s="228"/>
      <c r="E55" s="228"/>
      <c r="F55" s="228"/>
      <c r="G55" s="228"/>
      <c r="H55" s="228"/>
      <c r="I55" s="228"/>
      <c r="J55" s="228"/>
      <c r="K55" s="228"/>
      <c r="L55" s="228"/>
      <c r="M55" s="228"/>
      <c r="N55" s="229"/>
      <c r="O55" s="230"/>
      <c r="P55" s="231"/>
      <c r="Q55" s="214"/>
      <c r="R55" s="215"/>
      <c r="T55" s="168"/>
    </row>
    <row r="56" spans="2:20" ht="7.5" hidden="1" customHeight="1" x14ac:dyDescent="0.2">
      <c r="B56" s="227"/>
      <c r="C56" s="228"/>
      <c r="D56" s="228"/>
      <c r="E56" s="228"/>
      <c r="F56" s="228"/>
      <c r="G56" s="228"/>
      <c r="H56" s="228"/>
      <c r="I56" s="228"/>
      <c r="J56" s="228"/>
      <c r="K56" s="228"/>
      <c r="L56" s="228"/>
      <c r="M56" s="228"/>
      <c r="N56" s="229"/>
      <c r="O56" s="230"/>
      <c r="P56" s="231"/>
      <c r="Q56" s="214"/>
      <c r="R56" s="215"/>
      <c r="T56" s="169"/>
    </row>
    <row r="57" spans="2:20" ht="18.75" hidden="1" customHeight="1" x14ac:dyDescent="0.2">
      <c r="B57" s="232">
        <v>1</v>
      </c>
      <c r="C57" s="232">
        <v>2</v>
      </c>
      <c r="D57" s="232">
        <v>3</v>
      </c>
      <c r="E57" s="232">
        <v>4</v>
      </c>
      <c r="F57" s="232">
        <v>5</v>
      </c>
      <c r="G57" s="232">
        <v>6</v>
      </c>
      <c r="H57" s="232">
        <v>7</v>
      </c>
      <c r="I57" s="232">
        <v>8</v>
      </c>
      <c r="J57" s="232">
        <v>9</v>
      </c>
      <c r="K57" s="232">
        <v>10</v>
      </c>
      <c r="L57" s="232">
        <v>11</v>
      </c>
      <c r="M57" s="232">
        <v>12</v>
      </c>
      <c r="N57" s="232">
        <v>13</v>
      </c>
      <c r="O57" s="232">
        <v>14</v>
      </c>
      <c r="P57" s="232">
        <v>15</v>
      </c>
      <c r="Q57" s="232">
        <v>16</v>
      </c>
      <c r="R57" s="232">
        <v>17</v>
      </c>
      <c r="T57" s="169"/>
    </row>
    <row r="58" spans="2:20" ht="18.75" customHeight="1" x14ac:dyDescent="0.2">
      <c r="B58" s="1213" t="str">
        <f>IF(ISBLANK('Program Requirements'!B103),"",('Program Requirements'!B103))</f>
        <v>Woodbrook Elementary</v>
      </c>
      <c r="C58" s="1214"/>
      <c r="D58" s="1215"/>
      <c r="E58" s="181"/>
      <c r="F58" s="433" t="str">
        <f>IF(ISBLANK('Program Requirements'!E103),"",'Program Requirements'!E103)</f>
        <v>PK - 05</v>
      </c>
      <c r="G58" s="181"/>
      <c r="H58" s="181"/>
      <c r="I58" s="50"/>
      <c r="J58" s="50"/>
      <c r="K58" s="434" t="str">
        <f>IF(E58="Yes",('Program Requirements'!H103),"")</f>
        <v/>
      </c>
      <c r="L58" s="434" t="str">
        <f>IF(E58="Yes",('Program Requirements'!M103),"")</f>
        <v/>
      </c>
      <c r="M58" s="435">
        <f>IF(ISBLANK('Program Requirements'!N103),"",'Program Requirements'!N103)</f>
        <v>0.8529411764705882</v>
      </c>
      <c r="N58" s="436" t="str">
        <f ca="1">IF(IF(E58="Yes",IF(ISBLANK(L58),"",SUM(L58)*$O$49),0)&gt;$G$47,SUM($G$47),IF(E58="Yes",IF(ISBLANK(L58),"",SUM(L58)*$O$49),""))</f>
        <v/>
      </c>
      <c r="O58" s="436">
        <f ca="1">SUM(Q54)-SUM(N58)-SUM(P58)</f>
        <v>1663387.37</v>
      </c>
      <c r="P58" s="51"/>
      <c r="Q58" s="436">
        <f ca="1">IF(SUM(P58)=0,SUM(N58),IF(SUM(N58,P58)=P58,"ERROR",SUM(N58,P58)))</f>
        <v>0</v>
      </c>
      <c r="R58" s="437" t="str">
        <f>IF(E58="Yes",SUM(Q58)/SUM(L58),"")</f>
        <v/>
      </c>
      <c r="T58" s="169"/>
    </row>
    <row r="59" spans="2:20" ht="12.75" x14ac:dyDescent="0.2">
      <c r="B59" s="1213" t="str">
        <f>IF(ISBLANK('Program Requirements'!B104),"",('Program Requirements'!B104))</f>
        <v>Mary Carr Greer Elementary</v>
      </c>
      <c r="C59" s="1214"/>
      <c r="D59" s="1215"/>
      <c r="E59" s="181"/>
      <c r="F59" s="433" t="str">
        <f>IF(ISBLANK('Program Requirements'!E104),"",'Program Requirements'!E104)</f>
        <v>PK - 05</v>
      </c>
      <c r="G59" s="181"/>
      <c r="H59" s="181"/>
      <c r="I59" s="50"/>
      <c r="J59" s="50"/>
      <c r="K59" s="434" t="str">
        <f>IF(E59="Yes",('Program Requirements'!H104),"")</f>
        <v/>
      </c>
      <c r="L59" s="434" t="str">
        <f>IF(E59="Yes",('Program Requirements'!M104),"")</f>
        <v/>
      </c>
      <c r="M59" s="435">
        <f>IF(ISBLANK('Program Requirements'!N104),"",'Program Requirements'!N104)</f>
        <v>0.78545454545454552</v>
      </c>
      <c r="N59" s="436" t="str">
        <f t="shared" ref="N59:N122" ca="1" si="0">IF(IF(E59="Yes",IF(ISBLANK(L59),"",SUM(L59)*$O$49),0)&gt;$G$47,SUM($G$47),IF(E59="Yes",IF(ISBLANK(L59),"",SUM(L59)*$O$49),""))</f>
        <v/>
      </c>
      <c r="O59" s="436">
        <f ca="1">SUM(O58)-SUM(N59)-SUM(P59)</f>
        <v>1663387.37</v>
      </c>
      <c r="P59" s="51"/>
      <c r="Q59" s="436">
        <f t="shared" ref="Q59:Q122" ca="1" si="1">IF(SUM(P59)=0,SUM(N59),IF(SUM(N59,P59)=P59,"ERROR",SUM(N59,P59)))</f>
        <v>0</v>
      </c>
      <c r="R59" s="437" t="str">
        <f t="shared" ref="R59:R89" si="2">IF(E59="Yes",SUM(Q59)/SUM(L59),"")</f>
        <v/>
      </c>
      <c r="T59" s="169"/>
    </row>
    <row r="60" spans="2:20" ht="12.75" x14ac:dyDescent="0.2">
      <c r="B60" s="1213" t="str">
        <f>IF(ISBLANK('Program Requirements'!B105),"",('Program Requirements'!B105))</f>
        <v>Scottsville Elementary</v>
      </c>
      <c r="C60" s="1214"/>
      <c r="D60" s="1215"/>
      <c r="E60" s="181"/>
      <c r="F60" s="433" t="str">
        <f>IF(ISBLANK('Program Requirements'!E105),"",'Program Requirements'!E105)</f>
        <v>PK - 05</v>
      </c>
      <c r="G60" s="181"/>
      <c r="H60" s="181"/>
      <c r="I60" s="50"/>
      <c r="J60" s="50"/>
      <c r="K60" s="434" t="str">
        <f>IF(E60="Yes",('Program Requirements'!H105),"")</f>
        <v/>
      </c>
      <c r="L60" s="434" t="str">
        <f>IF(E60="Yes",('Program Requirements'!M105),"")</f>
        <v/>
      </c>
      <c r="M60" s="435">
        <f>IF(ISBLANK('Program Requirements'!N105),"",'Program Requirements'!N105)</f>
        <v>0.70521327014218016</v>
      </c>
      <c r="N60" s="436" t="str">
        <f t="shared" ca="1" si="0"/>
        <v/>
      </c>
      <c r="O60" s="436">
        <f t="shared" ref="O60:O123" ca="1" si="3">SUM(O59)-SUM(N60)-SUM(P60)</f>
        <v>1663387.37</v>
      </c>
      <c r="P60" s="51"/>
      <c r="Q60" s="436">
        <f t="shared" ca="1" si="1"/>
        <v>0</v>
      </c>
      <c r="R60" s="437" t="str">
        <f t="shared" si="2"/>
        <v/>
      </c>
      <c r="T60" s="169"/>
    </row>
    <row r="61" spans="2:20" ht="12.75" x14ac:dyDescent="0.2">
      <c r="B61" s="1213" t="str">
        <f>IF(ISBLANK('Program Requirements'!B106),"",('Program Requirements'!B106))</f>
        <v>Agnor Elementary</v>
      </c>
      <c r="C61" s="1214"/>
      <c r="D61" s="1215"/>
      <c r="E61" s="181"/>
      <c r="F61" s="433" t="str">
        <f>IF(ISBLANK('Program Requirements'!E106),"",'Program Requirements'!E106)</f>
        <v>PK - 05</v>
      </c>
      <c r="G61" s="181"/>
      <c r="H61" s="181"/>
      <c r="I61" s="50"/>
      <c r="J61" s="50"/>
      <c r="K61" s="434" t="str">
        <f>IF(E61="Yes",('Program Requirements'!H106),"")</f>
        <v/>
      </c>
      <c r="L61" s="434" t="str">
        <f>IF(E61="Yes",('Program Requirements'!M106),"")</f>
        <v/>
      </c>
      <c r="M61" s="435">
        <f>IF(ISBLANK('Program Requirements'!N106),"",'Program Requirements'!N106)</f>
        <v>0.68927875243664727</v>
      </c>
      <c r="N61" s="436" t="str">
        <f t="shared" ca="1" si="0"/>
        <v/>
      </c>
      <c r="O61" s="436">
        <f t="shared" ca="1" si="3"/>
        <v>1663387.37</v>
      </c>
      <c r="P61" s="51"/>
      <c r="Q61" s="436">
        <f t="shared" ca="1" si="1"/>
        <v>0</v>
      </c>
      <c r="R61" s="437" t="str">
        <f t="shared" si="2"/>
        <v/>
      </c>
      <c r="T61" s="169"/>
    </row>
    <row r="62" spans="2:20" ht="12.75" x14ac:dyDescent="0.2">
      <c r="B62" s="1213" t="str">
        <f>IF(ISBLANK('Program Requirements'!B107),"",('Program Requirements'!B107))</f>
        <v>Red Hill Elementary</v>
      </c>
      <c r="C62" s="1214"/>
      <c r="D62" s="1215"/>
      <c r="E62" s="181"/>
      <c r="F62" s="433" t="str">
        <f>IF(ISBLANK('Program Requirements'!E107),"",'Program Requirements'!E107)</f>
        <v>PK - 05</v>
      </c>
      <c r="G62" s="181"/>
      <c r="H62" s="181"/>
      <c r="I62" s="50"/>
      <c r="J62" s="50"/>
      <c r="K62" s="434" t="str">
        <f>IF(E62="Yes",('Program Requirements'!H107),"")</f>
        <v/>
      </c>
      <c r="L62" s="434" t="str">
        <f>IF(E62="Yes",('Program Requirements'!M107),"")</f>
        <v/>
      </c>
      <c r="M62" s="435">
        <f>IF(ISBLANK('Program Requirements'!N107),"",'Program Requirements'!N107)</f>
        <v>0.65497076023391809</v>
      </c>
      <c r="N62" s="436" t="str">
        <f t="shared" ca="1" si="0"/>
        <v/>
      </c>
      <c r="O62" s="436">
        <f t="shared" ca="1" si="3"/>
        <v>1663387.37</v>
      </c>
      <c r="P62" s="51"/>
      <c r="Q62" s="436">
        <f t="shared" ca="1" si="1"/>
        <v>0</v>
      </c>
      <c r="R62" s="437" t="str">
        <f t="shared" si="2"/>
        <v/>
      </c>
      <c r="T62" s="169"/>
    </row>
    <row r="63" spans="2:20" ht="12.75" x14ac:dyDescent="0.2">
      <c r="B63" s="1213" t="str">
        <f>IF(ISBLANK('Program Requirements'!B108),"",('Program Requirements'!B108))</f>
        <v>Journey Middle</v>
      </c>
      <c r="C63" s="1214"/>
      <c r="D63" s="1215"/>
      <c r="E63" s="181"/>
      <c r="F63" s="433" t="str">
        <f>IF(ISBLANK('Program Requirements'!E108),"",'Program Requirements'!E108)</f>
        <v>06 - 08</v>
      </c>
      <c r="G63" s="181"/>
      <c r="H63" s="181"/>
      <c r="I63" s="50"/>
      <c r="J63" s="50"/>
      <c r="K63" s="434" t="str">
        <f>IF(E63="Yes",('Program Requirements'!H108),"")</f>
        <v/>
      </c>
      <c r="L63" s="434" t="str">
        <f>IF(E63="Yes",('Program Requirements'!M108),"")</f>
        <v/>
      </c>
      <c r="M63" s="435">
        <f>IF(ISBLANK('Program Requirements'!N108),"",'Program Requirements'!N108)</f>
        <v>0.64734576757532292</v>
      </c>
      <c r="N63" s="436" t="str">
        <f t="shared" ca="1" si="0"/>
        <v/>
      </c>
      <c r="O63" s="436">
        <f t="shared" ca="1" si="3"/>
        <v>1663387.37</v>
      </c>
      <c r="P63" s="51"/>
      <c r="Q63" s="436">
        <f t="shared" ca="1" si="1"/>
        <v>0</v>
      </c>
      <c r="R63" s="437" t="str">
        <f t="shared" si="2"/>
        <v/>
      </c>
      <c r="T63" s="169"/>
    </row>
    <row r="64" spans="2:20" ht="12.75" x14ac:dyDescent="0.2">
      <c r="B64" s="1213" t="str">
        <f>IF(ISBLANK('Program Requirements'!B109),"",('Program Requirements'!B109))</f>
        <v>Jackson P. Burley Middle</v>
      </c>
      <c r="C64" s="1214"/>
      <c r="D64" s="1215"/>
      <c r="E64" s="181"/>
      <c r="F64" s="433" t="str">
        <f>IF(ISBLANK('Program Requirements'!E109),"",'Program Requirements'!E109)</f>
        <v>06 - 08</v>
      </c>
      <c r="G64" s="181"/>
      <c r="H64" s="181"/>
      <c r="I64" s="50"/>
      <c r="J64" s="50"/>
      <c r="K64" s="434" t="str">
        <f>IF(E64="Yes",('Program Requirements'!H109),"")</f>
        <v/>
      </c>
      <c r="L64" s="434" t="str">
        <f>IF(E64="Yes",('Program Requirements'!M109),"")</f>
        <v/>
      </c>
      <c r="M64" s="435">
        <f>IF(ISBLANK('Program Requirements'!N109),"",'Program Requirements'!N109)</f>
        <v>0.52594059405940596</v>
      </c>
      <c r="N64" s="436" t="str">
        <f t="shared" ca="1" si="0"/>
        <v/>
      </c>
      <c r="O64" s="436">
        <f t="shared" ca="1" si="3"/>
        <v>1663387.37</v>
      </c>
      <c r="P64" s="51"/>
      <c r="Q64" s="436">
        <f t="shared" ca="1" si="1"/>
        <v>0</v>
      </c>
      <c r="R64" s="437" t="str">
        <f t="shared" si="2"/>
        <v/>
      </c>
      <c r="T64" s="169"/>
    </row>
    <row r="65" spans="2:20" ht="12.75" x14ac:dyDescent="0.2">
      <c r="B65" s="1213" t="str">
        <f>IF(ISBLANK('Program Requirements'!B110),"",('Program Requirements'!B110))</f>
        <v>Mountain View Upper Elementary</v>
      </c>
      <c r="C65" s="1214"/>
      <c r="D65" s="1215"/>
      <c r="E65" s="181"/>
      <c r="F65" s="433" t="str">
        <f>IF(ISBLANK('Program Requirements'!E110),"",'Program Requirements'!E110)</f>
        <v>03 - 05</v>
      </c>
      <c r="G65" s="181"/>
      <c r="H65" s="181"/>
      <c r="I65" s="50"/>
      <c r="J65" s="50"/>
      <c r="K65" s="434" t="str">
        <f>IF(E65="Yes",('Program Requirements'!H110),"")</f>
        <v/>
      </c>
      <c r="L65" s="434" t="str">
        <f>IF(E65="Yes",('Program Requirements'!M110),"")</f>
        <v/>
      </c>
      <c r="M65" s="435">
        <f>IF(ISBLANK('Program Requirements'!N110),"",'Program Requirements'!N110)</f>
        <v>0.50162162162162172</v>
      </c>
      <c r="N65" s="436" t="str">
        <f t="shared" ca="1" si="0"/>
        <v/>
      </c>
      <c r="O65" s="436">
        <f t="shared" ca="1" si="3"/>
        <v>1663387.37</v>
      </c>
      <c r="P65" s="51"/>
      <c r="Q65" s="436">
        <f t="shared" ca="1" si="1"/>
        <v>0</v>
      </c>
      <c r="R65" s="437" t="str">
        <f t="shared" si="2"/>
        <v/>
      </c>
      <c r="T65" s="279"/>
    </row>
    <row r="66" spans="2:20" ht="12.75" x14ac:dyDescent="0.2">
      <c r="B66" s="1213" t="str">
        <f>IF(ISBLANK('Program Requirements'!B111),"",('Program Requirements'!B111))</f>
        <v>Mountain View Primary</v>
      </c>
      <c r="C66" s="1214"/>
      <c r="D66" s="1215"/>
      <c r="E66" s="181"/>
      <c r="F66" s="433" t="str">
        <f>IF(ISBLANK('Program Requirements'!E111),"",'Program Requirements'!E111)</f>
        <v>PK - 02</v>
      </c>
      <c r="G66" s="181"/>
      <c r="H66" s="181"/>
      <c r="I66" s="50"/>
      <c r="J66" s="50"/>
      <c r="K66" s="434" t="str">
        <f>IF(E66="Yes",('Program Requirements'!H111),"")</f>
        <v/>
      </c>
      <c r="L66" s="434" t="str">
        <f>IF(E66="Yes",('Program Requirements'!M111),"")</f>
        <v/>
      </c>
      <c r="M66" s="435">
        <f>IF(ISBLANK('Program Requirements'!N111),"",'Program Requirements'!N111)</f>
        <v>0.49949238578680205</v>
      </c>
      <c r="N66" s="436" t="str">
        <f t="shared" ca="1" si="0"/>
        <v/>
      </c>
      <c r="O66" s="436">
        <f t="shared" ca="1" si="3"/>
        <v>1663387.37</v>
      </c>
      <c r="P66" s="51"/>
      <c r="Q66" s="436">
        <f t="shared" ca="1" si="1"/>
        <v>0</v>
      </c>
      <c r="R66" s="437" t="str">
        <f t="shared" si="2"/>
        <v/>
      </c>
      <c r="T66" s="279"/>
    </row>
    <row r="67" spans="2:20" ht="12.75" x14ac:dyDescent="0.2">
      <c r="B67" s="1213" t="str">
        <f>IF(ISBLANK('Program Requirements'!B112),"",('Program Requirements'!B112))</f>
        <v>Leslie S. Walton Middle</v>
      </c>
      <c r="C67" s="1214"/>
      <c r="D67" s="1215"/>
      <c r="E67" s="181"/>
      <c r="F67" s="433" t="str">
        <f>IF(ISBLANK('Program Requirements'!E112),"",'Program Requirements'!E112)</f>
        <v>06 - 08</v>
      </c>
      <c r="G67" s="181"/>
      <c r="H67" s="181"/>
      <c r="I67" s="50"/>
      <c r="J67" s="50"/>
      <c r="K67" s="434" t="str">
        <f>IF(E67="Yes",('Program Requirements'!H112),"")</f>
        <v/>
      </c>
      <c r="L67" s="434" t="str">
        <f>IF(E67="Yes",('Program Requirements'!M112),"")</f>
        <v/>
      </c>
      <c r="M67" s="435">
        <f>IF(ISBLANK('Program Requirements'!N112),"",'Program Requirements'!N112)</f>
        <v>0.47821229050279335</v>
      </c>
      <c r="N67" s="436" t="str">
        <f t="shared" ca="1" si="0"/>
        <v/>
      </c>
      <c r="O67" s="436">
        <f t="shared" ca="1" si="3"/>
        <v>1663387.37</v>
      </c>
      <c r="P67" s="51"/>
      <c r="Q67" s="436">
        <f t="shared" ca="1" si="1"/>
        <v>0</v>
      </c>
      <c r="R67" s="437" t="str">
        <f t="shared" si="2"/>
        <v/>
      </c>
      <c r="T67" s="279"/>
    </row>
    <row r="68" spans="2:20" ht="12.75" x14ac:dyDescent="0.2">
      <c r="B68" s="1213" t="str">
        <f>IF(ISBLANK('Program Requirements'!B113),"",('Program Requirements'!B113))</f>
        <v>Albemarle High</v>
      </c>
      <c r="C68" s="1214"/>
      <c r="D68" s="1215"/>
      <c r="E68" s="181"/>
      <c r="F68" s="433" t="str">
        <f>IF(ISBLANK('Program Requirements'!E113),"",'Program Requirements'!E113)</f>
        <v>09 - 12</v>
      </c>
      <c r="G68" s="181"/>
      <c r="H68" s="181"/>
      <c r="I68" s="50"/>
      <c r="J68" s="50"/>
      <c r="K68" s="434" t="str">
        <f>IF(E68="Yes",('Program Requirements'!H113),"")</f>
        <v/>
      </c>
      <c r="L68" s="434" t="str">
        <f>IF(E68="Yes",('Program Requirements'!M113),"")</f>
        <v/>
      </c>
      <c r="M68" s="435">
        <f>IF(ISBLANK('Program Requirements'!N113),"",'Program Requirements'!N113)</f>
        <v>0.43713527851458883</v>
      </c>
      <c r="N68" s="436" t="str">
        <f t="shared" ca="1" si="0"/>
        <v/>
      </c>
      <c r="O68" s="436">
        <f t="shared" ca="1" si="3"/>
        <v>1663387.37</v>
      </c>
      <c r="P68" s="51"/>
      <c r="Q68" s="436">
        <f t="shared" ca="1" si="1"/>
        <v>0</v>
      </c>
      <c r="R68" s="437" t="str">
        <f t="shared" si="2"/>
        <v/>
      </c>
      <c r="T68" s="279"/>
    </row>
    <row r="69" spans="2:20" ht="12.75" x14ac:dyDescent="0.2">
      <c r="B69" s="1213" t="str">
        <f>IF(ISBLANK('Program Requirements'!B114),"",('Program Requirements'!B114))</f>
        <v>Monticello High</v>
      </c>
      <c r="C69" s="1214"/>
      <c r="D69" s="1215"/>
      <c r="E69" s="181"/>
      <c r="F69" s="433" t="str">
        <f>IF(ISBLANK('Program Requirements'!E114),"",'Program Requirements'!E114)</f>
        <v>09 - 12</v>
      </c>
      <c r="G69" s="181"/>
      <c r="H69" s="181"/>
      <c r="I69" s="50"/>
      <c r="J69" s="50"/>
      <c r="K69" s="434" t="str">
        <f>IF(E69="Yes",('Program Requirements'!H114),"")</f>
        <v/>
      </c>
      <c r="L69" s="434" t="str">
        <f>IF(E69="Yes",('Program Requirements'!M114),"")</f>
        <v/>
      </c>
      <c r="M69" s="435">
        <f>IF(ISBLANK('Program Requirements'!N114),"",'Program Requirements'!N114)</f>
        <v>0.43701707097933518</v>
      </c>
      <c r="N69" s="436" t="str">
        <f t="shared" ca="1" si="0"/>
        <v/>
      </c>
      <c r="O69" s="436">
        <f t="shared" ca="1" si="3"/>
        <v>1663387.37</v>
      </c>
      <c r="P69" s="51"/>
      <c r="Q69" s="436">
        <f t="shared" ca="1" si="1"/>
        <v>0</v>
      </c>
      <c r="R69" s="437" t="str">
        <f t="shared" si="2"/>
        <v/>
      </c>
      <c r="T69" s="279"/>
    </row>
    <row r="70" spans="2:20" ht="12.75" x14ac:dyDescent="0.2">
      <c r="B70" s="1213" t="str">
        <f>IF(ISBLANK('Program Requirements'!B115),"",('Program Requirements'!B115))</f>
        <v>Stone Robinson Elementary</v>
      </c>
      <c r="C70" s="1214"/>
      <c r="D70" s="1215"/>
      <c r="E70" s="181"/>
      <c r="F70" s="433" t="str">
        <f>IF(ISBLANK('Program Requirements'!E115),"",'Program Requirements'!E115)</f>
        <v>PK - 05</v>
      </c>
      <c r="G70" s="181"/>
      <c r="H70" s="181"/>
      <c r="I70" s="50"/>
      <c r="J70" s="50"/>
      <c r="K70" s="434" t="str">
        <f>IF(E70="Yes",('Program Requirements'!H115),"")</f>
        <v/>
      </c>
      <c r="L70" s="434" t="str">
        <f>IF(E70="Yes",('Program Requirements'!M115),"")</f>
        <v/>
      </c>
      <c r="M70" s="435">
        <f>IF(ISBLANK('Program Requirements'!N115),"",'Program Requirements'!N115)</f>
        <v>0.39111111111111113</v>
      </c>
      <c r="N70" s="436" t="str">
        <f t="shared" ca="1" si="0"/>
        <v/>
      </c>
      <c r="O70" s="436">
        <f t="shared" ca="1" si="3"/>
        <v>1663387.37</v>
      </c>
      <c r="P70" s="51"/>
      <c r="Q70" s="436">
        <f t="shared" ca="1" si="1"/>
        <v>0</v>
      </c>
      <c r="R70" s="437" t="str">
        <f t="shared" si="2"/>
        <v/>
      </c>
      <c r="T70" s="279"/>
    </row>
    <row r="71" spans="2:20" ht="12.75" x14ac:dyDescent="0.2">
      <c r="B71" s="1213" t="str">
        <f>IF(ISBLANK('Program Requirements'!B116),"",('Program Requirements'!B116))</f>
        <v>Baker-Butler Elementary</v>
      </c>
      <c r="C71" s="1214"/>
      <c r="D71" s="1215"/>
      <c r="E71" s="181"/>
      <c r="F71" s="433" t="str">
        <f>IF(ISBLANK('Program Requirements'!E116),"",'Program Requirements'!E116)</f>
        <v>PK - 05</v>
      </c>
      <c r="G71" s="181"/>
      <c r="H71" s="181"/>
      <c r="I71" s="50"/>
      <c r="J71" s="50"/>
      <c r="K71" s="434" t="str">
        <f>IF(E71="Yes",('Program Requirements'!H116),"")</f>
        <v/>
      </c>
      <c r="L71" s="434" t="str">
        <f>IF(E71="Yes",('Program Requirements'!M116),"")</f>
        <v/>
      </c>
      <c r="M71" s="435">
        <f>IF(ISBLANK('Program Requirements'!N116),"",'Program Requirements'!N116)</f>
        <v>0.35318518518518521</v>
      </c>
      <c r="N71" s="436" t="str">
        <f t="shared" ca="1" si="0"/>
        <v/>
      </c>
      <c r="O71" s="436">
        <f t="shared" ca="1" si="3"/>
        <v>1663387.37</v>
      </c>
      <c r="P71" s="51"/>
      <c r="Q71" s="436">
        <f t="shared" ca="1" si="1"/>
        <v>0</v>
      </c>
      <c r="R71" s="437" t="str">
        <f t="shared" si="2"/>
        <v/>
      </c>
      <c r="T71" s="279"/>
    </row>
    <row r="72" spans="2:20" ht="12.75" x14ac:dyDescent="0.2">
      <c r="B72" s="1213" t="str">
        <f>IF(ISBLANK('Program Requirements'!B117),"",('Program Requirements'!B117))</f>
        <v>Stony Point Elementary</v>
      </c>
      <c r="C72" s="1214"/>
      <c r="D72" s="1215"/>
      <c r="E72" s="181"/>
      <c r="F72" s="433" t="str">
        <f>IF(ISBLANK('Program Requirements'!E117),"",'Program Requirements'!E117)</f>
        <v>KG - 05</v>
      </c>
      <c r="G72" s="181"/>
      <c r="H72" s="181"/>
      <c r="I72" s="50"/>
      <c r="J72" s="50"/>
      <c r="K72" s="434" t="str">
        <f>IF(E72="Yes",('Program Requirements'!H117),"")</f>
        <v/>
      </c>
      <c r="L72" s="434" t="str">
        <f>IF(E72="Yes",('Program Requirements'!M117),"")</f>
        <v/>
      </c>
      <c r="M72" s="435">
        <f>IF(ISBLANK('Program Requirements'!N117),"",'Program Requirements'!N117)</f>
        <v>0.31128404669260701</v>
      </c>
      <c r="N72" s="436" t="str">
        <f t="shared" ca="1" si="0"/>
        <v/>
      </c>
      <c r="O72" s="436">
        <f t="shared" ca="1" si="3"/>
        <v>1663387.37</v>
      </c>
      <c r="P72" s="51"/>
      <c r="Q72" s="436">
        <f t="shared" ca="1" si="1"/>
        <v>0</v>
      </c>
      <c r="R72" s="437" t="str">
        <f t="shared" si="2"/>
        <v/>
      </c>
      <c r="T72" s="279"/>
    </row>
    <row r="73" spans="2:20" ht="12.75" x14ac:dyDescent="0.2">
      <c r="B73" s="1213" t="str">
        <f>IF(ISBLANK('Program Requirements'!B118),"",('Program Requirements'!B118))</f>
        <v>Hollymead Elementary</v>
      </c>
      <c r="C73" s="1214"/>
      <c r="D73" s="1215"/>
      <c r="E73" s="181"/>
      <c r="F73" s="433" t="str">
        <f>IF(ISBLANK('Program Requirements'!E118),"",'Program Requirements'!E118)</f>
        <v>PK - 05</v>
      </c>
      <c r="G73" s="181"/>
      <c r="H73" s="181"/>
      <c r="I73" s="50"/>
      <c r="J73" s="50"/>
      <c r="K73" s="434" t="str">
        <f>IF(E73="Yes",('Program Requirements'!H118),"")</f>
        <v/>
      </c>
      <c r="L73" s="434" t="str">
        <f>IF(E73="Yes",('Program Requirements'!M118),"")</f>
        <v/>
      </c>
      <c r="M73" s="435">
        <f>IF(ISBLANK('Program Requirements'!N118),"",'Program Requirements'!N118)</f>
        <v>0.28903225806451616</v>
      </c>
      <c r="N73" s="436" t="str">
        <f t="shared" ca="1" si="0"/>
        <v/>
      </c>
      <c r="O73" s="436">
        <f t="shared" ca="1" si="3"/>
        <v>1663387.37</v>
      </c>
      <c r="P73" s="51"/>
      <c r="Q73" s="436">
        <f t="shared" ca="1" si="1"/>
        <v>0</v>
      </c>
      <c r="R73" s="437" t="str">
        <f t="shared" si="2"/>
        <v/>
      </c>
      <c r="T73" s="279"/>
    </row>
    <row r="74" spans="2:20" ht="12.75" x14ac:dyDescent="0.2">
      <c r="B74" s="1213" t="str">
        <f>IF(ISBLANK('Program Requirements'!B119),"",('Program Requirements'!B119))</f>
        <v>Lakeside Middle</v>
      </c>
      <c r="C74" s="1214"/>
      <c r="D74" s="1215"/>
      <c r="E74" s="181"/>
      <c r="F74" s="433" t="str">
        <f>IF(ISBLANK('Program Requirements'!E119),"",'Program Requirements'!E119)</f>
        <v>06 - 08</v>
      </c>
      <c r="G74" s="181"/>
      <c r="H74" s="181"/>
      <c r="I74" s="50"/>
      <c r="J74" s="50"/>
      <c r="K74" s="434" t="str">
        <f>IF(E74="Yes",('Program Requirements'!H119),"")</f>
        <v/>
      </c>
      <c r="L74" s="434" t="str">
        <f>IF(E74="Yes",('Program Requirements'!M119),"")</f>
        <v/>
      </c>
      <c r="M74" s="435">
        <f>IF(ISBLANK('Program Requirements'!N119),"",'Program Requirements'!N119)</f>
        <v>0.28140703517587939</v>
      </c>
      <c r="N74" s="436" t="str">
        <f t="shared" ca="1" si="0"/>
        <v/>
      </c>
      <c r="O74" s="436">
        <f t="shared" ca="1" si="3"/>
        <v>1663387.37</v>
      </c>
      <c r="P74" s="51"/>
      <c r="Q74" s="436">
        <f t="shared" ca="1" si="1"/>
        <v>0</v>
      </c>
      <c r="R74" s="437" t="str">
        <f t="shared" si="2"/>
        <v/>
      </c>
      <c r="T74" s="279"/>
    </row>
    <row r="75" spans="2:20" ht="12.75" x14ac:dyDescent="0.2">
      <c r="B75" s="1213" t="str">
        <f>IF(ISBLANK('Program Requirements'!B120),"",('Program Requirements'!B120))</f>
        <v>Broadus Wood Elementary</v>
      </c>
      <c r="C75" s="1214"/>
      <c r="D75" s="1215"/>
      <c r="E75" s="181"/>
      <c r="F75" s="433" t="str">
        <f>IF(ISBLANK('Program Requirements'!E120),"",'Program Requirements'!E120)</f>
        <v>PK - 05</v>
      </c>
      <c r="G75" s="181"/>
      <c r="H75" s="181"/>
      <c r="I75" s="50"/>
      <c r="J75" s="50"/>
      <c r="K75" s="434" t="str">
        <f>IF(E75="Yes",('Program Requirements'!H120),"")</f>
        <v/>
      </c>
      <c r="L75" s="434" t="str">
        <f>IF(E75="Yes",('Program Requirements'!M120),"")</f>
        <v/>
      </c>
      <c r="M75" s="435">
        <f>IF(ISBLANK('Program Requirements'!N120),"",'Program Requirements'!N120)</f>
        <v>0.23283582089552241</v>
      </c>
      <c r="N75" s="436" t="str">
        <f t="shared" ca="1" si="0"/>
        <v/>
      </c>
      <c r="O75" s="436">
        <f t="shared" ca="1" si="3"/>
        <v>1663387.37</v>
      </c>
      <c r="P75" s="51"/>
      <c r="Q75" s="436">
        <f t="shared" ca="1" si="1"/>
        <v>0</v>
      </c>
      <c r="R75" s="437" t="str">
        <f t="shared" si="2"/>
        <v/>
      </c>
      <c r="T75" s="279"/>
    </row>
    <row r="76" spans="2:20" ht="12.75" x14ac:dyDescent="0.2">
      <c r="B76" s="1213" t="str">
        <f>IF(ISBLANK('Program Requirements'!B121),"",('Program Requirements'!B121))</f>
        <v>Crozet Elementary</v>
      </c>
      <c r="C76" s="1214"/>
      <c r="D76" s="1215"/>
      <c r="E76" s="181"/>
      <c r="F76" s="433" t="str">
        <f>IF(ISBLANK('Program Requirements'!E121),"",'Program Requirements'!E121)</f>
        <v>KG - 05</v>
      </c>
      <c r="G76" s="181"/>
      <c r="H76" s="181"/>
      <c r="I76" s="50"/>
      <c r="J76" s="50"/>
      <c r="K76" s="434" t="str">
        <f>IF(E76="Yes",('Program Requirements'!H121),"")</f>
        <v/>
      </c>
      <c r="L76" s="434" t="str">
        <f>IF(E76="Yes",('Program Requirements'!M121),"")</f>
        <v/>
      </c>
      <c r="M76" s="435">
        <f>IF(ISBLANK('Program Requirements'!N121),"",'Program Requirements'!N121)</f>
        <v>0.2213660245183888</v>
      </c>
      <c r="N76" s="436" t="str">
        <f t="shared" ca="1" si="0"/>
        <v/>
      </c>
      <c r="O76" s="436">
        <f t="shared" ca="1" si="3"/>
        <v>1663387.37</v>
      </c>
      <c r="P76" s="51"/>
      <c r="Q76" s="436">
        <f t="shared" ca="1" si="1"/>
        <v>0</v>
      </c>
      <c r="R76" s="437" t="str">
        <f t="shared" si="2"/>
        <v/>
      </c>
      <c r="T76" s="279"/>
    </row>
    <row r="77" spans="2:20" ht="12.75" x14ac:dyDescent="0.2">
      <c r="B77" s="1213" t="str">
        <f>IF(ISBLANK('Program Requirements'!B122),"",('Program Requirements'!B122))</f>
        <v>Brownsville Elementary</v>
      </c>
      <c r="C77" s="1214"/>
      <c r="D77" s="1215"/>
      <c r="E77" s="181"/>
      <c r="F77" s="433" t="str">
        <f>IF(ISBLANK('Program Requirements'!E122),"",'Program Requirements'!E122)</f>
        <v>PK - 05</v>
      </c>
      <c r="G77" s="181"/>
      <c r="H77" s="181"/>
      <c r="I77" s="50"/>
      <c r="J77" s="50"/>
      <c r="K77" s="434" t="str">
        <f>IF(E77="Yes",('Program Requirements'!H122),"")</f>
        <v/>
      </c>
      <c r="L77" s="434" t="str">
        <f>IF(E77="Yes",('Program Requirements'!M122),"")</f>
        <v/>
      </c>
      <c r="M77" s="435">
        <f>IF(ISBLANK('Program Requirements'!N122),"",'Program Requirements'!N122)</f>
        <v>0.21290322580645163</v>
      </c>
      <c r="N77" s="436" t="str">
        <f t="shared" ca="1" si="0"/>
        <v/>
      </c>
      <c r="O77" s="436">
        <f t="shared" ca="1" si="3"/>
        <v>1663387.37</v>
      </c>
      <c r="P77" s="51"/>
      <c r="Q77" s="436">
        <f t="shared" ca="1" si="1"/>
        <v>0</v>
      </c>
      <c r="R77" s="437" t="str">
        <f t="shared" si="2"/>
        <v/>
      </c>
      <c r="T77" s="279"/>
    </row>
    <row r="78" spans="2:20" ht="12.75" x14ac:dyDescent="0.2">
      <c r="B78" s="1213" t="str">
        <f>IF(ISBLANK('Program Requirements'!B123),"",('Program Requirements'!B123))</f>
        <v>Western Albemarle High</v>
      </c>
      <c r="C78" s="1214"/>
      <c r="D78" s="1215"/>
      <c r="E78" s="181"/>
      <c r="F78" s="433" t="str">
        <f>IF(ISBLANK('Program Requirements'!E123),"",'Program Requirements'!E123)</f>
        <v>09 - 12</v>
      </c>
      <c r="G78" s="181"/>
      <c r="H78" s="181"/>
      <c r="I78" s="50"/>
      <c r="J78" s="50"/>
      <c r="K78" s="434" t="str">
        <f>IF(E78="Yes",('Program Requirements'!H123),"")</f>
        <v/>
      </c>
      <c r="L78" s="434" t="str">
        <f>IF(E78="Yes",('Program Requirements'!M123),"")</f>
        <v/>
      </c>
      <c r="M78" s="435">
        <f>IF(ISBLANK('Program Requirements'!N123),"",'Program Requirements'!N123)</f>
        <v>0.1419455252918288</v>
      </c>
      <c r="N78" s="436" t="str">
        <f t="shared" ca="1" si="0"/>
        <v/>
      </c>
      <c r="O78" s="436">
        <f t="shared" ca="1" si="3"/>
        <v>1663387.37</v>
      </c>
      <c r="P78" s="51"/>
      <c r="Q78" s="436">
        <f t="shared" ca="1" si="1"/>
        <v>0</v>
      </c>
      <c r="R78" s="437" t="str">
        <f t="shared" si="2"/>
        <v/>
      </c>
      <c r="T78" s="279"/>
    </row>
    <row r="79" spans="2:20" ht="12.75" x14ac:dyDescent="0.2">
      <c r="B79" s="1213" t="str">
        <f>IF(ISBLANK('Program Requirements'!B124),"",('Program Requirements'!B124))</f>
        <v>Joseph T. Henley Middle</v>
      </c>
      <c r="C79" s="1214"/>
      <c r="D79" s="1215"/>
      <c r="E79" s="181"/>
      <c r="F79" s="433" t="str">
        <f>IF(ISBLANK('Program Requirements'!E124),"",'Program Requirements'!E124)</f>
        <v>06 - 08</v>
      </c>
      <c r="G79" s="181"/>
      <c r="H79" s="181"/>
      <c r="I79" s="50"/>
      <c r="J79" s="50"/>
      <c r="K79" s="434" t="str">
        <f>IF(E79="Yes",('Program Requirements'!H124),"")</f>
        <v/>
      </c>
      <c r="L79" s="434" t="str">
        <f>IF(E79="Yes",('Program Requirements'!M124),"")</f>
        <v/>
      </c>
      <c r="M79" s="435">
        <f>IF(ISBLANK('Program Requirements'!N124),"",'Program Requirements'!N124)</f>
        <v>0.13224679860302679</v>
      </c>
      <c r="N79" s="436" t="str">
        <f t="shared" ca="1" si="0"/>
        <v/>
      </c>
      <c r="O79" s="436">
        <f t="shared" ca="1" si="3"/>
        <v>1663387.37</v>
      </c>
      <c r="P79" s="51"/>
      <c r="Q79" s="436">
        <f t="shared" ca="1" si="1"/>
        <v>0</v>
      </c>
      <c r="R79" s="437" t="str">
        <f t="shared" si="2"/>
        <v/>
      </c>
      <c r="T79" s="279"/>
    </row>
    <row r="80" spans="2:20" ht="12.75" x14ac:dyDescent="0.2">
      <c r="B80" s="1213" t="str">
        <f>IF(ISBLANK('Program Requirements'!B125),"",('Program Requirements'!B125))</f>
        <v>Virginia L. Murray Elementary</v>
      </c>
      <c r="C80" s="1214"/>
      <c r="D80" s="1215"/>
      <c r="E80" s="181"/>
      <c r="F80" s="433" t="str">
        <f>IF(ISBLANK('Program Requirements'!E125),"",'Program Requirements'!E125)</f>
        <v>PK - 05</v>
      </c>
      <c r="G80" s="181"/>
      <c r="H80" s="181"/>
      <c r="I80" s="50"/>
      <c r="J80" s="50"/>
      <c r="K80" s="434" t="str">
        <f>IF(E80="Yes",('Program Requirements'!H125),"")</f>
        <v/>
      </c>
      <c r="L80" s="434" t="str">
        <f>IF(E80="Yes",('Program Requirements'!M125),"")</f>
        <v/>
      </c>
      <c r="M80" s="435">
        <f>IF(ISBLANK('Program Requirements'!N125),"",'Program Requirements'!N125)</f>
        <v>0.1103448275862069</v>
      </c>
      <c r="N80" s="436" t="str">
        <f t="shared" ca="1" si="0"/>
        <v/>
      </c>
      <c r="O80" s="436">
        <f t="shared" ca="1" si="3"/>
        <v>1663387.37</v>
      </c>
      <c r="P80" s="51"/>
      <c r="Q80" s="436">
        <f t="shared" ca="1" si="1"/>
        <v>0</v>
      </c>
      <c r="R80" s="437" t="str">
        <f t="shared" si="2"/>
        <v/>
      </c>
      <c r="T80" s="279"/>
    </row>
    <row r="81" spans="2:20" ht="12.75" x14ac:dyDescent="0.2">
      <c r="B81" s="1213" t="str">
        <f>IF(ISBLANK('Program Requirements'!B126),"",('Program Requirements'!B126))</f>
        <v xml:space="preserve">Ivy Elementary </v>
      </c>
      <c r="C81" s="1214"/>
      <c r="D81" s="1215"/>
      <c r="E81" s="181"/>
      <c r="F81" s="433" t="str">
        <f>IF(ISBLANK('Program Requirements'!E126),"",'Program Requirements'!E126)</f>
        <v>KG - 05</v>
      </c>
      <c r="G81" s="181"/>
      <c r="H81" s="181"/>
      <c r="I81" s="50"/>
      <c r="J81" s="50"/>
      <c r="K81" s="434" t="str">
        <f>IF(E81="Yes",('Program Requirements'!H126),"")</f>
        <v/>
      </c>
      <c r="L81" s="434" t="str">
        <f>IF(E81="Yes",('Program Requirements'!M126),"")</f>
        <v/>
      </c>
      <c r="M81" s="435">
        <f>IF(ISBLANK('Program Requirements'!N126),"",'Program Requirements'!N126)</f>
        <v>9.6438356164383565E-2</v>
      </c>
      <c r="N81" s="436" t="str">
        <f t="shared" ca="1" si="0"/>
        <v/>
      </c>
      <c r="O81" s="436">
        <f t="shared" ca="1" si="3"/>
        <v>1663387.37</v>
      </c>
      <c r="P81" s="51"/>
      <c r="Q81" s="436">
        <f t="shared" ca="1" si="1"/>
        <v>0</v>
      </c>
      <c r="R81" s="437" t="str">
        <f t="shared" si="2"/>
        <v/>
      </c>
      <c r="T81" s="279"/>
    </row>
    <row r="82" spans="2:20" ht="12.75" x14ac:dyDescent="0.2">
      <c r="B82" s="1213" t="str">
        <f>IF(ISBLANK('Program Requirements'!B127),"",('Program Requirements'!B127))</f>
        <v>Community Lab School</v>
      </c>
      <c r="C82" s="1214"/>
      <c r="D82" s="1215"/>
      <c r="E82" s="181"/>
      <c r="F82" s="433" t="str">
        <f>IF(ISBLANK('Program Requirements'!E127),"",'Program Requirements'!E127)</f>
        <v>06 - 08</v>
      </c>
      <c r="G82" s="181"/>
      <c r="H82" s="181"/>
      <c r="I82" s="50"/>
      <c r="J82" s="50"/>
      <c r="K82" s="434" t="str">
        <f>IF(E82="Yes",('Program Requirements'!H127),"")</f>
        <v/>
      </c>
      <c r="L82" s="434" t="str">
        <f>IF(E82="Yes",('Program Requirements'!M127),"")</f>
        <v/>
      </c>
      <c r="M82" s="435">
        <f>IF(ISBLANK('Program Requirements'!N127),"",'Program Requirements'!N127)</f>
        <v>1.7977528089887642E-2</v>
      </c>
      <c r="N82" s="436" t="str">
        <f t="shared" ca="1" si="0"/>
        <v/>
      </c>
      <c r="O82" s="436">
        <f t="shared" ca="1" si="3"/>
        <v>1663387.37</v>
      </c>
      <c r="P82" s="51"/>
      <c r="Q82" s="436">
        <f t="shared" ca="1" si="1"/>
        <v>0</v>
      </c>
      <c r="R82" s="437" t="str">
        <f t="shared" si="2"/>
        <v/>
      </c>
      <c r="T82" s="279"/>
    </row>
    <row r="83" spans="2:20" ht="12.75" x14ac:dyDescent="0.2">
      <c r="B83" s="1213" t="str">
        <f>IF(ISBLANK('Program Requirements'!B128),"",('Program Requirements'!B128))</f>
        <v/>
      </c>
      <c r="C83" s="1214"/>
      <c r="D83" s="1215"/>
      <c r="E83" s="181"/>
      <c r="F83" s="433" t="str">
        <f>IF(ISBLANK('Program Requirements'!E128),"",'Program Requirements'!E128)</f>
        <v/>
      </c>
      <c r="G83" s="181"/>
      <c r="H83" s="181"/>
      <c r="I83" s="50"/>
      <c r="J83" s="50"/>
      <c r="K83" s="434" t="str">
        <f>IF(E83="Yes",('Program Requirements'!H128),"")</f>
        <v/>
      </c>
      <c r="L83" s="434" t="str">
        <f>IF(E83="Yes",('Program Requirements'!M128),"")</f>
        <v/>
      </c>
      <c r="M83" s="435">
        <f>IF(ISBLANK('Program Requirements'!N128),"",'Program Requirements'!N128)</f>
        <v>0</v>
      </c>
      <c r="N83" s="436" t="str">
        <f t="shared" ca="1" si="0"/>
        <v/>
      </c>
      <c r="O83" s="436">
        <f t="shared" ca="1" si="3"/>
        <v>1663387.37</v>
      </c>
      <c r="P83" s="51"/>
      <c r="Q83" s="436">
        <f t="shared" ca="1" si="1"/>
        <v>0</v>
      </c>
      <c r="R83" s="437" t="str">
        <f t="shared" si="2"/>
        <v/>
      </c>
      <c r="T83" s="279"/>
    </row>
    <row r="84" spans="2:20" ht="12.75" x14ac:dyDescent="0.2">
      <c r="B84" s="1213" t="str">
        <f>IF(ISBLANK('Program Requirements'!B129),"",('Program Requirements'!B129))</f>
        <v/>
      </c>
      <c r="C84" s="1214"/>
      <c r="D84" s="1215"/>
      <c r="E84" s="181"/>
      <c r="F84" s="433" t="str">
        <f>IF(ISBLANK('Program Requirements'!E129),"",'Program Requirements'!E129)</f>
        <v/>
      </c>
      <c r="G84" s="181"/>
      <c r="H84" s="181"/>
      <c r="I84" s="50"/>
      <c r="J84" s="50"/>
      <c r="K84" s="434" t="str">
        <f>IF(E84="Yes",('Program Requirements'!H129),"")</f>
        <v/>
      </c>
      <c r="L84" s="434" t="str">
        <f>IF(E84="Yes",('Program Requirements'!M129),"")</f>
        <v/>
      </c>
      <c r="M84" s="435">
        <f>IF(ISBLANK('Program Requirements'!N129),"",'Program Requirements'!N129)</f>
        <v>0</v>
      </c>
      <c r="N84" s="436" t="str">
        <f t="shared" ca="1" si="0"/>
        <v/>
      </c>
      <c r="O84" s="436">
        <f t="shared" ca="1" si="3"/>
        <v>1663387.37</v>
      </c>
      <c r="P84" s="51"/>
      <c r="Q84" s="436">
        <f t="shared" ca="1" si="1"/>
        <v>0</v>
      </c>
      <c r="R84" s="437" t="str">
        <f t="shared" si="2"/>
        <v/>
      </c>
      <c r="T84" s="279"/>
    </row>
    <row r="85" spans="2:20" ht="12.75" x14ac:dyDescent="0.2">
      <c r="B85" s="1213" t="str">
        <f>IF(ISBLANK('Program Requirements'!B130),"",('Program Requirements'!B130))</f>
        <v/>
      </c>
      <c r="C85" s="1214"/>
      <c r="D85" s="1215"/>
      <c r="E85" s="181"/>
      <c r="F85" s="433" t="str">
        <f>IF(ISBLANK('Program Requirements'!E130),"",'Program Requirements'!E130)</f>
        <v/>
      </c>
      <c r="G85" s="181"/>
      <c r="H85" s="181"/>
      <c r="I85" s="50"/>
      <c r="J85" s="50"/>
      <c r="K85" s="434" t="str">
        <f>IF(E85="Yes",('Program Requirements'!H130),"")</f>
        <v/>
      </c>
      <c r="L85" s="434" t="str">
        <f>IF(E85="Yes",('Program Requirements'!M130),"")</f>
        <v/>
      </c>
      <c r="M85" s="435">
        <f>IF(ISBLANK('Program Requirements'!N130),"",'Program Requirements'!N130)</f>
        <v>0</v>
      </c>
      <c r="N85" s="436" t="str">
        <f t="shared" ca="1" si="0"/>
        <v/>
      </c>
      <c r="O85" s="436">
        <f t="shared" ca="1" si="3"/>
        <v>1663387.37</v>
      </c>
      <c r="P85" s="51"/>
      <c r="Q85" s="436">
        <f t="shared" ca="1" si="1"/>
        <v>0</v>
      </c>
      <c r="R85" s="437" t="str">
        <f t="shared" si="2"/>
        <v/>
      </c>
      <c r="T85" s="279"/>
    </row>
    <row r="86" spans="2:20" ht="12.75" x14ac:dyDescent="0.2">
      <c r="B86" s="1213" t="str">
        <f>IF(ISBLANK('Program Requirements'!B131),"",('Program Requirements'!B131))</f>
        <v/>
      </c>
      <c r="C86" s="1214"/>
      <c r="D86" s="1215"/>
      <c r="E86" s="181"/>
      <c r="F86" s="433" t="str">
        <f>IF(ISBLANK('Program Requirements'!E131),"",'Program Requirements'!E131)</f>
        <v/>
      </c>
      <c r="G86" s="181"/>
      <c r="H86" s="181"/>
      <c r="I86" s="50"/>
      <c r="J86" s="50"/>
      <c r="K86" s="434" t="str">
        <f>IF(E86="Yes",('Program Requirements'!H131),"")</f>
        <v/>
      </c>
      <c r="L86" s="434" t="str">
        <f>IF(E86="Yes",('Program Requirements'!M131),"")</f>
        <v/>
      </c>
      <c r="M86" s="435">
        <f>IF(ISBLANK('Program Requirements'!N131),"",'Program Requirements'!N131)</f>
        <v>0</v>
      </c>
      <c r="N86" s="436" t="str">
        <f t="shared" ca="1" si="0"/>
        <v/>
      </c>
      <c r="O86" s="436">
        <f t="shared" ca="1" si="3"/>
        <v>1663387.37</v>
      </c>
      <c r="P86" s="51"/>
      <c r="Q86" s="436">
        <f t="shared" ca="1" si="1"/>
        <v>0</v>
      </c>
      <c r="R86" s="437" t="str">
        <f t="shared" si="2"/>
        <v/>
      </c>
      <c r="T86" s="279"/>
    </row>
    <row r="87" spans="2:20" ht="12.75" x14ac:dyDescent="0.2">
      <c r="B87" s="1213" t="str">
        <f>IF(ISBLANK('Program Requirements'!B132),"",('Program Requirements'!B132))</f>
        <v/>
      </c>
      <c r="C87" s="1214"/>
      <c r="D87" s="1215"/>
      <c r="E87" s="181"/>
      <c r="F87" s="433" t="str">
        <f>IF(ISBLANK('Program Requirements'!E132),"",'Program Requirements'!E132)</f>
        <v/>
      </c>
      <c r="G87" s="181"/>
      <c r="H87" s="181"/>
      <c r="I87" s="50"/>
      <c r="J87" s="50"/>
      <c r="K87" s="434" t="str">
        <f>IF(E87="Yes",('Program Requirements'!H132),"")</f>
        <v/>
      </c>
      <c r="L87" s="434" t="str">
        <f>IF(E87="Yes",('Program Requirements'!M132),"")</f>
        <v/>
      </c>
      <c r="M87" s="435">
        <f>IF(ISBLANK('Program Requirements'!N132),"",'Program Requirements'!N132)</f>
        <v>0</v>
      </c>
      <c r="N87" s="436" t="str">
        <f t="shared" ca="1" si="0"/>
        <v/>
      </c>
      <c r="O87" s="436">
        <f t="shared" ca="1" si="3"/>
        <v>1663387.37</v>
      </c>
      <c r="P87" s="51"/>
      <c r="Q87" s="436">
        <f t="shared" ca="1" si="1"/>
        <v>0</v>
      </c>
      <c r="R87" s="437" t="str">
        <f t="shared" si="2"/>
        <v/>
      </c>
      <c r="T87" s="279"/>
    </row>
    <row r="88" spans="2:20" ht="12.75" x14ac:dyDescent="0.2">
      <c r="B88" s="1213" t="str">
        <f>IF(ISBLANK('Program Requirements'!B133),"",('Program Requirements'!B133))</f>
        <v/>
      </c>
      <c r="C88" s="1214"/>
      <c r="D88" s="1215"/>
      <c r="E88" s="181"/>
      <c r="F88" s="433" t="str">
        <f>IF(ISBLANK('Program Requirements'!E133),"",'Program Requirements'!E133)</f>
        <v/>
      </c>
      <c r="G88" s="181"/>
      <c r="H88" s="181"/>
      <c r="I88" s="50"/>
      <c r="J88" s="50"/>
      <c r="K88" s="434" t="str">
        <f>IF(E88="Yes",('Program Requirements'!H133),"")</f>
        <v/>
      </c>
      <c r="L88" s="434" t="str">
        <f>IF(E88="Yes",('Program Requirements'!M133),"")</f>
        <v/>
      </c>
      <c r="M88" s="435">
        <f>IF(ISBLANK('Program Requirements'!N133),"",'Program Requirements'!N133)</f>
        <v>0</v>
      </c>
      <c r="N88" s="436" t="str">
        <f t="shared" ca="1" si="0"/>
        <v/>
      </c>
      <c r="O88" s="436">
        <f t="shared" ca="1" si="3"/>
        <v>1663387.37</v>
      </c>
      <c r="P88" s="51"/>
      <c r="Q88" s="436">
        <f t="shared" ca="1" si="1"/>
        <v>0</v>
      </c>
      <c r="R88" s="437" t="str">
        <f t="shared" si="2"/>
        <v/>
      </c>
      <c r="T88" s="279"/>
    </row>
    <row r="89" spans="2:20" ht="12.75" x14ac:dyDescent="0.2">
      <c r="B89" s="1213" t="str">
        <f>IF(ISBLANK('Program Requirements'!B134),"",('Program Requirements'!B134))</f>
        <v/>
      </c>
      <c r="C89" s="1214"/>
      <c r="D89" s="1215"/>
      <c r="E89" s="181"/>
      <c r="F89" s="433" t="str">
        <f>IF(ISBLANK('Program Requirements'!E134),"",'Program Requirements'!E134)</f>
        <v/>
      </c>
      <c r="G89" s="181"/>
      <c r="H89" s="181"/>
      <c r="I89" s="50"/>
      <c r="J89" s="50"/>
      <c r="K89" s="434" t="str">
        <f>IF(E89="Yes",('Program Requirements'!H134),"")</f>
        <v/>
      </c>
      <c r="L89" s="434" t="str">
        <f>IF(E89="Yes",('Program Requirements'!M134),"")</f>
        <v/>
      </c>
      <c r="M89" s="435">
        <f>IF(ISBLANK('Program Requirements'!N134),"",'Program Requirements'!N134)</f>
        <v>0</v>
      </c>
      <c r="N89" s="436" t="str">
        <f t="shared" ca="1" si="0"/>
        <v/>
      </c>
      <c r="O89" s="436">
        <f t="shared" ca="1" si="3"/>
        <v>1663387.37</v>
      </c>
      <c r="P89" s="51"/>
      <c r="Q89" s="436">
        <f t="shared" ca="1" si="1"/>
        <v>0</v>
      </c>
      <c r="R89" s="437" t="str">
        <f t="shared" si="2"/>
        <v/>
      </c>
      <c r="T89" s="279"/>
    </row>
    <row r="90" spans="2:20" ht="12.75" x14ac:dyDescent="0.2">
      <c r="B90" s="1213" t="str">
        <f>IF(ISBLANK('Program Requirements'!B135),"",('Program Requirements'!B135))</f>
        <v/>
      </c>
      <c r="C90" s="1214"/>
      <c r="D90" s="1215"/>
      <c r="E90" s="181"/>
      <c r="F90" s="433" t="str">
        <f>IF(ISBLANK('Program Requirements'!E135),"",'Program Requirements'!E135)</f>
        <v/>
      </c>
      <c r="G90" s="181"/>
      <c r="H90" s="181"/>
      <c r="I90" s="50"/>
      <c r="J90" s="50"/>
      <c r="K90" s="434" t="str">
        <f>IF(E90="Yes",('Program Requirements'!H135),"")</f>
        <v/>
      </c>
      <c r="L90" s="434" t="str">
        <f>IF(E90="Yes",('Program Requirements'!M135),"")</f>
        <v/>
      </c>
      <c r="M90" s="435">
        <f>IF(ISBLANK('Program Requirements'!N135),"",'Program Requirements'!N135)</f>
        <v>0</v>
      </c>
      <c r="N90" s="436" t="str">
        <f t="shared" ca="1" si="0"/>
        <v/>
      </c>
      <c r="O90" s="436">
        <f t="shared" ca="1" si="3"/>
        <v>1663387.37</v>
      </c>
      <c r="P90" s="51"/>
      <c r="Q90" s="436">
        <f t="shared" ca="1" si="1"/>
        <v>0</v>
      </c>
      <c r="R90" s="437" t="str">
        <f t="shared" ref="R90:R153" si="4">IF(E90="Yes",SUM(Q90)/SUM(L90),"")</f>
        <v/>
      </c>
      <c r="T90" s="279"/>
    </row>
    <row r="91" spans="2:20" ht="12.75" x14ac:dyDescent="0.2">
      <c r="B91" s="1213" t="str">
        <f>IF(ISBLANK('Program Requirements'!B136),"",('Program Requirements'!B136))</f>
        <v/>
      </c>
      <c r="C91" s="1214"/>
      <c r="D91" s="1215"/>
      <c r="E91" s="181"/>
      <c r="F91" s="433" t="str">
        <f>IF(ISBLANK('Program Requirements'!E136),"",'Program Requirements'!E136)</f>
        <v/>
      </c>
      <c r="G91" s="181"/>
      <c r="H91" s="181"/>
      <c r="I91" s="50"/>
      <c r="J91" s="50"/>
      <c r="K91" s="434" t="str">
        <f>IF(E91="Yes",('Program Requirements'!H136),"")</f>
        <v/>
      </c>
      <c r="L91" s="434" t="str">
        <f>IF(E91="Yes",('Program Requirements'!M136),"")</f>
        <v/>
      </c>
      <c r="M91" s="435">
        <f>IF(ISBLANK('Program Requirements'!N136),"",'Program Requirements'!N136)</f>
        <v>0</v>
      </c>
      <c r="N91" s="436" t="str">
        <f t="shared" ca="1" si="0"/>
        <v/>
      </c>
      <c r="O91" s="436">
        <f t="shared" ca="1" si="3"/>
        <v>1663387.37</v>
      </c>
      <c r="P91" s="51"/>
      <c r="Q91" s="436">
        <f t="shared" ca="1" si="1"/>
        <v>0</v>
      </c>
      <c r="R91" s="437" t="str">
        <f t="shared" si="4"/>
        <v/>
      </c>
      <c r="T91" s="279"/>
    </row>
    <row r="92" spans="2:20" ht="12.75" x14ac:dyDescent="0.2">
      <c r="B92" s="1213" t="str">
        <f>IF(ISBLANK('Program Requirements'!B137),"",('Program Requirements'!B137))</f>
        <v/>
      </c>
      <c r="C92" s="1214"/>
      <c r="D92" s="1215"/>
      <c r="E92" s="181"/>
      <c r="F92" s="433" t="str">
        <f>IF(ISBLANK('Program Requirements'!E137),"",'Program Requirements'!E137)</f>
        <v/>
      </c>
      <c r="G92" s="181"/>
      <c r="H92" s="181"/>
      <c r="I92" s="50"/>
      <c r="J92" s="50"/>
      <c r="K92" s="434" t="str">
        <f>IF(E92="Yes",('Program Requirements'!H137),"")</f>
        <v/>
      </c>
      <c r="L92" s="434" t="str">
        <f>IF(E92="Yes",('Program Requirements'!M137),"")</f>
        <v/>
      </c>
      <c r="M92" s="435">
        <f>IF(ISBLANK('Program Requirements'!N137),"",'Program Requirements'!N137)</f>
        <v>0</v>
      </c>
      <c r="N92" s="436" t="str">
        <f t="shared" ca="1" si="0"/>
        <v/>
      </c>
      <c r="O92" s="436">
        <f t="shared" ca="1" si="3"/>
        <v>1663387.37</v>
      </c>
      <c r="P92" s="51"/>
      <c r="Q92" s="436">
        <f t="shared" ca="1" si="1"/>
        <v>0</v>
      </c>
      <c r="R92" s="437" t="str">
        <f t="shared" si="4"/>
        <v/>
      </c>
      <c r="T92" s="279"/>
    </row>
    <row r="93" spans="2:20" ht="12.75" x14ac:dyDescent="0.2">
      <c r="B93" s="1213" t="str">
        <f>IF(ISBLANK('Program Requirements'!B138),"",('Program Requirements'!B138))</f>
        <v/>
      </c>
      <c r="C93" s="1214"/>
      <c r="D93" s="1215"/>
      <c r="E93" s="181"/>
      <c r="F93" s="433" t="str">
        <f>IF(ISBLANK('Program Requirements'!E138),"",'Program Requirements'!E138)</f>
        <v/>
      </c>
      <c r="G93" s="181"/>
      <c r="H93" s="181"/>
      <c r="I93" s="50"/>
      <c r="J93" s="50"/>
      <c r="K93" s="434" t="str">
        <f>IF(E93="Yes",('Program Requirements'!H138),"")</f>
        <v/>
      </c>
      <c r="L93" s="434" t="str">
        <f>IF(E93="Yes",('Program Requirements'!M138),"")</f>
        <v/>
      </c>
      <c r="M93" s="435">
        <f>IF(ISBLANK('Program Requirements'!N138),"",'Program Requirements'!N138)</f>
        <v>0</v>
      </c>
      <c r="N93" s="436" t="str">
        <f t="shared" ca="1" si="0"/>
        <v/>
      </c>
      <c r="O93" s="436">
        <f t="shared" ca="1" si="3"/>
        <v>1663387.37</v>
      </c>
      <c r="P93" s="51"/>
      <c r="Q93" s="436">
        <f t="shared" ca="1" si="1"/>
        <v>0</v>
      </c>
      <c r="R93" s="437" t="str">
        <f t="shared" si="4"/>
        <v/>
      </c>
      <c r="T93" s="279"/>
    </row>
    <row r="94" spans="2:20" ht="12.75" x14ac:dyDescent="0.2">
      <c r="B94" s="1213" t="str">
        <f>IF(ISBLANK('Program Requirements'!B139),"",('Program Requirements'!B139))</f>
        <v/>
      </c>
      <c r="C94" s="1214"/>
      <c r="D94" s="1215"/>
      <c r="E94" s="181"/>
      <c r="F94" s="433" t="str">
        <f>IF(ISBLANK('Program Requirements'!E139),"",'Program Requirements'!E139)</f>
        <v/>
      </c>
      <c r="G94" s="181"/>
      <c r="H94" s="181"/>
      <c r="I94" s="50"/>
      <c r="J94" s="50"/>
      <c r="K94" s="434" t="str">
        <f>IF(E94="Yes",('Program Requirements'!H139),"")</f>
        <v/>
      </c>
      <c r="L94" s="434" t="str">
        <f>IF(E94="Yes",('Program Requirements'!M139),"")</f>
        <v/>
      </c>
      <c r="M94" s="435">
        <f>IF(ISBLANK('Program Requirements'!N139),"",'Program Requirements'!N139)</f>
        <v>0</v>
      </c>
      <c r="N94" s="436" t="str">
        <f t="shared" ca="1" si="0"/>
        <v/>
      </c>
      <c r="O94" s="436">
        <f t="shared" ca="1" si="3"/>
        <v>1663387.37</v>
      </c>
      <c r="P94" s="51"/>
      <c r="Q94" s="436">
        <f t="shared" ca="1" si="1"/>
        <v>0</v>
      </c>
      <c r="R94" s="437" t="str">
        <f t="shared" si="4"/>
        <v/>
      </c>
      <c r="T94" s="279"/>
    </row>
    <row r="95" spans="2:20" ht="12.75" x14ac:dyDescent="0.2">
      <c r="B95" s="1213" t="str">
        <f>IF(ISBLANK('Program Requirements'!B140),"",('Program Requirements'!B140))</f>
        <v/>
      </c>
      <c r="C95" s="1214"/>
      <c r="D95" s="1215"/>
      <c r="E95" s="181"/>
      <c r="F95" s="433" t="str">
        <f>IF(ISBLANK('Program Requirements'!E140),"",'Program Requirements'!E140)</f>
        <v/>
      </c>
      <c r="G95" s="181"/>
      <c r="H95" s="181"/>
      <c r="I95" s="50"/>
      <c r="J95" s="50"/>
      <c r="K95" s="434" t="str">
        <f>IF(E95="Yes",('Program Requirements'!H140),"")</f>
        <v/>
      </c>
      <c r="L95" s="434" t="str">
        <f>IF(E95="Yes",('Program Requirements'!M140),"")</f>
        <v/>
      </c>
      <c r="M95" s="435">
        <f>IF(ISBLANK('Program Requirements'!N140),"",'Program Requirements'!N140)</f>
        <v>0</v>
      </c>
      <c r="N95" s="436" t="str">
        <f t="shared" ca="1" si="0"/>
        <v/>
      </c>
      <c r="O95" s="436">
        <f t="shared" ca="1" si="3"/>
        <v>1663387.37</v>
      </c>
      <c r="P95" s="51"/>
      <c r="Q95" s="436">
        <f t="shared" ca="1" si="1"/>
        <v>0</v>
      </c>
      <c r="R95" s="437" t="str">
        <f t="shared" si="4"/>
        <v/>
      </c>
      <c r="T95" s="279"/>
    </row>
    <row r="96" spans="2:20" ht="12.75" x14ac:dyDescent="0.2">
      <c r="B96" s="1213" t="str">
        <f>IF(ISBLANK('Program Requirements'!B141),"",('Program Requirements'!B141))</f>
        <v/>
      </c>
      <c r="C96" s="1214"/>
      <c r="D96" s="1215"/>
      <c r="E96" s="181"/>
      <c r="F96" s="433" t="str">
        <f>IF(ISBLANK('Program Requirements'!E141),"",'Program Requirements'!E141)</f>
        <v/>
      </c>
      <c r="G96" s="181"/>
      <c r="H96" s="181"/>
      <c r="I96" s="50"/>
      <c r="J96" s="50"/>
      <c r="K96" s="434" t="str">
        <f>IF(E96="Yes",('Program Requirements'!H141),"")</f>
        <v/>
      </c>
      <c r="L96" s="434" t="str">
        <f>IF(E96="Yes",('Program Requirements'!M141),"")</f>
        <v/>
      </c>
      <c r="M96" s="435">
        <f>IF(ISBLANK('Program Requirements'!N141),"",'Program Requirements'!N141)</f>
        <v>0</v>
      </c>
      <c r="N96" s="436" t="str">
        <f t="shared" ca="1" si="0"/>
        <v/>
      </c>
      <c r="O96" s="436">
        <f t="shared" ca="1" si="3"/>
        <v>1663387.37</v>
      </c>
      <c r="P96" s="51"/>
      <c r="Q96" s="436">
        <f t="shared" ca="1" si="1"/>
        <v>0</v>
      </c>
      <c r="R96" s="437" t="str">
        <f t="shared" si="4"/>
        <v/>
      </c>
      <c r="T96" s="279"/>
    </row>
    <row r="97" spans="2:20" ht="12.75" x14ac:dyDescent="0.2">
      <c r="B97" s="1213" t="str">
        <f>IF(ISBLANK('Program Requirements'!B142),"",('Program Requirements'!B142))</f>
        <v/>
      </c>
      <c r="C97" s="1214"/>
      <c r="D97" s="1215"/>
      <c r="E97" s="181"/>
      <c r="F97" s="433" t="str">
        <f>IF(ISBLANK('Program Requirements'!E142),"",'Program Requirements'!E142)</f>
        <v/>
      </c>
      <c r="G97" s="181"/>
      <c r="H97" s="181"/>
      <c r="I97" s="50"/>
      <c r="J97" s="50"/>
      <c r="K97" s="434" t="str">
        <f>IF(E97="Yes",('Program Requirements'!H142),"")</f>
        <v/>
      </c>
      <c r="L97" s="434" t="str">
        <f>IF(E97="Yes",('Program Requirements'!M142),"")</f>
        <v/>
      </c>
      <c r="M97" s="435">
        <f>IF(ISBLANK('Program Requirements'!N142),"",'Program Requirements'!N142)</f>
        <v>0</v>
      </c>
      <c r="N97" s="436" t="str">
        <f t="shared" ca="1" si="0"/>
        <v/>
      </c>
      <c r="O97" s="436">
        <f t="shared" ca="1" si="3"/>
        <v>1663387.37</v>
      </c>
      <c r="P97" s="51"/>
      <c r="Q97" s="436">
        <f t="shared" ca="1" si="1"/>
        <v>0</v>
      </c>
      <c r="R97" s="437" t="str">
        <f t="shared" si="4"/>
        <v/>
      </c>
      <c r="T97" s="279"/>
    </row>
    <row r="98" spans="2:20" ht="12.75" x14ac:dyDescent="0.2">
      <c r="B98" s="1213" t="str">
        <f>IF(ISBLANK('Program Requirements'!B143),"",('Program Requirements'!B143))</f>
        <v/>
      </c>
      <c r="C98" s="1214"/>
      <c r="D98" s="1215"/>
      <c r="E98" s="181"/>
      <c r="F98" s="433" t="str">
        <f>IF(ISBLANK('Program Requirements'!E143),"",'Program Requirements'!E143)</f>
        <v/>
      </c>
      <c r="G98" s="181"/>
      <c r="H98" s="181"/>
      <c r="I98" s="50"/>
      <c r="J98" s="50"/>
      <c r="K98" s="434" t="str">
        <f>IF(E98="Yes",('Program Requirements'!H143),"")</f>
        <v/>
      </c>
      <c r="L98" s="434" t="str">
        <f>IF(E98="Yes",('Program Requirements'!M143),"")</f>
        <v/>
      </c>
      <c r="M98" s="435">
        <f>IF(ISBLANK('Program Requirements'!N143),"",'Program Requirements'!N143)</f>
        <v>0</v>
      </c>
      <c r="N98" s="436" t="str">
        <f t="shared" ca="1" si="0"/>
        <v/>
      </c>
      <c r="O98" s="436">
        <f t="shared" ca="1" si="3"/>
        <v>1663387.37</v>
      </c>
      <c r="P98" s="51"/>
      <c r="Q98" s="436">
        <f t="shared" ca="1" si="1"/>
        <v>0</v>
      </c>
      <c r="R98" s="437" t="str">
        <f t="shared" si="4"/>
        <v/>
      </c>
      <c r="T98" s="279"/>
    </row>
    <row r="99" spans="2:20" ht="12.75" x14ac:dyDescent="0.2">
      <c r="B99" s="1213" t="str">
        <f>IF(ISBLANK('Program Requirements'!B144),"",('Program Requirements'!B144))</f>
        <v/>
      </c>
      <c r="C99" s="1214"/>
      <c r="D99" s="1215"/>
      <c r="E99" s="181"/>
      <c r="F99" s="433" t="str">
        <f>IF(ISBLANK('Program Requirements'!E144),"",'Program Requirements'!E144)</f>
        <v/>
      </c>
      <c r="G99" s="181"/>
      <c r="H99" s="181"/>
      <c r="I99" s="50"/>
      <c r="J99" s="50"/>
      <c r="K99" s="434" t="str">
        <f>IF(E99="Yes",('Program Requirements'!H144),"")</f>
        <v/>
      </c>
      <c r="L99" s="434" t="str">
        <f>IF(E99="Yes",('Program Requirements'!M144),"")</f>
        <v/>
      </c>
      <c r="M99" s="435">
        <f>IF(ISBLANK('Program Requirements'!N144),"",'Program Requirements'!N144)</f>
        <v>0</v>
      </c>
      <c r="N99" s="436" t="str">
        <f t="shared" ca="1" si="0"/>
        <v/>
      </c>
      <c r="O99" s="436">
        <f t="shared" ca="1" si="3"/>
        <v>1663387.37</v>
      </c>
      <c r="P99" s="51"/>
      <c r="Q99" s="436">
        <f t="shared" ca="1" si="1"/>
        <v>0</v>
      </c>
      <c r="R99" s="437" t="str">
        <f t="shared" si="4"/>
        <v/>
      </c>
      <c r="T99" s="279"/>
    </row>
    <row r="100" spans="2:20" ht="12.75" x14ac:dyDescent="0.2">
      <c r="B100" s="1213" t="str">
        <f>IF(ISBLANK('Program Requirements'!B145),"",('Program Requirements'!B145))</f>
        <v/>
      </c>
      <c r="C100" s="1214"/>
      <c r="D100" s="1215"/>
      <c r="E100" s="181"/>
      <c r="F100" s="433" t="str">
        <f>IF(ISBLANK('Program Requirements'!E145),"",'Program Requirements'!E145)</f>
        <v/>
      </c>
      <c r="G100" s="181"/>
      <c r="H100" s="181"/>
      <c r="I100" s="50"/>
      <c r="J100" s="50"/>
      <c r="K100" s="434" t="str">
        <f>IF(E100="Yes",('Program Requirements'!H145),"")</f>
        <v/>
      </c>
      <c r="L100" s="434" t="str">
        <f>IF(E100="Yes",('Program Requirements'!M145),"")</f>
        <v/>
      </c>
      <c r="M100" s="435">
        <f>IF(ISBLANK('Program Requirements'!N145),"",'Program Requirements'!N145)</f>
        <v>0</v>
      </c>
      <c r="N100" s="436" t="str">
        <f t="shared" ca="1" si="0"/>
        <v/>
      </c>
      <c r="O100" s="436">
        <f t="shared" ca="1" si="3"/>
        <v>1663387.37</v>
      </c>
      <c r="P100" s="51"/>
      <c r="Q100" s="436">
        <f t="shared" ca="1" si="1"/>
        <v>0</v>
      </c>
      <c r="R100" s="437" t="str">
        <f t="shared" si="4"/>
        <v/>
      </c>
      <c r="T100" s="279"/>
    </row>
    <row r="101" spans="2:20" ht="12.75" x14ac:dyDescent="0.2">
      <c r="B101" s="1213" t="str">
        <f>IF(ISBLANK('Program Requirements'!B146),"",('Program Requirements'!B146))</f>
        <v/>
      </c>
      <c r="C101" s="1214"/>
      <c r="D101" s="1215"/>
      <c r="E101" s="181"/>
      <c r="F101" s="433" t="str">
        <f>IF(ISBLANK('Program Requirements'!E146),"",'Program Requirements'!E146)</f>
        <v/>
      </c>
      <c r="G101" s="181"/>
      <c r="H101" s="181"/>
      <c r="I101" s="50"/>
      <c r="J101" s="50"/>
      <c r="K101" s="434" t="str">
        <f>IF(E101="Yes",('Program Requirements'!H146),"")</f>
        <v/>
      </c>
      <c r="L101" s="434" t="str">
        <f>IF(E101="Yes",('Program Requirements'!M146),"")</f>
        <v/>
      </c>
      <c r="M101" s="435">
        <f>IF(ISBLANK('Program Requirements'!N146),"",'Program Requirements'!N146)</f>
        <v>0</v>
      </c>
      <c r="N101" s="436" t="str">
        <f t="shared" ca="1" si="0"/>
        <v/>
      </c>
      <c r="O101" s="436">
        <f t="shared" ca="1" si="3"/>
        <v>1663387.37</v>
      </c>
      <c r="P101" s="51"/>
      <c r="Q101" s="436">
        <f t="shared" ca="1" si="1"/>
        <v>0</v>
      </c>
      <c r="R101" s="437" t="str">
        <f t="shared" si="4"/>
        <v/>
      </c>
      <c r="T101" s="279"/>
    </row>
    <row r="102" spans="2:20" ht="12.75" x14ac:dyDescent="0.2">
      <c r="B102" s="1213" t="str">
        <f>IF(ISBLANK('Program Requirements'!B147),"",('Program Requirements'!B147))</f>
        <v/>
      </c>
      <c r="C102" s="1214"/>
      <c r="D102" s="1215"/>
      <c r="E102" s="181"/>
      <c r="F102" s="433" t="str">
        <f>IF(ISBLANK('Program Requirements'!E147),"",'Program Requirements'!E147)</f>
        <v/>
      </c>
      <c r="G102" s="181"/>
      <c r="H102" s="181"/>
      <c r="I102" s="50"/>
      <c r="J102" s="50"/>
      <c r="K102" s="434" t="str">
        <f>IF(E102="Yes",('Program Requirements'!H147),"")</f>
        <v/>
      </c>
      <c r="L102" s="434" t="str">
        <f>IF(E102="Yes",('Program Requirements'!M147),"")</f>
        <v/>
      </c>
      <c r="M102" s="435">
        <f>IF(ISBLANK('Program Requirements'!N147),"",'Program Requirements'!N147)</f>
        <v>0</v>
      </c>
      <c r="N102" s="436" t="str">
        <f t="shared" ca="1" si="0"/>
        <v/>
      </c>
      <c r="O102" s="436">
        <f t="shared" ca="1" si="3"/>
        <v>1663387.37</v>
      </c>
      <c r="P102" s="51"/>
      <c r="Q102" s="436">
        <f t="shared" ca="1" si="1"/>
        <v>0</v>
      </c>
      <c r="R102" s="437" t="str">
        <f t="shared" si="4"/>
        <v/>
      </c>
      <c r="T102" s="279"/>
    </row>
    <row r="103" spans="2:20" ht="12.75" x14ac:dyDescent="0.2">
      <c r="B103" s="1213" t="str">
        <f>IF(ISBLANK('Program Requirements'!B148),"",('Program Requirements'!B148))</f>
        <v/>
      </c>
      <c r="C103" s="1214"/>
      <c r="D103" s="1215"/>
      <c r="E103" s="181"/>
      <c r="F103" s="433" t="str">
        <f>IF(ISBLANK('Program Requirements'!E148),"",'Program Requirements'!E148)</f>
        <v/>
      </c>
      <c r="G103" s="181"/>
      <c r="H103" s="181"/>
      <c r="I103" s="50"/>
      <c r="J103" s="50"/>
      <c r="K103" s="434" t="str">
        <f>IF(E103="Yes",('Program Requirements'!H148),"")</f>
        <v/>
      </c>
      <c r="L103" s="434" t="str">
        <f>IF(E103="Yes",('Program Requirements'!M148),"")</f>
        <v/>
      </c>
      <c r="M103" s="435">
        <f>IF(ISBLANK('Program Requirements'!N148),"",'Program Requirements'!N148)</f>
        <v>0</v>
      </c>
      <c r="N103" s="436" t="str">
        <f t="shared" ca="1" si="0"/>
        <v/>
      </c>
      <c r="O103" s="436">
        <f t="shared" ca="1" si="3"/>
        <v>1663387.37</v>
      </c>
      <c r="P103" s="51"/>
      <c r="Q103" s="436">
        <f t="shared" ca="1" si="1"/>
        <v>0</v>
      </c>
      <c r="R103" s="437" t="str">
        <f t="shared" si="4"/>
        <v/>
      </c>
      <c r="T103" s="279"/>
    </row>
    <row r="104" spans="2:20" ht="12.75" x14ac:dyDescent="0.2">
      <c r="B104" s="1213" t="str">
        <f>IF(ISBLANK('Program Requirements'!B149),"",('Program Requirements'!B149))</f>
        <v/>
      </c>
      <c r="C104" s="1214"/>
      <c r="D104" s="1215"/>
      <c r="E104" s="181"/>
      <c r="F104" s="433" t="str">
        <f>IF(ISBLANK('Program Requirements'!E149),"",'Program Requirements'!E149)</f>
        <v/>
      </c>
      <c r="G104" s="181"/>
      <c r="H104" s="181"/>
      <c r="I104" s="50"/>
      <c r="J104" s="50"/>
      <c r="K104" s="434" t="str">
        <f>IF(E104="Yes",('Program Requirements'!H149),"")</f>
        <v/>
      </c>
      <c r="L104" s="434" t="str">
        <f>IF(E104="Yes",('Program Requirements'!M149),"")</f>
        <v/>
      </c>
      <c r="M104" s="435">
        <f>IF(ISBLANK('Program Requirements'!N149),"",'Program Requirements'!N149)</f>
        <v>0</v>
      </c>
      <c r="N104" s="436" t="str">
        <f t="shared" ca="1" si="0"/>
        <v/>
      </c>
      <c r="O104" s="436">
        <f t="shared" ca="1" si="3"/>
        <v>1663387.37</v>
      </c>
      <c r="P104" s="51"/>
      <c r="Q104" s="436">
        <f t="shared" ca="1" si="1"/>
        <v>0</v>
      </c>
      <c r="R104" s="437" t="str">
        <f t="shared" si="4"/>
        <v/>
      </c>
      <c r="T104" s="279"/>
    </row>
    <row r="105" spans="2:20" ht="12.75" x14ac:dyDescent="0.2">
      <c r="B105" s="1213" t="str">
        <f>IF(ISBLANK('Program Requirements'!B150),"",('Program Requirements'!B150))</f>
        <v/>
      </c>
      <c r="C105" s="1214"/>
      <c r="D105" s="1215"/>
      <c r="E105" s="181"/>
      <c r="F105" s="433" t="str">
        <f>IF(ISBLANK('Program Requirements'!E150),"",'Program Requirements'!E150)</f>
        <v/>
      </c>
      <c r="G105" s="181"/>
      <c r="H105" s="181"/>
      <c r="I105" s="50"/>
      <c r="J105" s="50"/>
      <c r="K105" s="434" t="str">
        <f>IF(E105="Yes",('Program Requirements'!H150),"")</f>
        <v/>
      </c>
      <c r="L105" s="434" t="str">
        <f>IF(E105="Yes",('Program Requirements'!M150),"")</f>
        <v/>
      </c>
      <c r="M105" s="435">
        <f>IF(ISBLANK('Program Requirements'!N150),"",'Program Requirements'!N150)</f>
        <v>0</v>
      </c>
      <c r="N105" s="436" t="str">
        <f t="shared" ca="1" si="0"/>
        <v/>
      </c>
      <c r="O105" s="436">
        <f t="shared" ca="1" si="3"/>
        <v>1663387.37</v>
      </c>
      <c r="P105" s="51"/>
      <c r="Q105" s="436">
        <f t="shared" ca="1" si="1"/>
        <v>0</v>
      </c>
      <c r="R105" s="437" t="str">
        <f t="shared" si="4"/>
        <v/>
      </c>
      <c r="T105" s="279"/>
    </row>
    <row r="106" spans="2:20" ht="12.75" x14ac:dyDescent="0.2">
      <c r="B106" s="1213" t="str">
        <f>IF(ISBLANK('Program Requirements'!B151),"",('Program Requirements'!B151))</f>
        <v/>
      </c>
      <c r="C106" s="1214"/>
      <c r="D106" s="1215"/>
      <c r="E106" s="181"/>
      <c r="F106" s="433" t="str">
        <f>IF(ISBLANK('Program Requirements'!E151),"",'Program Requirements'!E151)</f>
        <v/>
      </c>
      <c r="G106" s="181"/>
      <c r="H106" s="181"/>
      <c r="I106" s="50"/>
      <c r="J106" s="50"/>
      <c r="K106" s="434" t="str">
        <f>IF(E106="Yes",('Program Requirements'!H151),"")</f>
        <v/>
      </c>
      <c r="L106" s="434" t="str">
        <f>IF(E106="Yes",('Program Requirements'!M151),"")</f>
        <v/>
      </c>
      <c r="M106" s="435">
        <f>IF(ISBLANK('Program Requirements'!N151),"",'Program Requirements'!N151)</f>
        <v>0</v>
      </c>
      <c r="N106" s="436" t="str">
        <f t="shared" ca="1" si="0"/>
        <v/>
      </c>
      <c r="O106" s="436">
        <f t="shared" ca="1" si="3"/>
        <v>1663387.37</v>
      </c>
      <c r="P106" s="51"/>
      <c r="Q106" s="436">
        <f t="shared" ca="1" si="1"/>
        <v>0</v>
      </c>
      <c r="R106" s="437" t="str">
        <f t="shared" si="4"/>
        <v/>
      </c>
      <c r="T106" s="279"/>
    </row>
    <row r="107" spans="2:20" ht="12.75" x14ac:dyDescent="0.2">
      <c r="B107" s="1213" t="str">
        <f>IF(ISBLANK('Program Requirements'!B152),"",('Program Requirements'!B152))</f>
        <v/>
      </c>
      <c r="C107" s="1214"/>
      <c r="D107" s="1215"/>
      <c r="E107" s="181"/>
      <c r="F107" s="433" t="str">
        <f>IF(ISBLANK('Program Requirements'!E152),"",'Program Requirements'!E152)</f>
        <v/>
      </c>
      <c r="G107" s="181"/>
      <c r="H107" s="181"/>
      <c r="I107" s="50"/>
      <c r="J107" s="50"/>
      <c r="K107" s="434" t="str">
        <f>IF(E107="Yes",('Program Requirements'!H152),"")</f>
        <v/>
      </c>
      <c r="L107" s="434" t="str">
        <f>IF(E107="Yes",('Program Requirements'!M152),"")</f>
        <v/>
      </c>
      <c r="M107" s="435">
        <f>IF(ISBLANK('Program Requirements'!N152),"",'Program Requirements'!N152)</f>
        <v>0</v>
      </c>
      <c r="N107" s="436" t="str">
        <f t="shared" ca="1" si="0"/>
        <v/>
      </c>
      <c r="O107" s="436">
        <f t="shared" ca="1" si="3"/>
        <v>1663387.37</v>
      </c>
      <c r="P107" s="51"/>
      <c r="Q107" s="436">
        <f t="shared" ca="1" si="1"/>
        <v>0</v>
      </c>
      <c r="R107" s="437" t="str">
        <f t="shared" si="4"/>
        <v/>
      </c>
      <c r="T107" s="279"/>
    </row>
    <row r="108" spans="2:20" ht="12.75" x14ac:dyDescent="0.2">
      <c r="B108" s="1213" t="str">
        <f>IF(ISBLANK('Program Requirements'!B153),"",('Program Requirements'!B153))</f>
        <v/>
      </c>
      <c r="C108" s="1214"/>
      <c r="D108" s="1215"/>
      <c r="E108" s="181"/>
      <c r="F108" s="433" t="str">
        <f>IF(ISBLANK('Program Requirements'!E153),"",'Program Requirements'!E153)</f>
        <v/>
      </c>
      <c r="G108" s="181"/>
      <c r="H108" s="181"/>
      <c r="I108" s="50"/>
      <c r="J108" s="50"/>
      <c r="K108" s="434" t="str">
        <f>IF(E108="Yes",('Program Requirements'!H153),"")</f>
        <v/>
      </c>
      <c r="L108" s="434" t="str">
        <f>IF(E108="Yes",('Program Requirements'!M153),"")</f>
        <v/>
      </c>
      <c r="M108" s="435">
        <f>IF(ISBLANK('Program Requirements'!N153),"",'Program Requirements'!N153)</f>
        <v>0</v>
      </c>
      <c r="N108" s="436" t="str">
        <f t="shared" ca="1" si="0"/>
        <v/>
      </c>
      <c r="O108" s="436">
        <f t="shared" ca="1" si="3"/>
        <v>1663387.37</v>
      </c>
      <c r="P108" s="51"/>
      <c r="Q108" s="436">
        <f t="shared" ca="1" si="1"/>
        <v>0</v>
      </c>
      <c r="R108" s="437" t="str">
        <f t="shared" si="4"/>
        <v/>
      </c>
      <c r="T108" s="279"/>
    </row>
    <row r="109" spans="2:20" ht="12.75" x14ac:dyDescent="0.2">
      <c r="B109" s="1213" t="str">
        <f>IF(ISBLANK('Program Requirements'!B154),"",('Program Requirements'!B154))</f>
        <v/>
      </c>
      <c r="C109" s="1214"/>
      <c r="D109" s="1215"/>
      <c r="E109" s="181"/>
      <c r="F109" s="433" t="str">
        <f>IF(ISBLANK('Program Requirements'!E154),"",'Program Requirements'!E154)</f>
        <v/>
      </c>
      <c r="G109" s="181"/>
      <c r="H109" s="181"/>
      <c r="I109" s="50"/>
      <c r="J109" s="50"/>
      <c r="K109" s="434" t="str">
        <f>IF(E109="Yes",('Program Requirements'!H154),"")</f>
        <v/>
      </c>
      <c r="L109" s="434" t="str">
        <f>IF(E109="Yes",('Program Requirements'!M154),"")</f>
        <v/>
      </c>
      <c r="M109" s="435">
        <f>IF(ISBLANK('Program Requirements'!N154),"",'Program Requirements'!N154)</f>
        <v>0</v>
      </c>
      <c r="N109" s="436" t="str">
        <f t="shared" ca="1" si="0"/>
        <v/>
      </c>
      <c r="O109" s="436">
        <f t="shared" ca="1" si="3"/>
        <v>1663387.37</v>
      </c>
      <c r="P109" s="51"/>
      <c r="Q109" s="436">
        <f t="shared" ca="1" si="1"/>
        <v>0</v>
      </c>
      <c r="R109" s="437" t="str">
        <f t="shared" si="4"/>
        <v/>
      </c>
      <c r="T109" s="279"/>
    </row>
    <row r="110" spans="2:20" ht="12.75" x14ac:dyDescent="0.2">
      <c r="B110" s="1213" t="str">
        <f>IF(ISBLANK('Program Requirements'!B155),"",('Program Requirements'!B155))</f>
        <v/>
      </c>
      <c r="C110" s="1214"/>
      <c r="D110" s="1215"/>
      <c r="E110" s="181"/>
      <c r="F110" s="433" t="str">
        <f>IF(ISBLANK('Program Requirements'!E155),"",'Program Requirements'!E155)</f>
        <v/>
      </c>
      <c r="G110" s="181"/>
      <c r="H110" s="181"/>
      <c r="I110" s="50"/>
      <c r="J110" s="50"/>
      <c r="K110" s="434" t="str">
        <f>IF(E110="Yes",('Program Requirements'!H155),"")</f>
        <v/>
      </c>
      <c r="L110" s="434" t="str">
        <f>IF(E110="Yes",('Program Requirements'!M155),"")</f>
        <v/>
      </c>
      <c r="M110" s="435">
        <f>IF(ISBLANK('Program Requirements'!N155),"",'Program Requirements'!N155)</f>
        <v>0</v>
      </c>
      <c r="N110" s="436" t="str">
        <f t="shared" ca="1" si="0"/>
        <v/>
      </c>
      <c r="O110" s="436">
        <f t="shared" ca="1" si="3"/>
        <v>1663387.37</v>
      </c>
      <c r="P110" s="51"/>
      <c r="Q110" s="436">
        <f t="shared" ca="1" si="1"/>
        <v>0</v>
      </c>
      <c r="R110" s="437" t="str">
        <f t="shared" si="4"/>
        <v/>
      </c>
      <c r="T110" s="279"/>
    </row>
    <row r="111" spans="2:20" ht="12.75" x14ac:dyDescent="0.2">
      <c r="B111" s="1213" t="str">
        <f>IF(ISBLANK('Program Requirements'!B156),"",('Program Requirements'!B156))</f>
        <v/>
      </c>
      <c r="C111" s="1214"/>
      <c r="D111" s="1215"/>
      <c r="E111" s="181"/>
      <c r="F111" s="433" t="str">
        <f>IF(ISBLANK('Program Requirements'!E156),"",'Program Requirements'!E156)</f>
        <v/>
      </c>
      <c r="G111" s="181"/>
      <c r="H111" s="181"/>
      <c r="I111" s="50"/>
      <c r="J111" s="50"/>
      <c r="K111" s="434" t="str">
        <f>IF(E111="Yes",('Program Requirements'!H156),"")</f>
        <v/>
      </c>
      <c r="L111" s="434" t="str">
        <f>IF(E111="Yes",('Program Requirements'!M156),"")</f>
        <v/>
      </c>
      <c r="M111" s="435">
        <f>IF(ISBLANK('Program Requirements'!N156),"",'Program Requirements'!N156)</f>
        <v>0</v>
      </c>
      <c r="N111" s="436" t="str">
        <f t="shared" ca="1" si="0"/>
        <v/>
      </c>
      <c r="O111" s="436">
        <f t="shared" ca="1" si="3"/>
        <v>1663387.37</v>
      </c>
      <c r="P111" s="51"/>
      <c r="Q111" s="436">
        <f t="shared" ca="1" si="1"/>
        <v>0</v>
      </c>
      <c r="R111" s="437" t="str">
        <f t="shared" si="4"/>
        <v/>
      </c>
      <c r="T111" s="279"/>
    </row>
    <row r="112" spans="2:20" ht="12.75" x14ac:dyDescent="0.2">
      <c r="B112" s="1213" t="str">
        <f>IF(ISBLANK('Program Requirements'!B157),"",('Program Requirements'!B157))</f>
        <v/>
      </c>
      <c r="C112" s="1214"/>
      <c r="D112" s="1215"/>
      <c r="E112" s="181"/>
      <c r="F112" s="433" t="str">
        <f>IF(ISBLANK('Program Requirements'!E157),"",'Program Requirements'!E157)</f>
        <v/>
      </c>
      <c r="G112" s="181"/>
      <c r="H112" s="181"/>
      <c r="I112" s="50"/>
      <c r="J112" s="50"/>
      <c r="K112" s="434" t="str">
        <f>IF(E112="Yes",('Program Requirements'!H157),"")</f>
        <v/>
      </c>
      <c r="L112" s="434" t="str">
        <f>IF(E112="Yes",('Program Requirements'!M157),"")</f>
        <v/>
      </c>
      <c r="M112" s="435">
        <f>IF(ISBLANK('Program Requirements'!N157),"",'Program Requirements'!N157)</f>
        <v>0</v>
      </c>
      <c r="N112" s="436" t="str">
        <f t="shared" ca="1" si="0"/>
        <v/>
      </c>
      <c r="O112" s="436">
        <f t="shared" ca="1" si="3"/>
        <v>1663387.37</v>
      </c>
      <c r="P112" s="51"/>
      <c r="Q112" s="436">
        <f t="shared" ca="1" si="1"/>
        <v>0</v>
      </c>
      <c r="R112" s="437" t="str">
        <f t="shared" si="4"/>
        <v/>
      </c>
      <c r="T112" s="279"/>
    </row>
    <row r="113" spans="2:20" ht="12.75" x14ac:dyDescent="0.2">
      <c r="B113" s="1213" t="str">
        <f>IF(ISBLANK('Program Requirements'!B158),"",('Program Requirements'!B158))</f>
        <v/>
      </c>
      <c r="C113" s="1214"/>
      <c r="D113" s="1215"/>
      <c r="E113" s="181"/>
      <c r="F113" s="433" t="str">
        <f>IF(ISBLANK('Program Requirements'!E158),"",'Program Requirements'!E158)</f>
        <v/>
      </c>
      <c r="G113" s="181"/>
      <c r="H113" s="181"/>
      <c r="I113" s="50"/>
      <c r="J113" s="50"/>
      <c r="K113" s="434" t="str">
        <f>IF(E113="Yes",('Program Requirements'!H158),"")</f>
        <v/>
      </c>
      <c r="L113" s="434" t="str">
        <f>IF(E113="Yes",('Program Requirements'!M158),"")</f>
        <v/>
      </c>
      <c r="M113" s="435">
        <f>IF(ISBLANK('Program Requirements'!N158),"",'Program Requirements'!N158)</f>
        <v>0</v>
      </c>
      <c r="N113" s="436" t="str">
        <f t="shared" ca="1" si="0"/>
        <v/>
      </c>
      <c r="O113" s="436">
        <f t="shared" ca="1" si="3"/>
        <v>1663387.37</v>
      </c>
      <c r="P113" s="51"/>
      <c r="Q113" s="436">
        <f t="shared" ca="1" si="1"/>
        <v>0</v>
      </c>
      <c r="R113" s="437" t="str">
        <f t="shared" si="4"/>
        <v/>
      </c>
      <c r="T113" s="279"/>
    </row>
    <row r="114" spans="2:20" ht="12.75" x14ac:dyDescent="0.2">
      <c r="B114" s="1213" t="str">
        <f>IF(ISBLANK('Program Requirements'!B159),"",('Program Requirements'!B159))</f>
        <v/>
      </c>
      <c r="C114" s="1214"/>
      <c r="D114" s="1215"/>
      <c r="E114" s="181"/>
      <c r="F114" s="433" t="str">
        <f>IF(ISBLANK('Program Requirements'!E159),"",'Program Requirements'!E159)</f>
        <v/>
      </c>
      <c r="G114" s="181"/>
      <c r="H114" s="181"/>
      <c r="I114" s="50"/>
      <c r="J114" s="50"/>
      <c r="K114" s="434" t="str">
        <f>IF(E114="Yes",('Program Requirements'!H159),"")</f>
        <v/>
      </c>
      <c r="L114" s="434" t="str">
        <f>IF(E114="Yes",('Program Requirements'!M159),"")</f>
        <v/>
      </c>
      <c r="M114" s="435">
        <f>IF(ISBLANK('Program Requirements'!N159),"",'Program Requirements'!N159)</f>
        <v>0</v>
      </c>
      <c r="N114" s="436" t="str">
        <f t="shared" ca="1" si="0"/>
        <v/>
      </c>
      <c r="O114" s="436">
        <f t="shared" ca="1" si="3"/>
        <v>1663387.37</v>
      </c>
      <c r="P114" s="51"/>
      <c r="Q114" s="436">
        <f t="shared" ca="1" si="1"/>
        <v>0</v>
      </c>
      <c r="R114" s="437" t="str">
        <f t="shared" si="4"/>
        <v/>
      </c>
      <c r="T114" s="279"/>
    </row>
    <row r="115" spans="2:20" ht="12.75" x14ac:dyDescent="0.2">
      <c r="B115" s="1213" t="str">
        <f>IF(ISBLANK('Program Requirements'!B160),"",('Program Requirements'!B160))</f>
        <v/>
      </c>
      <c r="C115" s="1214"/>
      <c r="D115" s="1215"/>
      <c r="E115" s="181"/>
      <c r="F115" s="433" t="str">
        <f>IF(ISBLANK('Program Requirements'!E160),"",'Program Requirements'!E160)</f>
        <v/>
      </c>
      <c r="G115" s="181"/>
      <c r="H115" s="181"/>
      <c r="I115" s="50"/>
      <c r="J115" s="50"/>
      <c r="K115" s="434" t="str">
        <f>IF(E115="Yes",('Program Requirements'!H160),"")</f>
        <v/>
      </c>
      <c r="L115" s="434" t="str">
        <f>IF(E115="Yes",('Program Requirements'!M160),"")</f>
        <v/>
      </c>
      <c r="M115" s="435">
        <f>IF(ISBLANK('Program Requirements'!N160),"",'Program Requirements'!N160)</f>
        <v>0</v>
      </c>
      <c r="N115" s="436" t="str">
        <f t="shared" ca="1" si="0"/>
        <v/>
      </c>
      <c r="O115" s="436">
        <f t="shared" ca="1" si="3"/>
        <v>1663387.37</v>
      </c>
      <c r="P115" s="51"/>
      <c r="Q115" s="436">
        <f t="shared" ca="1" si="1"/>
        <v>0</v>
      </c>
      <c r="R115" s="437" t="str">
        <f t="shared" si="4"/>
        <v/>
      </c>
      <c r="T115" s="279"/>
    </row>
    <row r="116" spans="2:20" ht="12.75" x14ac:dyDescent="0.2">
      <c r="B116" s="1213" t="str">
        <f>IF(ISBLANK('Program Requirements'!B161),"",('Program Requirements'!B161))</f>
        <v/>
      </c>
      <c r="C116" s="1214"/>
      <c r="D116" s="1215"/>
      <c r="E116" s="181"/>
      <c r="F116" s="433" t="str">
        <f>IF(ISBLANK('Program Requirements'!E161),"",'Program Requirements'!E161)</f>
        <v/>
      </c>
      <c r="G116" s="181"/>
      <c r="H116" s="181"/>
      <c r="I116" s="50"/>
      <c r="J116" s="50"/>
      <c r="K116" s="434" t="str">
        <f>IF(E116="Yes",('Program Requirements'!H161),"")</f>
        <v/>
      </c>
      <c r="L116" s="434" t="str">
        <f>IF(E116="Yes",('Program Requirements'!M161),"")</f>
        <v/>
      </c>
      <c r="M116" s="435">
        <f>IF(ISBLANK('Program Requirements'!N161),"",'Program Requirements'!N161)</f>
        <v>0</v>
      </c>
      <c r="N116" s="436" t="str">
        <f t="shared" ca="1" si="0"/>
        <v/>
      </c>
      <c r="O116" s="436">
        <f t="shared" ca="1" si="3"/>
        <v>1663387.37</v>
      </c>
      <c r="P116" s="51"/>
      <c r="Q116" s="436">
        <f t="shared" ca="1" si="1"/>
        <v>0</v>
      </c>
      <c r="R116" s="437" t="str">
        <f t="shared" si="4"/>
        <v/>
      </c>
      <c r="T116" s="279"/>
    </row>
    <row r="117" spans="2:20" ht="12.75" x14ac:dyDescent="0.2">
      <c r="B117" s="1213" t="str">
        <f>IF(ISBLANK('Program Requirements'!B162),"",('Program Requirements'!B162))</f>
        <v/>
      </c>
      <c r="C117" s="1214"/>
      <c r="D117" s="1215"/>
      <c r="E117" s="181"/>
      <c r="F117" s="433" t="str">
        <f>IF(ISBLANK('Program Requirements'!E162),"",'Program Requirements'!E162)</f>
        <v/>
      </c>
      <c r="G117" s="181"/>
      <c r="H117" s="181"/>
      <c r="I117" s="50"/>
      <c r="J117" s="50"/>
      <c r="K117" s="434" t="str">
        <f>IF(E117="Yes",('Program Requirements'!H162),"")</f>
        <v/>
      </c>
      <c r="L117" s="434" t="str">
        <f>IF(E117="Yes",('Program Requirements'!M162),"")</f>
        <v/>
      </c>
      <c r="M117" s="435">
        <f>IF(ISBLANK('Program Requirements'!N162),"",'Program Requirements'!N162)</f>
        <v>0</v>
      </c>
      <c r="N117" s="436" t="str">
        <f t="shared" ca="1" si="0"/>
        <v/>
      </c>
      <c r="O117" s="436">
        <f t="shared" ca="1" si="3"/>
        <v>1663387.37</v>
      </c>
      <c r="P117" s="51"/>
      <c r="Q117" s="436">
        <f t="shared" ca="1" si="1"/>
        <v>0</v>
      </c>
      <c r="R117" s="437" t="str">
        <f t="shared" si="4"/>
        <v/>
      </c>
      <c r="T117" s="279"/>
    </row>
    <row r="118" spans="2:20" ht="12.75" x14ac:dyDescent="0.2">
      <c r="B118" s="1213" t="str">
        <f>IF(ISBLANK('Program Requirements'!B163),"",('Program Requirements'!B163))</f>
        <v/>
      </c>
      <c r="C118" s="1214"/>
      <c r="D118" s="1215"/>
      <c r="E118" s="181"/>
      <c r="F118" s="433" t="str">
        <f>IF(ISBLANK('Program Requirements'!E163),"",'Program Requirements'!E163)</f>
        <v/>
      </c>
      <c r="G118" s="181"/>
      <c r="H118" s="181"/>
      <c r="I118" s="50"/>
      <c r="J118" s="50"/>
      <c r="K118" s="434" t="str">
        <f>IF(E118="Yes",('Program Requirements'!H163),"")</f>
        <v/>
      </c>
      <c r="L118" s="434" t="str">
        <f>IF(E118="Yes",('Program Requirements'!M163),"")</f>
        <v/>
      </c>
      <c r="M118" s="435">
        <f>IF(ISBLANK('Program Requirements'!N163),"",'Program Requirements'!N163)</f>
        <v>0</v>
      </c>
      <c r="N118" s="436" t="str">
        <f t="shared" ca="1" si="0"/>
        <v/>
      </c>
      <c r="O118" s="436">
        <f t="shared" ca="1" si="3"/>
        <v>1663387.37</v>
      </c>
      <c r="P118" s="51"/>
      <c r="Q118" s="436">
        <f t="shared" ca="1" si="1"/>
        <v>0</v>
      </c>
      <c r="R118" s="437" t="str">
        <f t="shared" si="4"/>
        <v/>
      </c>
      <c r="T118" s="279"/>
    </row>
    <row r="119" spans="2:20" ht="12.75" x14ac:dyDescent="0.2">
      <c r="B119" s="1213" t="str">
        <f>IF(ISBLANK('Program Requirements'!B164),"",('Program Requirements'!B164))</f>
        <v/>
      </c>
      <c r="C119" s="1214"/>
      <c r="D119" s="1215"/>
      <c r="E119" s="181"/>
      <c r="F119" s="433" t="str">
        <f>IF(ISBLANK('Program Requirements'!E164),"",'Program Requirements'!E164)</f>
        <v/>
      </c>
      <c r="G119" s="181"/>
      <c r="H119" s="181"/>
      <c r="I119" s="50"/>
      <c r="J119" s="50"/>
      <c r="K119" s="434" t="str">
        <f>IF(E119="Yes",('Program Requirements'!H164),"")</f>
        <v/>
      </c>
      <c r="L119" s="434" t="str">
        <f>IF(E119="Yes",('Program Requirements'!M164),"")</f>
        <v/>
      </c>
      <c r="M119" s="435">
        <f>IF(ISBLANK('Program Requirements'!N164),"",'Program Requirements'!N164)</f>
        <v>0</v>
      </c>
      <c r="N119" s="436" t="str">
        <f t="shared" ca="1" si="0"/>
        <v/>
      </c>
      <c r="O119" s="436">
        <f t="shared" ca="1" si="3"/>
        <v>1663387.37</v>
      </c>
      <c r="P119" s="51"/>
      <c r="Q119" s="436">
        <f t="shared" ca="1" si="1"/>
        <v>0</v>
      </c>
      <c r="R119" s="437" t="str">
        <f t="shared" si="4"/>
        <v/>
      </c>
      <c r="T119" s="279"/>
    </row>
    <row r="120" spans="2:20" ht="12.75" x14ac:dyDescent="0.2">
      <c r="B120" s="1213" t="str">
        <f>IF(ISBLANK('Program Requirements'!B165),"",('Program Requirements'!B165))</f>
        <v/>
      </c>
      <c r="C120" s="1214"/>
      <c r="D120" s="1215"/>
      <c r="E120" s="181"/>
      <c r="F120" s="433" t="str">
        <f>IF(ISBLANK('Program Requirements'!E165),"",'Program Requirements'!E165)</f>
        <v/>
      </c>
      <c r="G120" s="181"/>
      <c r="H120" s="181"/>
      <c r="I120" s="50"/>
      <c r="J120" s="50"/>
      <c r="K120" s="434" t="str">
        <f>IF(E120="Yes",('Program Requirements'!H165),"")</f>
        <v/>
      </c>
      <c r="L120" s="434" t="str">
        <f>IF(E120="Yes",('Program Requirements'!M165),"")</f>
        <v/>
      </c>
      <c r="M120" s="435">
        <f>IF(ISBLANK('Program Requirements'!N165),"",'Program Requirements'!N165)</f>
        <v>0</v>
      </c>
      <c r="N120" s="436" t="str">
        <f t="shared" ca="1" si="0"/>
        <v/>
      </c>
      <c r="O120" s="436">
        <f t="shared" ca="1" si="3"/>
        <v>1663387.37</v>
      </c>
      <c r="P120" s="51"/>
      <c r="Q120" s="436">
        <f t="shared" ca="1" si="1"/>
        <v>0</v>
      </c>
      <c r="R120" s="437" t="str">
        <f t="shared" si="4"/>
        <v/>
      </c>
      <c r="T120" s="279"/>
    </row>
    <row r="121" spans="2:20" ht="12.75" x14ac:dyDescent="0.2">
      <c r="B121" s="1213" t="str">
        <f>IF(ISBLANK('Program Requirements'!B166),"",('Program Requirements'!B166))</f>
        <v/>
      </c>
      <c r="C121" s="1214"/>
      <c r="D121" s="1215"/>
      <c r="E121" s="181"/>
      <c r="F121" s="433" t="str">
        <f>IF(ISBLANK('Program Requirements'!E166),"",'Program Requirements'!E166)</f>
        <v/>
      </c>
      <c r="G121" s="181"/>
      <c r="H121" s="181"/>
      <c r="I121" s="50"/>
      <c r="J121" s="50"/>
      <c r="K121" s="434" t="str">
        <f>IF(E121="Yes",('Program Requirements'!H166),"")</f>
        <v/>
      </c>
      <c r="L121" s="434" t="str">
        <f>IF(E121="Yes",('Program Requirements'!M166),"")</f>
        <v/>
      </c>
      <c r="M121" s="435">
        <f>IF(ISBLANK('Program Requirements'!N166),"",'Program Requirements'!N166)</f>
        <v>0</v>
      </c>
      <c r="N121" s="436" t="str">
        <f t="shared" ca="1" si="0"/>
        <v/>
      </c>
      <c r="O121" s="436">
        <f t="shared" ca="1" si="3"/>
        <v>1663387.37</v>
      </c>
      <c r="P121" s="51"/>
      <c r="Q121" s="436">
        <f t="shared" ca="1" si="1"/>
        <v>0</v>
      </c>
      <c r="R121" s="437" t="str">
        <f t="shared" si="4"/>
        <v/>
      </c>
      <c r="T121" s="279"/>
    </row>
    <row r="122" spans="2:20" ht="12.75" x14ac:dyDescent="0.2">
      <c r="B122" s="1213" t="str">
        <f>IF(ISBLANK('Program Requirements'!B167),"",('Program Requirements'!B167))</f>
        <v/>
      </c>
      <c r="C122" s="1214"/>
      <c r="D122" s="1215"/>
      <c r="E122" s="181"/>
      <c r="F122" s="433" t="str">
        <f>IF(ISBLANK('Program Requirements'!E167),"",'Program Requirements'!E167)</f>
        <v/>
      </c>
      <c r="G122" s="181"/>
      <c r="H122" s="181"/>
      <c r="I122" s="50"/>
      <c r="J122" s="50"/>
      <c r="K122" s="434" t="str">
        <f>IF(E122="Yes",('Program Requirements'!H167),"")</f>
        <v/>
      </c>
      <c r="L122" s="434" t="str">
        <f>IF(E122="Yes",('Program Requirements'!M167),"")</f>
        <v/>
      </c>
      <c r="M122" s="435">
        <f>IF(ISBLANK('Program Requirements'!N167),"",'Program Requirements'!N167)</f>
        <v>0</v>
      </c>
      <c r="N122" s="436" t="str">
        <f t="shared" ca="1" si="0"/>
        <v/>
      </c>
      <c r="O122" s="436">
        <f t="shared" ca="1" si="3"/>
        <v>1663387.37</v>
      </c>
      <c r="P122" s="51"/>
      <c r="Q122" s="436">
        <f t="shared" ca="1" si="1"/>
        <v>0</v>
      </c>
      <c r="R122" s="437" t="str">
        <f t="shared" si="4"/>
        <v/>
      </c>
      <c r="T122" s="279"/>
    </row>
    <row r="123" spans="2:20" ht="12.75" x14ac:dyDescent="0.2">
      <c r="B123" s="1213" t="str">
        <f>IF(ISBLANK('Program Requirements'!B168),"",('Program Requirements'!B168))</f>
        <v/>
      </c>
      <c r="C123" s="1214"/>
      <c r="D123" s="1215"/>
      <c r="E123" s="181"/>
      <c r="F123" s="433" t="str">
        <f>IF(ISBLANK('Program Requirements'!E168),"",'Program Requirements'!E168)</f>
        <v/>
      </c>
      <c r="G123" s="181"/>
      <c r="H123" s="181"/>
      <c r="I123" s="50"/>
      <c r="J123" s="50"/>
      <c r="K123" s="434" t="str">
        <f>IF(E123="Yes",('Program Requirements'!H168),"")</f>
        <v/>
      </c>
      <c r="L123" s="434" t="str">
        <f>IF(E123="Yes",('Program Requirements'!M168),"")</f>
        <v/>
      </c>
      <c r="M123" s="435">
        <f>IF(ISBLANK('Program Requirements'!N168),"",'Program Requirements'!N168)</f>
        <v>0</v>
      </c>
      <c r="N123" s="436" t="str">
        <f t="shared" ref="N123:N186" ca="1" si="5">IF(IF(E123="Yes",IF(ISBLANK(L123),"",SUM(L123)*$O$49),0)&gt;$G$47,SUM($G$47),IF(E123="Yes",IF(ISBLANK(L123),"",SUM(L123)*$O$49),""))</f>
        <v/>
      </c>
      <c r="O123" s="436">
        <f t="shared" ca="1" si="3"/>
        <v>1663387.37</v>
      </c>
      <c r="P123" s="51"/>
      <c r="Q123" s="436">
        <f t="shared" ref="Q123:Q186" ca="1" si="6">IF(SUM(P123)=0,SUM(N123),IF(SUM(N123,P123)=P123,"ERROR",SUM(N123,P123)))</f>
        <v>0</v>
      </c>
      <c r="R123" s="437" t="str">
        <f t="shared" si="4"/>
        <v/>
      </c>
      <c r="T123" s="279"/>
    </row>
    <row r="124" spans="2:20" ht="12.75" x14ac:dyDescent="0.2">
      <c r="B124" s="1213" t="str">
        <f>IF(ISBLANK('Program Requirements'!B169),"",('Program Requirements'!B169))</f>
        <v/>
      </c>
      <c r="C124" s="1214"/>
      <c r="D124" s="1215"/>
      <c r="E124" s="181"/>
      <c r="F124" s="433" t="str">
        <f>IF(ISBLANK('Program Requirements'!E169),"",'Program Requirements'!E169)</f>
        <v/>
      </c>
      <c r="G124" s="181"/>
      <c r="H124" s="181"/>
      <c r="I124" s="50"/>
      <c r="J124" s="50"/>
      <c r="K124" s="434" t="str">
        <f>IF(E124="Yes",('Program Requirements'!H169),"")</f>
        <v/>
      </c>
      <c r="L124" s="434" t="str">
        <f>IF(E124="Yes",('Program Requirements'!M169),"")</f>
        <v/>
      </c>
      <c r="M124" s="435">
        <f>IF(ISBLANK('Program Requirements'!N169),"",'Program Requirements'!N169)</f>
        <v>0</v>
      </c>
      <c r="N124" s="436" t="str">
        <f t="shared" ca="1" si="5"/>
        <v/>
      </c>
      <c r="O124" s="436">
        <f t="shared" ref="O124:O187" ca="1" si="7">SUM(O123)-SUM(N124)-SUM(P124)</f>
        <v>1663387.37</v>
      </c>
      <c r="P124" s="51"/>
      <c r="Q124" s="436">
        <f t="shared" ca="1" si="6"/>
        <v>0</v>
      </c>
      <c r="R124" s="437" t="str">
        <f t="shared" si="4"/>
        <v/>
      </c>
      <c r="T124" s="279"/>
    </row>
    <row r="125" spans="2:20" ht="12.75" x14ac:dyDescent="0.2">
      <c r="B125" s="1213" t="str">
        <f>IF(ISBLANK('Program Requirements'!B170),"",('Program Requirements'!B170))</f>
        <v/>
      </c>
      <c r="C125" s="1214"/>
      <c r="D125" s="1215"/>
      <c r="E125" s="181"/>
      <c r="F125" s="433" t="str">
        <f>IF(ISBLANK('Program Requirements'!E170),"",'Program Requirements'!E170)</f>
        <v/>
      </c>
      <c r="G125" s="181"/>
      <c r="H125" s="181"/>
      <c r="I125" s="50"/>
      <c r="J125" s="50"/>
      <c r="K125" s="434" t="str">
        <f>IF(E125="Yes",('Program Requirements'!H170),"")</f>
        <v/>
      </c>
      <c r="L125" s="434" t="str">
        <f>IF(E125="Yes",('Program Requirements'!M170),"")</f>
        <v/>
      </c>
      <c r="M125" s="435">
        <f>IF(ISBLANK('Program Requirements'!N170),"",'Program Requirements'!N170)</f>
        <v>0</v>
      </c>
      <c r="N125" s="436" t="str">
        <f t="shared" ca="1" si="5"/>
        <v/>
      </c>
      <c r="O125" s="436">
        <f t="shared" ca="1" si="7"/>
        <v>1663387.37</v>
      </c>
      <c r="P125" s="51"/>
      <c r="Q125" s="436">
        <f t="shared" ca="1" si="6"/>
        <v>0</v>
      </c>
      <c r="R125" s="437" t="str">
        <f t="shared" si="4"/>
        <v/>
      </c>
      <c r="T125" s="279"/>
    </row>
    <row r="126" spans="2:20" ht="12.75" x14ac:dyDescent="0.2">
      <c r="B126" s="1213" t="str">
        <f>IF(ISBLANK('Program Requirements'!B171),"",('Program Requirements'!B171))</f>
        <v/>
      </c>
      <c r="C126" s="1214"/>
      <c r="D126" s="1215"/>
      <c r="E126" s="181"/>
      <c r="F126" s="433" t="str">
        <f>IF(ISBLANK('Program Requirements'!E171),"",'Program Requirements'!E171)</f>
        <v/>
      </c>
      <c r="G126" s="181"/>
      <c r="H126" s="181"/>
      <c r="I126" s="50"/>
      <c r="J126" s="50"/>
      <c r="K126" s="434" t="str">
        <f>IF(E126="Yes",('Program Requirements'!H171),"")</f>
        <v/>
      </c>
      <c r="L126" s="434" t="str">
        <f>IF(E126="Yes",('Program Requirements'!M171),"")</f>
        <v/>
      </c>
      <c r="M126" s="435">
        <f>IF(ISBLANK('Program Requirements'!N171),"",'Program Requirements'!N171)</f>
        <v>0</v>
      </c>
      <c r="N126" s="436" t="str">
        <f t="shared" ca="1" si="5"/>
        <v/>
      </c>
      <c r="O126" s="436">
        <f t="shared" ca="1" si="7"/>
        <v>1663387.37</v>
      </c>
      <c r="P126" s="51"/>
      <c r="Q126" s="436">
        <f t="shared" ca="1" si="6"/>
        <v>0</v>
      </c>
      <c r="R126" s="437" t="str">
        <f t="shared" si="4"/>
        <v/>
      </c>
      <c r="T126" s="279"/>
    </row>
    <row r="127" spans="2:20" ht="12.75" x14ac:dyDescent="0.2">
      <c r="B127" s="1213" t="str">
        <f>IF(ISBLANK('Program Requirements'!B172),"",('Program Requirements'!B172))</f>
        <v/>
      </c>
      <c r="C127" s="1214"/>
      <c r="D127" s="1215"/>
      <c r="E127" s="181"/>
      <c r="F127" s="433" t="str">
        <f>IF(ISBLANK('Program Requirements'!E172),"",'Program Requirements'!E172)</f>
        <v/>
      </c>
      <c r="G127" s="181"/>
      <c r="H127" s="181"/>
      <c r="I127" s="50"/>
      <c r="J127" s="50"/>
      <c r="K127" s="434" t="str">
        <f>IF(E127="Yes",('Program Requirements'!H172),"")</f>
        <v/>
      </c>
      <c r="L127" s="434" t="str">
        <f>IF(E127="Yes",('Program Requirements'!M172),"")</f>
        <v/>
      </c>
      <c r="M127" s="435">
        <f>IF(ISBLANK('Program Requirements'!N172),"",'Program Requirements'!N172)</f>
        <v>0</v>
      </c>
      <c r="N127" s="436" t="str">
        <f t="shared" ca="1" si="5"/>
        <v/>
      </c>
      <c r="O127" s="436">
        <f t="shared" ca="1" si="7"/>
        <v>1663387.37</v>
      </c>
      <c r="P127" s="51"/>
      <c r="Q127" s="436">
        <f t="shared" ca="1" si="6"/>
        <v>0</v>
      </c>
      <c r="R127" s="437" t="str">
        <f t="shared" si="4"/>
        <v/>
      </c>
      <c r="T127" s="279"/>
    </row>
    <row r="128" spans="2:20" ht="12.75" x14ac:dyDescent="0.2">
      <c r="B128" s="1213" t="str">
        <f>IF(ISBLANK('Program Requirements'!B173),"",('Program Requirements'!B173))</f>
        <v/>
      </c>
      <c r="C128" s="1214"/>
      <c r="D128" s="1215"/>
      <c r="E128" s="181"/>
      <c r="F128" s="433" t="str">
        <f>IF(ISBLANK('Program Requirements'!E173),"",'Program Requirements'!E173)</f>
        <v/>
      </c>
      <c r="G128" s="181"/>
      <c r="H128" s="181"/>
      <c r="I128" s="50"/>
      <c r="J128" s="50"/>
      <c r="K128" s="434" t="str">
        <f>IF(E128="Yes",('Program Requirements'!H173),"")</f>
        <v/>
      </c>
      <c r="L128" s="434" t="str">
        <f>IF(E128="Yes",('Program Requirements'!M173),"")</f>
        <v/>
      </c>
      <c r="M128" s="435">
        <f>IF(ISBLANK('Program Requirements'!N173),"",'Program Requirements'!N173)</f>
        <v>0</v>
      </c>
      <c r="N128" s="436" t="str">
        <f t="shared" ca="1" si="5"/>
        <v/>
      </c>
      <c r="O128" s="436">
        <f t="shared" ca="1" si="7"/>
        <v>1663387.37</v>
      </c>
      <c r="P128" s="51"/>
      <c r="Q128" s="436">
        <f t="shared" ca="1" si="6"/>
        <v>0</v>
      </c>
      <c r="R128" s="437" t="str">
        <f t="shared" si="4"/>
        <v/>
      </c>
      <c r="T128" s="279"/>
    </row>
    <row r="129" spans="2:20" ht="12.75" x14ac:dyDescent="0.2">
      <c r="B129" s="1213" t="str">
        <f>IF(ISBLANK('Program Requirements'!B174),"",('Program Requirements'!B174))</f>
        <v/>
      </c>
      <c r="C129" s="1214"/>
      <c r="D129" s="1215"/>
      <c r="E129" s="181"/>
      <c r="F129" s="433" t="str">
        <f>IF(ISBLANK('Program Requirements'!E174),"",'Program Requirements'!E174)</f>
        <v/>
      </c>
      <c r="G129" s="181"/>
      <c r="H129" s="181"/>
      <c r="I129" s="50"/>
      <c r="J129" s="50"/>
      <c r="K129" s="434" t="str">
        <f>IF(E129="Yes",('Program Requirements'!H174),"")</f>
        <v/>
      </c>
      <c r="L129" s="434" t="str">
        <f>IF(E129="Yes",('Program Requirements'!M174),"")</f>
        <v/>
      </c>
      <c r="M129" s="435">
        <f>IF(ISBLANK('Program Requirements'!N174),"",'Program Requirements'!N174)</f>
        <v>0</v>
      </c>
      <c r="N129" s="436" t="str">
        <f t="shared" ca="1" si="5"/>
        <v/>
      </c>
      <c r="O129" s="436">
        <f t="shared" ca="1" si="7"/>
        <v>1663387.37</v>
      </c>
      <c r="P129" s="51"/>
      <c r="Q129" s="436">
        <f t="shared" ca="1" si="6"/>
        <v>0</v>
      </c>
      <c r="R129" s="437" t="str">
        <f t="shared" si="4"/>
        <v/>
      </c>
      <c r="T129" s="279"/>
    </row>
    <row r="130" spans="2:20" ht="12.75" x14ac:dyDescent="0.2">
      <c r="B130" s="1213" t="str">
        <f>IF(ISBLANK('Program Requirements'!B175),"",('Program Requirements'!B175))</f>
        <v/>
      </c>
      <c r="C130" s="1214"/>
      <c r="D130" s="1215"/>
      <c r="E130" s="181"/>
      <c r="F130" s="433" t="str">
        <f>IF(ISBLANK('Program Requirements'!E175),"",'Program Requirements'!E175)</f>
        <v/>
      </c>
      <c r="G130" s="181"/>
      <c r="H130" s="181"/>
      <c r="I130" s="50"/>
      <c r="J130" s="50"/>
      <c r="K130" s="434" t="str">
        <f>IF(E130="Yes",('Program Requirements'!H175),"")</f>
        <v/>
      </c>
      <c r="L130" s="434" t="str">
        <f>IF(E130="Yes",('Program Requirements'!M175),"")</f>
        <v/>
      </c>
      <c r="M130" s="435">
        <f>IF(ISBLANK('Program Requirements'!N175),"",'Program Requirements'!N175)</f>
        <v>0</v>
      </c>
      <c r="N130" s="436" t="str">
        <f t="shared" ca="1" si="5"/>
        <v/>
      </c>
      <c r="O130" s="436">
        <f t="shared" ca="1" si="7"/>
        <v>1663387.37</v>
      </c>
      <c r="P130" s="51"/>
      <c r="Q130" s="436">
        <f t="shared" ca="1" si="6"/>
        <v>0</v>
      </c>
      <c r="R130" s="437" t="str">
        <f t="shared" si="4"/>
        <v/>
      </c>
      <c r="T130" s="279"/>
    </row>
    <row r="131" spans="2:20" ht="12.75" x14ac:dyDescent="0.2">
      <c r="B131" s="1213" t="str">
        <f>IF(ISBLANK('Program Requirements'!B176),"",('Program Requirements'!B176))</f>
        <v/>
      </c>
      <c r="C131" s="1214"/>
      <c r="D131" s="1215"/>
      <c r="E131" s="181"/>
      <c r="F131" s="433" t="str">
        <f>IF(ISBLANK('Program Requirements'!E176),"",'Program Requirements'!E176)</f>
        <v/>
      </c>
      <c r="G131" s="181"/>
      <c r="H131" s="181"/>
      <c r="I131" s="50"/>
      <c r="J131" s="50"/>
      <c r="K131" s="434" t="str">
        <f>IF(E131="Yes",('Program Requirements'!H176),"")</f>
        <v/>
      </c>
      <c r="L131" s="434" t="str">
        <f>IF(E131="Yes",('Program Requirements'!M176),"")</f>
        <v/>
      </c>
      <c r="M131" s="435">
        <f>IF(ISBLANK('Program Requirements'!N176),"",'Program Requirements'!N176)</f>
        <v>0</v>
      </c>
      <c r="N131" s="436" t="str">
        <f t="shared" ca="1" si="5"/>
        <v/>
      </c>
      <c r="O131" s="436">
        <f t="shared" ca="1" si="7"/>
        <v>1663387.37</v>
      </c>
      <c r="P131" s="51"/>
      <c r="Q131" s="436">
        <f t="shared" ca="1" si="6"/>
        <v>0</v>
      </c>
      <c r="R131" s="437" t="str">
        <f t="shared" si="4"/>
        <v/>
      </c>
      <c r="T131" s="279"/>
    </row>
    <row r="132" spans="2:20" ht="12.75" x14ac:dyDescent="0.2">
      <c r="B132" s="1213" t="str">
        <f>IF(ISBLANK('Program Requirements'!B177),"",('Program Requirements'!B177))</f>
        <v/>
      </c>
      <c r="C132" s="1214"/>
      <c r="D132" s="1215"/>
      <c r="E132" s="181"/>
      <c r="F132" s="433" t="str">
        <f>IF(ISBLANK('Program Requirements'!E177),"",'Program Requirements'!E177)</f>
        <v/>
      </c>
      <c r="G132" s="181"/>
      <c r="H132" s="181"/>
      <c r="I132" s="50"/>
      <c r="J132" s="50"/>
      <c r="K132" s="434" t="str">
        <f>IF(E132="Yes",('Program Requirements'!H177),"")</f>
        <v/>
      </c>
      <c r="L132" s="434" t="str">
        <f>IF(E132="Yes",('Program Requirements'!M177),"")</f>
        <v/>
      </c>
      <c r="M132" s="435">
        <f>IF(ISBLANK('Program Requirements'!N177),"",'Program Requirements'!N177)</f>
        <v>0</v>
      </c>
      <c r="N132" s="436" t="str">
        <f t="shared" ca="1" si="5"/>
        <v/>
      </c>
      <c r="O132" s="436">
        <f t="shared" ca="1" si="7"/>
        <v>1663387.37</v>
      </c>
      <c r="P132" s="51"/>
      <c r="Q132" s="436">
        <f t="shared" ca="1" si="6"/>
        <v>0</v>
      </c>
      <c r="R132" s="437" t="str">
        <f t="shared" si="4"/>
        <v/>
      </c>
      <c r="T132" s="279"/>
    </row>
    <row r="133" spans="2:20" ht="12.75" x14ac:dyDescent="0.2">
      <c r="B133" s="1213" t="str">
        <f>IF(ISBLANK('Program Requirements'!B178),"",('Program Requirements'!B178))</f>
        <v/>
      </c>
      <c r="C133" s="1214"/>
      <c r="D133" s="1215"/>
      <c r="E133" s="181"/>
      <c r="F133" s="433" t="str">
        <f>IF(ISBLANK('Program Requirements'!E178),"",'Program Requirements'!E178)</f>
        <v/>
      </c>
      <c r="G133" s="181"/>
      <c r="H133" s="181"/>
      <c r="I133" s="50"/>
      <c r="J133" s="50"/>
      <c r="K133" s="434" t="str">
        <f>IF(E133="Yes",('Program Requirements'!H178),"")</f>
        <v/>
      </c>
      <c r="L133" s="434" t="str">
        <f>IF(E133="Yes",('Program Requirements'!M178),"")</f>
        <v/>
      </c>
      <c r="M133" s="435">
        <f>IF(ISBLANK('Program Requirements'!N178),"",'Program Requirements'!N178)</f>
        <v>0</v>
      </c>
      <c r="N133" s="436" t="str">
        <f t="shared" ca="1" si="5"/>
        <v/>
      </c>
      <c r="O133" s="436">
        <f t="shared" ca="1" si="7"/>
        <v>1663387.37</v>
      </c>
      <c r="P133" s="51"/>
      <c r="Q133" s="436">
        <f t="shared" ca="1" si="6"/>
        <v>0</v>
      </c>
      <c r="R133" s="437" t="str">
        <f t="shared" si="4"/>
        <v/>
      </c>
      <c r="T133" s="279"/>
    </row>
    <row r="134" spans="2:20" ht="12.75" x14ac:dyDescent="0.2">
      <c r="B134" s="1213" t="str">
        <f>IF(ISBLANK('Program Requirements'!B179),"",('Program Requirements'!B179))</f>
        <v/>
      </c>
      <c r="C134" s="1214"/>
      <c r="D134" s="1215"/>
      <c r="E134" s="181"/>
      <c r="F134" s="433" t="str">
        <f>IF(ISBLANK('Program Requirements'!E179),"",'Program Requirements'!E179)</f>
        <v/>
      </c>
      <c r="G134" s="181"/>
      <c r="H134" s="181"/>
      <c r="I134" s="50"/>
      <c r="J134" s="50"/>
      <c r="K134" s="434" t="str">
        <f>IF(E134="Yes",('Program Requirements'!H179),"")</f>
        <v/>
      </c>
      <c r="L134" s="434" t="str">
        <f>IF(E134="Yes",('Program Requirements'!M179),"")</f>
        <v/>
      </c>
      <c r="M134" s="435">
        <f>IF(ISBLANK('Program Requirements'!N179),"",'Program Requirements'!N179)</f>
        <v>0</v>
      </c>
      <c r="N134" s="436" t="str">
        <f t="shared" ca="1" si="5"/>
        <v/>
      </c>
      <c r="O134" s="436">
        <f t="shared" ca="1" si="7"/>
        <v>1663387.37</v>
      </c>
      <c r="P134" s="51"/>
      <c r="Q134" s="436">
        <f t="shared" ca="1" si="6"/>
        <v>0</v>
      </c>
      <c r="R134" s="437" t="str">
        <f t="shared" si="4"/>
        <v/>
      </c>
      <c r="T134" s="279"/>
    </row>
    <row r="135" spans="2:20" ht="12.75" x14ac:dyDescent="0.2">
      <c r="B135" s="1213" t="str">
        <f>IF(ISBLANK('Program Requirements'!B180),"",('Program Requirements'!B180))</f>
        <v/>
      </c>
      <c r="C135" s="1214"/>
      <c r="D135" s="1215"/>
      <c r="E135" s="181"/>
      <c r="F135" s="433" t="str">
        <f>IF(ISBLANK('Program Requirements'!E180),"",'Program Requirements'!E180)</f>
        <v/>
      </c>
      <c r="G135" s="181"/>
      <c r="H135" s="181"/>
      <c r="I135" s="50"/>
      <c r="J135" s="50"/>
      <c r="K135" s="434" t="str">
        <f>IF(E135="Yes",('Program Requirements'!H180),"")</f>
        <v/>
      </c>
      <c r="L135" s="434" t="str">
        <f>IF(E135="Yes",('Program Requirements'!M180),"")</f>
        <v/>
      </c>
      <c r="M135" s="435">
        <f>IF(ISBLANK('Program Requirements'!N180),"",'Program Requirements'!N180)</f>
        <v>0</v>
      </c>
      <c r="N135" s="436" t="str">
        <f t="shared" ca="1" si="5"/>
        <v/>
      </c>
      <c r="O135" s="436">
        <f t="shared" ca="1" si="7"/>
        <v>1663387.37</v>
      </c>
      <c r="P135" s="51"/>
      <c r="Q135" s="436">
        <f t="shared" ca="1" si="6"/>
        <v>0</v>
      </c>
      <c r="R135" s="437" t="str">
        <f t="shared" si="4"/>
        <v/>
      </c>
      <c r="T135" s="279"/>
    </row>
    <row r="136" spans="2:20" ht="12.75" x14ac:dyDescent="0.2">
      <c r="B136" s="1213" t="str">
        <f>IF(ISBLANK('Program Requirements'!B181),"",('Program Requirements'!B181))</f>
        <v/>
      </c>
      <c r="C136" s="1214"/>
      <c r="D136" s="1215"/>
      <c r="E136" s="181"/>
      <c r="F136" s="433" t="str">
        <f>IF(ISBLANK('Program Requirements'!E181),"",'Program Requirements'!E181)</f>
        <v/>
      </c>
      <c r="G136" s="181"/>
      <c r="H136" s="181"/>
      <c r="I136" s="50"/>
      <c r="J136" s="50"/>
      <c r="K136" s="434" t="str">
        <f>IF(E136="Yes",('Program Requirements'!H181),"")</f>
        <v/>
      </c>
      <c r="L136" s="434" t="str">
        <f>IF(E136="Yes",('Program Requirements'!M181),"")</f>
        <v/>
      </c>
      <c r="M136" s="435">
        <f>IF(ISBLANK('Program Requirements'!N181),"",'Program Requirements'!N181)</f>
        <v>0</v>
      </c>
      <c r="N136" s="436" t="str">
        <f t="shared" ca="1" si="5"/>
        <v/>
      </c>
      <c r="O136" s="436">
        <f t="shared" ca="1" si="7"/>
        <v>1663387.37</v>
      </c>
      <c r="P136" s="51"/>
      <c r="Q136" s="436">
        <f t="shared" ca="1" si="6"/>
        <v>0</v>
      </c>
      <c r="R136" s="437" t="str">
        <f t="shared" si="4"/>
        <v/>
      </c>
      <c r="T136" s="279"/>
    </row>
    <row r="137" spans="2:20" ht="12.75" x14ac:dyDescent="0.2">
      <c r="B137" s="1213" t="str">
        <f>IF(ISBLANK('Program Requirements'!B182),"",('Program Requirements'!B182))</f>
        <v/>
      </c>
      <c r="C137" s="1214"/>
      <c r="D137" s="1215"/>
      <c r="E137" s="181"/>
      <c r="F137" s="433" t="str">
        <f>IF(ISBLANK('Program Requirements'!E182),"",'Program Requirements'!E182)</f>
        <v/>
      </c>
      <c r="G137" s="181"/>
      <c r="H137" s="181"/>
      <c r="I137" s="50"/>
      <c r="J137" s="50"/>
      <c r="K137" s="434" t="str">
        <f>IF(E137="Yes",('Program Requirements'!H182),"")</f>
        <v/>
      </c>
      <c r="L137" s="434" t="str">
        <f>IF(E137="Yes",('Program Requirements'!M182),"")</f>
        <v/>
      </c>
      <c r="M137" s="435">
        <f>IF(ISBLANK('Program Requirements'!N182),"",'Program Requirements'!N182)</f>
        <v>0</v>
      </c>
      <c r="N137" s="436" t="str">
        <f t="shared" ca="1" si="5"/>
        <v/>
      </c>
      <c r="O137" s="436">
        <f t="shared" ca="1" si="7"/>
        <v>1663387.37</v>
      </c>
      <c r="P137" s="51"/>
      <c r="Q137" s="436">
        <f t="shared" ca="1" si="6"/>
        <v>0</v>
      </c>
      <c r="R137" s="437" t="str">
        <f t="shared" si="4"/>
        <v/>
      </c>
      <c r="T137" s="279"/>
    </row>
    <row r="138" spans="2:20" ht="12.75" x14ac:dyDescent="0.2">
      <c r="B138" s="1213" t="str">
        <f>IF(ISBLANK('Program Requirements'!B183),"",('Program Requirements'!B183))</f>
        <v/>
      </c>
      <c r="C138" s="1214"/>
      <c r="D138" s="1215"/>
      <c r="E138" s="181"/>
      <c r="F138" s="433" t="str">
        <f>IF(ISBLANK('Program Requirements'!E183),"",'Program Requirements'!E183)</f>
        <v/>
      </c>
      <c r="G138" s="181"/>
      <c r="H138" s="181"/>
      <c r="I138" s="50"/>
      <c r="J138" s="50"/>
      <c r="K138" s="434" t="str">
        <f>IF(E138="Yes",('Program Requirements'!H183),"")</f>
        <v/>
      </c>
      <c r="L138" s="434" t="str">
        <f>IF(E138="Yes",('Program Requirements'!M183),"")</f>
        <v/>
      </c>
      <c r="M138" s="435">
        <f>IF(ISBLANK('Program Requirements'!N183),"",'Program Requirements'!N183)</f>
        <v>0</v>
      </c>
      <c r="N138" s="436" t="str">
        <f t="shared" ca="1" si="5"/>
        <v/>
      </c>
      <c r="O138" s="436">
        <f t="shared" ca="1" si="7"/>
        <v>1663387.37</v>
      </c>
      <c r="P138" s="51"/>
      <c r="Q138" s="436">
        <f t="shared" ca="1" si="6"/>
        <v>0</v>
      </c>
      <c r="R138" s="437" t="str">
        <f t="shared" si="4"/>
        <v/>
      </c>
      <c r="T138" s="279"/>
    </row>
    <row r="139" spans="2:20" ht="12.75" x14ac:dyDescent="0.2">
      <c r="B139" s="1213" t="str">
        <f>IF(ISBLANK('Program Requirements'!B184),"",('Program Requirements'!B184))</f>
        <v/>
      </c>
      <c r="C139" s="1214"/>
      <c r="D139" s="1215"/>
      <c r="E139" s="181"/>
      <c r="F139" s="433" t="str">
        <f>IF(ISBLANK('Program Requirements'!E184),"",'Program Requirements'!E184)</f>
        <v/>
      </c>
      <c r="G139" s="181"/>
      <c r="H139" s="181"/>
      <c r="I139" s="50"/>
      <c r="J139" s="50"/>
      <c r="K139" s="434" t="str">
        <f>IF(E139="Yes",('Program Requirements'!H184),"")</f>
        <v/>
      </c>
      <c r="L139" s="434" t="str">
        <f>IF(E139="Yes",('Program Requirements'!M184),"")</f>
        <v/>
      </c>
      <c r="M139" s="435">
        <f>IF(ISBLANK('Program Requirements'!N184),"",'Program Requirements'!N184)</f>
        <v>0</v>
      </c>
      <c r="N139" s="436" t="str">
        <f t="shared" ca="1" si="5"/>
        <v/>
      </c>
      <c r="O139" s="436">
        <f t="shared" ca="1" si="7"/>
        <v>1663387.37</v>
      </c>
      <c r="P139" s="51"/>
      <c r="Q139" s="436">
        <f t="shared" ca="1" si="6"/>
        <v>0</v>
      </c>
      <c r="R139" s="437" t="str">
        <f t="shared" si="4"/>
        <v/>
      </c>
      <c r="T139" s="279"/>
    </row>
    <row r="140" spans="2:20" ht="12.75" x14ac:dyDescent="0.2">
      <c r="B140" s="1213" t="str">
        <f>IF(ISBLANK('Program Requirements'!B185),"",('Program Requirements'!B185))</f>
        <v/>
      </c>
      <c r="C140" s="1214"/>
      <c r="D140" s="1215"/>
      <c r="E140" s="181"/>
      <c r="F140" s="433" t="str">
        <f>IF(ISBLANK('Program Requirements'!E185),"",'Program Requirements'!E185)</f>
        <v/>
      </c>
      <c r="G140" s="181"/>
      <c r="H140" s="181"/>
      <c r="I140" s="50"/>
      <c r="J140" s="50"/>
      <c r="K140" s="434" t="str">
        <f>IF(E140="Yes",('Program Requirements'!H185),"")</f>
        <v/>
      </c>
      <c r="L140" s="434" t="str">
        <f>IF(E140="Yes",('Program Requirements'!M185),"")</f>
        <v/>
      </c>
      <c r="M140" s="435">
        <f>IF(ISBLANK('Program Requirements'!N185),"",'Program Requirements'!N185)</f>
        <v>0</v>
      </c>
      <c r="N140" s="436" t="str">
        <f t="shared" ca="1" si="5"/>
        <v/>
      </c>
      <c r="O140" s="436">
        <f t="shared" ca="1" si="7"/>
        <v>1663387.37</v>
      </c>
      <c r="P140" s="51"/>
      <c r="Q140" s="436">
        <f t="shared" ca="1" si="6"/>
        <v>0</v>
      </c>
      <c r="R140" s="437" t="str">
        <f t="shared" si="4"/>
        <v/>
      </c>
      <c r="T140" s="279"/>
    </row>
    <row r="141" spans="2:20" ht="12.75" x14ac:dyDescent="0.2">
      <c r="B141" s="1213" t="str">
        <f>IF(ISBLANK('Program Requirements'!B186),"",('Program Requirements'!B186))</f>
        <v/>
      </c>
      <c r="C141" s="1214"/>
      <c r="D141" s="1215"/>
      <c r="E141" s="181"/>
      <c r="F141" s="433" t="str">
        <f>IF(ISBLANK('Program Requirements'!E186),"",'Program Requirements'!E186)</f>
        <v/>
      </c>
      <c r="G141" s="181"/>
      <c r="H141" s="181"/>
      <c r="I141" s="50"/>
      <c r="J141" s="50"/>
      <c r="K141" s="434" t="str">
        <f>IF(E141="Yes",('Program Requirements'!H186),"")</f>
        <v/>
      </c>
      <c r="L141" s="434" t="str">
        <f>IF(E141="Yes",('Program Requirements'!M186),"")</f>
        <v/>
      </c>
      <c r="M141" s="435">
        <f>IF(ISBLANK('Program Requirements'!N186),"",'Program Requirements'!N186)</f>
        <v>0</v>
      </c>
      <c r="N141" s="436" t="str">
        <f t="shared" ca="1" si="5"/>
        <v/>
      </c>
      <c r="O141" s="436">
        <f t="shared" ca="1" si="7"/>
        <v>1663387.37</v>
      </c>
      <c r="P141" s="51"/>
      <c r="Q141" s="436">
        <f t="shared" ca="1" si="6"/>
        <v>0</v>
      </c>
      <c r="R141" s="437" t="str">
        <f t="shared" si="4"/>
        <v/>
      </c>
      <c r="T141" s="279"/>
    </row>
    <row r="142" spans="2:20" ht="12.75" x14ac:dyDescent="0.2">
      <c r="B142" s="1213" t="str">
        <f>IF(ISBLANK('Program Requirements'!B187),"",('Program Requirements'!B187))</f>
        <v/>
      </c>
      <c r="C142" s="1214"/>
      <c r="D142" s="1215"/>
      <c r="E142" s="181"/>
      <c r="F142" s="433" t="str">
        <f>IF(ISBLANK('Program Requirements'!E187),"",'Program Requirements'!E187)</f>
        <v/>
      </c>
      <c r="G142" s="181"/>
      <c r="H142" s="181"/>
      <c r="I142" s="50"/>
      <c r="J142" s="50"/>
      <c r="K142" s="434" t="str">
        <f>IF(E142="Yes",('Program Requirements'!H187),"")</f>
        <v/>
      </c>
      <c r="L142" s="434" t="str">
        <f>IF(E142="Yes",('Program Requirements'!M187),"")</f>
        <v/>
      </c>
      <c r="M142" s="435">
        <f>IF(ISBLANK('Program Requirements'!N187),"",'Program Requirements'!N187)</f>
        <v>0</v>
      </c>
      <c r="N142" s="436" t="str">
        <f t="shared" ca="1" si="5"/>
        <v/>
      </c>
      <c r="O142" s="436">
        <f t="shared" ca="1" si="7"/>
        <v>1663387.37</v>
      </c>
      <c r="P142" s="51"/>
      <c r="Q142" s="436">
        <f t="shared" ca="1" si="6"/>
        <v>0</v>
      </c>
      <c r="R142" s="437" t="str">
        <f t="shared" si="4"/>
        <v/>
      </c>
      <c r="T142" s="279"/>
    </row>
    <row r="143" spans="2:20" ht="12.75" x14ac:dyDescent="0.2">
      <c r="B143" s="1213" t="str">
        <f>IF(ISBLANK('Program Requirements'!B188),"",('Program Requirements'!B188))</f>
        <v/>
      </c>
      <c r="C143" s="1214"/>
      <c r="D143" s="1215"/>
      <c r="E143" s="181"/>
      <c r="F143" s="433" t="str">
        <f>IF(ISBLANK('Program Requirements'!E188),"",'Program Requirements'!E188)</f>
        <v/>
      </c>
      <c r="G143" s="181"/>
      <c r="H143" s="181"/>
      <c r="I143" s="50"/>
      <c r="J143" s="50"/>
      <c r="K143" s="434" t="str">
        <f>IF(E143="Yes",('Program Requirements'!H188),"")</f>
        <v/>
      </c>
      <c r="L143" s="434" t="str">
        <f>IF(E143="Yes",('Program Requirements'!M188),"")</f>
        <v/>
      </c>
      <c r="M143" s="435">
        <f>IF(ISBLANK('Program Requirements'!N188),"",'Program Requirements'!N188)</f>
        <v>0</v>
      </c>
      <c r="N143" s="436" t="str">
        <f t="shared" ca="1" si="5"/>
        <v/>
      </c>
      <c r="O143" s="436">
        <f t="shared" ca="1" si="7"/>
        <v>1663387.37</v>
      </c>
      <c r="P143" s="51"/>
      <c r="Q143" s="436">
        <f t="shared" ca="1" si="6"/>
        <v>0</v>
      </c>
      <c r="R143" s="437" t="str">
        <f t="shared" si="4"/>
        <v/>
      </c>
      <c r="T143" s="279"/>
    </row>
    <row r="144" spans="2:20" ht="12.75" x14ac:dyDescent="0.2">
      <c r="B144" s="1213" t="str">
        <f>IF(ISBLANK('Program Requirements'!B189),"",('Program Requirements'!B189))</f>
        <v/>
      </c>
      <c r="C144" s="1214"/>
      <c r="D144" s="1215"/>
      <c r="E144" s="181"/>
      <c r="F144" s="433" t="str">
        <f>IF(ISBLANK('Program Requirements'!E189),"",'Program Requirements'!E189)</f>
        <v/>
      </c>
      <c r="G144" s="181"/>
      <c r="H144" s="181"/>
      <c r="I144" s="50"/>
      <c r="J144" s="50"/>
      <c r="K144" s="434" t="str">
        <f>IF(E144="Yes",('Program Requirements'!H189),"")</f>
        <v/>
      </c>
      <c r="L144" s="434" t="str">
        <f>IF(E144="Yes",('Program Requirements'!M189),"")</f>
        <v/>
      </c>
      <c r="M144" s="435">
        <f>IF(ISBLANK('Program Requirements'!N189),"",'Program Requirements'!N189)</f>
        <v>0</v>
      </c>
      <c r="N144" s="436" t="str">
        <f t="shared" ca="1" si="5"/>
        <v/>
      </c>
      <c r="O144" s="436">
        <f t="shared" ca="1" si="7"/>
        <v>1663387.37</v>
      </c>
      <c r="P144" s="51"/>
      <c r="Q144" s="436">
        <f t="shared" ca="1" si="6"/>
        <v>0</v>
      </c>
      <c r="R144" s="437" t="str">
        <f t="shared" si="4"/>
        <v/>
      </c>
      <c r="T144" s="279"/>
    </row>
    <row r="145" spans="2:20" ht="12.75" x14ac:dyDescent="0.2">
      <c r="B145" s="1213" t="str">
        <f>IF(ISBLANK('Program Requirements'!B190),"",('Program Requirements'!B190))</f>
        <v/>
      </c>
      <c r="C145" s="1214"/>
      <c r="D145" s="1215"/>
      <c r="E145" s="181"/>
      <c r="F145" s="433" t="str">
        <f>IF(ISBLANK('Program Requirements'!E190),"",'Program Requirements'!E190)</f>
        <v/>
      </c>
      <c r="G145" s="181"/>
      <c r="H145" s="181"/>
      <c r="I145" s="50"/>
      <c r="J145" s="50"/>
      <c r="K145" s="434" t="str">
        <f>IF(E145="Yes",('Program Requirements'!H190),"")</f>
        <v/>
      </c>
      <c r="L145" s="434" t="str">
        <f>IF(E145="Yes",('Program Requirements'!M190),"")</f>
        <v/>
      </c>
      <c r="M145" s="435">
        <f>IF(ISBLANK('Program Requirements'!N190),"",'Program Requirements'!N190)</f>
        <v>0</v>
      </c>
      <c r="N145" s="436" t="str">
        <f t="shared" ca="1" si="5"/>
        <v/>
      </c>
      <c r="O145" s="436">
        <f t="shared" ca="1" si="7"/>
        <v>1663387.37</v>
      </c>
      <c r="P145" s="51"/>
      <c r="Q145" s="436">
        <f t="shared" ca="1" si="6"/>
        <v>0</v>
      </c>
      <c r="R145" s="437" t="str">
        <f t="shared" si="4"/>
        <v/>
      </c>
      <c r="T145" s="279"/>
    </row>
    <row r="146" spans="2:20" ht="12.75" x14ac:dyDescent="0.2">
      <c r="B146" s="1213" t="str">
        <f>IF(ISBLANK('Program Requirements'!B191),"",('Program Requirements'!B191))</f>
        <v/>
      </c>
      <c r="C146" s="1214"/>
      <c r="D146" s="1215"/>
      <c r="E146" s="181"/>
      <c r="F146" s="433" t="str">
        <f>IF(ISBLANK('Program Requirements'!E191),"",'Program Requirements'!E191)</f>
        <v/>
      </c>
      <c r="G146" s="181"/>
      <c r="H146" s="181"/>
      <c r="I146" s="50"/>
      <c r="J146" s="50"/>
      <c r="K146" s="434" t="str">
        <f>IF(E146="Yes",('Program Requirements'!H191),"")</f>
        <v/>
      </c>
      <c r="L146" s="434" t="str">
        <f>IF(E146="Yes",('Program Requirements'!M191),"")</f>
        <v/>
      </c>
      <c r="M146" s="435">
        <f>IF(ISBLANK('Program Requirements'!N191),"",'Program Requirements'!N191)</f>
        <v>0</v>
      </c>
      <c r="N146" s="436" t="str">
        <f t="shared" ca="1" si="5"/>
        <v/>
      </c>
      <c r="O146" s="436">
        <f t="shared" ca="1" si="7"/>
        <v>1663387.37</v>
      </c>
      <c r="P146" s="51"/>
      <c r="Q146" s="436">
        <f t="shared" ca="1" si="6"/>
        <v>0</v>
      </c>
      <c r="R146" s="437" t="str">
        <f t="shared" si="4"/>
        <v/>
      </c>
      <c r="T146" s="279"/>
    </row>
    <row r="147" spans="2:20" ht="12.75" x14ac:dyDescent="0.2">
      <c r="B147" s="1213" t="str">
        <f>IF(ISBLANK('Program Requirements'!B192),"",('Program Requirements'!B192))</f>
        <v/>
      </c>
      <c r="C147" s="1214"/>
      <c r="D147" s="1215"/>
      <c r="E147" s="181"/>
      <c r="F147" s="433" t="str">
        <f>IF(ISBLANK('Program Requirements'!E192),"",'Program Requirements'!E192)</f>
        <v/>
      </c>
      <c r="G147" s="181"/>
      <c r="H147" s="181"/>
      <c r="I147" s="50"/>
      <c r="J147" s="50"/>
      <c r="K147" s="434" t="str">
        <f>IF(E147="Yes",('Program Requirements'!H192),"")</f>
        <v/>
      </c>
      <c r="L147" s="434" t="str">
        <f>IF(E147="Yes",('Program Requirements'!M192),"")</f>
        <v/>
      </c>
      <c r="M147" s="435">
        <f>IF(ISBLANK('Program Requirements'!N192),"",'Program Requirements'!N192)</f>
        <v>0</v>
      </c>
      <c r="N147" s="436" t="str">
        <f t="shared" ca="1" si="5"/>
        <v/>
      </c>
      <c r="O147" s="436">
        <f t="shared" ca="1" si="7"/>
        <v>1663387.37</v>
      </c>
      <c r="P147" s="51"/>
      <c r="Q147" s="436">
        <f t="shared" ca="1" si="6"/>
        <v>0</v>
      </c>
      <c r="R147" s="437" t="str">
        <f t="shared" si="4"/>
        <v/>
      </c>
      <c r="T147" s="279"/>
    </row>
    <row r="148" spans="2:20" ht="12.75" x14ac:dyDescent="0.2">
      <c r="B148" s="1213" t="str">
        <f>IF(ISBLANK('Program Requirements'!B193),"",('Program Requirements'!B193))</f>
        <v/>
      </c>
      <c r="C148" s="1214"/>
      <c r="D148" s="1215"/>
      <c r="E148" s="181"/>
      <c r="F148" s="433" t="str">
        <f>IF(ISBLANK('Program Requirements'!E193),"",'Program Requirements'!E193)</f>
        <v/>
      </c>
      <c r="G148" s="181"/>
      <c r="H148" s="181"/>
      <c r="I148" s="50"/>
      <c r="J148" s="50"/>
      <c r="K148" s="434" t="str">
        <f>IF(E148="Yes",('Program Requirements'!H193),"")</f>
        <v/>
      </c>
      <c r="L148" s="434" t="str">
        <f>IF(E148="Yes",('Program Requirements'!M193),"")</f>
        <v/>
      </c>
      <c r="M148" s="435">
        <f>IF(ISBLANK('Program Requirements'!N193),"",'Program Requirements'!N193)</f>
        <v>0</v>
      </c>
      <c r="N148" s="436" t="str">
        <f t="shared" ca="1" si="5"/>
        <v/>
      </c>
      <c r="O148" s="436">
        <f t="shared" ca="1" si="7"/>
        <v>1663387.37</v>
      </c>
      <c r="P148" s="51"/>
      <c r="Q148" s="436">
        <f t="shared" ca="1" si="6"/>
        <v>0</v>
      </c>
      <c r="R148" s="437" t="str">
        <f t="shared" si="4"/>
        <v/>
      </c>
      <c r="T148" s="279"/>
    </row>
    <row r="149" spans="2:20" ht="12.75" x14ac:dyDescent="0.2">
      <c r="B149" s="1213" t="str">
        <f>IF(ISBLANK('Program Requirements'!B194),"",('Program Requirements'!B194))</f>
        <v/>
      </c>
      <c r="C149" s="1214"/>
      <c r="D149" s="1215"/>
      <c r="E149" s="181"/>
      <c r="F149" s="433" t="str">
        <f>IF(ISBLANK('Program Requirements'!E194),"",'Program Requirements'!E194)</f>
        <v/>
      </c>
      <c r="G149" s="181"/>
      <c r="H149" s="181"/>
      <c r="I149" s="50"/>
      <c r="J149" s="50"/>
      <c r="K149" s="434" t="str">
        <f>IF(E149="Yes",('Program Requirements'!H194),"")</f>
        <v/>
      </c>
      <c r="L149" s="434" t="str">
        <f>IF(E149="Yes",('Program Requirements'!M194),"")</f>
        <v/>
      </c>
      <c r="M149" s="435">
        <f>IF(ISBLANK('Program Requirements'!N194),"",'Program Requirements'!N194)</f>
        <v>0</v>
      </c>
      <c r="N149" s="436" t="str">
        <f t="shared" ca="1" si="5"/>
        <v/>
      </c>
      <c r="O149" s="436">
        <f t="shared" ca="1" si="7"/>
        <v>1663387.37</v>
      </c>
      <c r="P149" s="51"/>
      <c r="Q149" s="436">
        <f t="shared" ca="1" si="6"/>
        <v>0</v>
      </c>
      <c r="R149" s="437" t="str">
        <f t="shared" si="4"/>
        <v/>
      </c>
      <c r="T149" s="279"/>
    </row>
    <row r="150" spans="2:20" ht="12.75" x14ac:dyDescent="0.2">
      <c r="B150" s="1213" t="str">
        <f>IF(ISBLANK('Program Requirements'!B195),"",('Program Requirements'!B195))</f>
        <v/>
      </c>
      <c r="C150" s="1214"/>
      <c r="D150" s="1215"/>
      <c r="E150" s="181"/>
      <c r="F150" s="433" t="str">
        <f>IF(ISBLANK('Program Requirements'!E195),"",'Program Requirements'!E195)</f>
        <v/>
      </c>
      <c r="G150" s="181"/>
      <c r="H150" s="181"/>
      <c r="I150" s="50"/>
      <c r="J150" s="50"/>
      <c r="K150" s="434" t="str">
        <f>IF(E150="Yes",('Program Requirements'!H195),"")</f>
        <v/>
      </c>
      <c r="L150" s="434" t="str">
        <f>IF(E150="Yes",('Program Requirements'!M195),"")</f>
        <v/>
      </c>
      <c r="M150" s="435">
        <f>IF(ISBLANK('Program Requirements'!N195),"",'Program Requirements'!N195)</f>
        <v>0</v>
      </c>
      <c r="N150" s="436" t="str">
        <f t="shared" ca="1" si="5"/>
        <v/>
      </c>
      <c r="O150" s="436">
        <f t="shared" ca="1" si="7"/>
        <v>1663387.37</v>
      </c>
      <c r="P150" s="51"/>
      <c r="Q150" s="436">
        <f t="shared" ca="1" si="6"/>
        <v>0</v>
      </c>
      <c r="R150" s="437" t="str">
        <f t="shared" si="4"/>
        <v/>
      </c>
      <c r="T150" s="279"/>
    </row>
    <row r="151" spans="2:20" ht="12.75" x14ac:dyDescent="0.2">
      <c r="B151" s="1213" t="str">
        <f>IF(ISBLANK('Program Requirements'!B196),"",('Program Requirements'!B196))</f>
        <v/>
      </c>
      <c r="C151" s="1214"/>
      <c r="D151" s="1215"/>
      <c r="E151" s="181"/>
      <c r="F151" s="433" t="str">
        <f>IF(ISBLANK('Program Requirements'!E196),"",'Program Requirements'!E196)</f>
        <v/>
      </c>
      <c r="G151" s="181"/>
      <c r="H151" s="181"/>
      <c r="I151" s="50"/>
      <c r="J151" s="50"/>
      <c r="K151" s="434" t="str">
        <f>IF(E151="Yes",('Program Requirements'!H196),"")</f>
        <v/>
      </c>
      <c r="L151" s="434" t="str">
        <f>IF(E151="Yes",('Program Requirements'!M196),"")</f>
        <v/>
      </c>
      <c r="M151" s="435">
        <f>IF(ISBLANK('Program Requirements'!N196),"",'Program Requirements'!N196)</f>
        <v>0</v>
      </c>
      <c r="N151" s="436" t="str">
        <f t="shared" ca="1" si="5"/>
        <v/>
      </c>
      <c r="O151" s="436">
        <f t="shared" ca="1" si="7"/>
        <v>1663387.37</v>
      </c>
      <c r="P151" s="51"/>
      <c r="Q151" s="436">
        <f t="shared" ca="1" si="6"/>
        <v>0</v>
      </c>
      <c r="R151" s="437" t="str">
        <f t="shared" si="4"/>
        <v/>
      </c>
      <c r="T151" s="279"/>
    </row>
    <row r="152" spans="2:20" ht="12.75" x14ac:dyDescent="0.2">
      <c r="B152" s="1213" t="str">
        <f>IF(ISBLANK('Program Requirements'!B197),"",('Program Requirements'!B197))</f>
        <v/>
      </c>
      <c r="C152" s="1214"/>
      <c r="D152" s="1215"/>
      <c r="E152" s="181"/>
      <c r="F152" s="433" t="str">
        <f>IF(ISBLANK('Program Requirements'!E197),"",'Program Requirements'!E197)</f>
        <v/>
      </c>
      <c r="G152" s="181"/>
      <c r="H152" s="181"/>
      <c r="I152" s="50"/>
      <c r="J152" s="50"/>
      <c r="K152" s="434" t="str">
        <f>IF(E152="Yes",('Program Requirements'!H197),"")</f>
        <v/>
      </c>
      <c r="L152" s="434" t="str">
        <f>IF(E152="Yes",('Program Requirements'!M197),"")</f>
        <v/>
      </c>
      <c r="M152" s="435">
        <f>IF(ISBLANK('Program Requirements'!N197),"",'Program Requirements'!N197)</f>
        <v>0</v>
      </c>
      <c r="N152" s="436" t="str">
        <f t="shared" ca="1" si="5"/>
        <v/>
      </c>
      <c r="O152" s="436">
        <f t="shared" ca="1" si="7"/>
        <v>1663387.37</v>
      </c>
      <c r="P152" s="51"/>
      <c r="Q152" s="436">
        <f t="shared" ca="1" si="6"/>
        <v>0</v>
      </c>
      <c r="R152" s="437" t="str">
        <f t="shared" si="4"/>
        <v/>
      </c>
      <c r="T152" s="279"/>
    </row>
    <row r="153" spans="2:20" ht="12.75" x14ac:dyDescent="0.2">
      <c r="B153" s="1213" t="str">
        <f>IF(ISBLANK('Program Requirements'!B198),"",('Program Requirements'!B198))</f>
        <v/>
      </c>
      <c r="C153" s="1214"/>
      <c r="D153" s="1215"/>
      <c r="E153" s="181"/>
      <c r="F153" s="433" t="str">
        <f>IF(ISBLANK('Program Requirements'!E198),"",'Program Requirements'!E198)</f>
        <v/>
      </c>
      <c r="G153" s="181"/>
      <c r="H153" s="181"/>
      <c r="I153" s="50"/>
      <c r="J153" s="50"/>
      <c r="K153" s="434" t="str">
        <f>IF(E153="Yes",('Program Requirements'!H198),"")</f>
        <v/>
      </c>
      <c r="L153" s="434" t="str">
        <f>IF(E153="Yes",('Program Requirements'!M198),"")</f>
        <v/>
      </c>
      <c r="M153" s="435">
        <f>IF(ISBLANK('Program Requirements'!N198),"",'Program Requirements'!N198)</f>
        <v>0</v>
      </c>
      <c r="N153" s="436" t="str">
        <f t="shared" ca="1" si="5"/>
        <v/>
      </c>
      <c r="O153" s="436">
        <f t="shared" ca="1" si="7"/>
        <v>1663387.37</v>
      </c>
      <c r="P153" s="51"/>
      <c r="Q153" s="436">
        <f t="shared" ca="1" si="6"/>
        <v>0</v>
      </c>
      <c r="R153" s="437" t="str">
        <f t="shared" si="4"/>
        <v/>
      </c>
      <c r="T153" s="279"/>
    </row>
    <row r="154" spans="2:20" ht="12.75" x14ac:dyDescent="0.2">
      <c r="B154" s="1213" t="str">
        <f>IF(ISBLANK('Program Requirements'!B199),"",('Program Requirements'!B199))</f>
        <v/>
      </c>
      <c r="C154" s="1214"/>
      <c r="D154" s="1215"/>
      <c r="E154" s="181"/>
      <c r="F154" s="433" t="str">
        <f>IF(ISBLANK('Program Requirements'!E199),"",'Program Requirements'!E199)</f>
        <v/>
      </c>
      <c r="G154" s="181"/>
      <c r="H154" s="181"/>
      <c r="I154" s="50"/>
      <c r="J154" s="50"/>
      <c r="K154" s="434" t="str">
        <f>IF(E154="Yes",('Program Requirements'!H199),"")</f>
        <v/>
      </c>
      <c r="L154" s="434" t="str">
        <f>IF(E154="Yes",('Program Requirements'!M199),"")</f>
        <v/>
      </c>
      <c r="M154" s="435">
        <f>IF(ISBLANK('Program Requirements'!N199),"",'Program Requirements'!N199)</f>
        <v>0</v>
      </c>
      <c r="N154" s="436" t="str">
        <f t="shared" ca="1" si="5"/>
        <v/>
      </c>
      <c r="O154" s="436">
        <f t="shared" ca="1" si="7"/>
        <v>1663387.37</v>
      </c>
      <c r="P154" s="51"/>
      <c r="Q154" s="436">
        <f t="shared" ca="1" si="6"/>
        <v>0</v>
      </c>
      <c r="R154" s="437" t="str">
        <f t="shared" ref="R154:R217" si="8">IF(E154="Yes",SUM(Q154)/SUM(L154),"")</f>
        <v/>
      </c>
      <c r="T154" s="279"/>
    </row>
    <row r="155" spans="2:20" ht="12.75" x14ac:dyDescent="0.2">
      <c r="B155" s="1213" t="str">
        <f>IF(ISBLANK('Program Requirements'!B200),"",('Program Requirements'!B200))</f>
        <v/>
      </c>
      <c r="C155" s="1214"/>
      <c r="D155" s="1215"/>
      <c r="E155" s="181"/>
      <c r="F155" s="433" t="str">
        <f>IF(ISBLANK('Program Requirements'!E200),"",'Program Requirements'!E200)</f>
        <v/>
      </c>
      <c r="G155" s="181"/>
      <c r="H155" s="181"/>
      <c r="I155" s="50"/>
      <c r="J155" s="50"/>
      <c r="K155" s="434" t="str">
        <f>IF(E155="Yes",('Program Requirements'!H200),"")</f>
        <v/>
      </c>
      <c r="L155" s="434" t="str">
        <f>IF(E155="Yes",('Program Requirements'!M200),"")</f>
        <v/>
      </c>
      <c r="M155" s="435">
        <f>IF(ISBLANK('Program Requirements'!N200),"",'Program Requirements'!N200)</f>
        <v>0</v>
      </c>
      <c r="N155" s="436" t="str">
        <f t="shared" ca="1" si="5"/>
        <v/>
      </c>
      <c r="O155" s="436">
        <f t="shared" ca="1" si="7"/>
        <v>1663387.37</v>
      </c>
      <c r="P155" s="51"/>
      <c r="Q155" s="436">
        <f t="shared" ca="1" si="6"/>
        <v>0</v>
      </c>
      <c r="R155" s="437" t="str">
        <f t="shared" si="8"/>
        <v/>
      </c>
      <c r="T155" s="279"/>
    </row>
    <row r="156" spans="2:20" ht="12.75" x14ac:dyDescent="0.2">
      <c r="B156" s="1213" t="str">
        <f>IF(ISBLANK('Program Requirements'!B201),"",('Program Requirements'!B201))</f>
        <v/>
      </c>
      <c r="C156" s="1214"/>
      <c r="D156" s="1215"/>
      <c r="E156" s="181"/>
      <c r="F156" s="433" t="str">
        <f>IF(ISBLANK('Program Requirements'!E201),"",'Program Requirements'!E201)</f>
        <v/>
      </c>
      <c r="G156" s="181"/>
      <c r="H156" s="181"/>
      <c r="I156" s="50"/>
      <c r="J156" s="50"/>
      <c r="K156" s="434" t="str">
        <f>IF(E156="Yes",('Program Requirements'!H201),"")</f>
        <v/>
      </c>
      <c r="L156" s="434" t="str">
        <f>IF(E156="Yes",('Program Requirements'!M201),"")</f>
        <v/>
      </c>
      <c r="M156" s="435">
        <f>IF(ISBLANK('Program Requirements'!N201),"",'Program Requirements'!N201)</f>
        <v>0</v>
      </c>
      <c r="N156" s="436" t="str">
        <f t="shared" ca="1" si="5"/>
        <v/>
      </c>
      <c r="O156" s="436">
        <f t="shared" ca="1" si="7"/>
        <v>1663387.37</v>
      </c>
      <c r="P156" s="51"/>
      <c r="Q156" s="436">
        <f t="shared" ca="1" si="6"/>
        <v>0</v>
      </c>
      <c r="R156" s="437" t="str">
        <f t="shared" si="8"/>
        <v/>
      </c>
      <c r="T156" s="279"/>
    </row>
    <row r="157" spans="2:20" ht="12.75" x14ac:dyDescent="0.2">
      <c r="B157" s="1213" t="str">
        <f>IF(ISBLANK('Program Requirements'!B202),"",('Program Requirements'!B202))</f>
        <v/>
      </c>
      <c r="C157" s="1214"/>
      <c r="D157" s="1215"/>
      <c r="E157" s="181"/>
      <c r="F157" s="433" t="str">
        <f>IF(ISBLANK('Program Requirements'!E202),"",'Program Requirements'!E202)</f>
        <v/>
      </c>
      <c r="G157" s="181"/>
      <c r="H157" s="181"/>
      <c r="I157" s="50"/>
      <c r="J157" s="50"/>
      <c r="K157" s="434" t="str">
        <f>IF(E157="Yes",('Program Requirements'!H202),"")</f>
        <v/>
      </c>
      <c r="L157" s="434" t="str">
        <f>IF(E157="Yes",('Program Requirements'!M202),"")</f>
        <v/>
      </c>
      <c r="M157" s="435">
        <f>IF(ISBLANK('Program Requirements'!N202),"",'Program Requirements'!N202)</f>
        <v>0</v>
      </c>
      <c r="N157" s="436" t="str">
        <f t="shared" ca="1" si="5"/>
        <v/>
      </c>
      <c r="O157" s="436">
        <f t="shared" ca="1" si="7"/>
        <v>1663387.37</v>
      </c>
      <c r="P157" s="51"/>
      <c r="Q157" s="436">
        <f t="shared" ca="1" si="6"/>
        <v>0</v>
      </c>
      <c r="R157" s="437" t="str">
        <f t="shared" si="8"/>
        <v/>
      </c>
      <c r="T157" s="279"/>
    </row>
    <row r="158" spans="2:20" ht="12.75" x14ac:dyDescent="0.2">
      <c r="B158" s="1213" t="str">
        <f>IF(ISBLANK('Program Requirements'!B203),"",('Program Requirements'!B203))</f>
        <v/>
      </c>
      <c r="C158" s="1214"/>
      <c r="D158" s="1215"/>
      <c r="E158" s="181"/>
      <c r="F158" s="433" t="str">
        <f>IF(ISBLANK('Program Requirements'!E203),"",'Program Requirements'!E203)</f>
        <v/>
      </c>
      <c r="G158" s="181"/>
      <c r="H158" s="181"/>
      <c r="I158" s="50"/>
      <c r="J158" s="50"/>
      <c r="K158" s="434" t="str">
        <f>IF(E158="Yes",('Program Requirements'!H203),"")</f>
        <v/>
      </c>
      <c r="L158" s="434" t="str">
        <f>IF(E158="Yes",('Program Requirements'!M203),"")</f>
        <v/>
      </c>
      <c r="M158" s="435">
        <f>IF(ISBLANK('Program Requirements'!N203),"",'Program Requirements'!N203)</f>
        <v>0</v>
      </c>
      <c r="N158" s="436" t="str">
        <f t="shared" ca="1" si="5"/>
        <v/>
      </c>
      <c r="O158" s="436">
        <f t="shared" ca="1" si="7"/>
        <v>1663387.37</v>
      </c>
      <c r="P158" s="51"/>
      <c r="Q158" s="436">
        <f t="shared" ca="1" si="6"/>
        <v>0</v>
      </c>
      <c r="R158" s="437" t="str">
        <f t="shared" si="8"/>
        <v/>
      </c>
      <c r="T158" s="279"/>
    </row>
    <row r="159" spans="2:20" ht="12.75" x14ac:dyDescent="0.2">
      <c r="B159" s="1213" t="str">
        <f>IF(ISBLANK('Program Requirements'!B204),"",('Program Requirements'!B204))</f>
        <v/>
      </c>
      <c r="C159" s="1214"/>
      <c r="D159" s="1215"/>
      <c r="E159" s="181"/>
      <c r="F159" s="433" t="str">
        <f>IF(ISBLANK('Program Requirements'!E204),"",'Program Requirements'!E204)</f>
        <v/>
      </c>
      <c r="G159" s="181"/>
      <c r="H159" s="181"/>
      <c r="I159" s="50"/>
      <c r="J159" s="50"/>
      <c r="K159" s="434" t="str">
        <f>IF(E159="Yes",('Program Requirements'!H204),"")</f>
        <v/>
      </c>
      <c r="L159" s="434" t="str">
        <f>IF(E159="Yes",('Program Requirements'!M204),"")</f>
        <v/>
      </c>
      <c r="M159" s="435">
        <f>IF(ISBLANK('Program Requirements'!N204),"",'Program Requirements'!N204)</f>
        <v>0</v>
      </c>
      <c r="N159" s="436" t="str">
        <f t="shared" ca="1" si="5"/>
        <v/>
      </c>
      <c r="O159" s="436">
        <f t="shared" ca="1" si="7"/>
        <v>1663387.37</v>
      </c>
      <c r="P159" s="51"/>
      <c r="Q159" s="436">
        <f t="shared" ca="1" si="6"/>
        <v>0</v>
      </c>
      <c r="R159" s="437" t="str">
        <f t="shared" si="8"/>
        <v/>
      </c>
      <c r="T159" s="279"/>
    </row>
    <row r="160" spans="2:20" ht="12.75" x14ac:dyDescent="0.2">
      <c r="B160" s="1213" t="str">
        <f>IF(ISBLANK('Program Requirements'!B205),"",('Program Requirements'!B205))</f>
        <v/>
      </c>
      <c r="C160" s="1214"/>
      <c r="D160" s="1215"/>
      <c r="E160" s="181"/>
      <c r="F160" s="433" t="str">
        <f>IF(ISBLANK('Program Requirements'!E205),"",'Program Requirements'!E205)</f>
        <v/>
      </c>
      <c r="G160" s="181"/>
      <c r="H160" s="181"/>
      <c r="I160" s="50"/>
      <c r="J160" s="50"/>
      <c r="K160" s="434" t="str">
        <f>IF(E160="Yes",('Program Requirements'!H205),"")</f>
        <v/>
      </c>
      <c r="L160" s="434" t="str">
        <f>IF(E160="Yes",('Program Requirements'!M205),"")</f>
        <v/>
      </c>
      <c r="M160" s="435">
        <f>IF(ISBLANK('Program Requirements'!N205),"",'Program Requirements'!N205)</f>
        <v>0</v>
      </c>
      <c r="N160" s="436" t="str">
        <f t="shared" ca="1" si="5"/>
        <v/>
      </c>
      <c r="O160" s="436">
        <f t="shared" ca="1" si="7"/>
        <v>1663387.37</v>
      </c>
      <c r="P160" s="51"/>
      <c r="Q160" s="436">
        <f t="shared" ca="1" si="6"/>
        <v>0</v>
      </c>
      <c r="R160" s="437" t="str">
        <f t="shared" si="8"/>
        <v/>
      </c>
      <c r="T160" s="279"/>
    </row>
    <row r="161" spans="2:20" ht="12.75" x14ac:dyDescent="0.2">
      <c r="B161" s="1213" t="str">
        <f>IF(ISBLANK('Program Requirements'!B206),"",('Program Requirements'!B206))</f>
        <v/>
      </c>
      <c r="C161" s="1214"/>
      <c r="D161" s="1215"/>
      <c r="E161" s="181"/>
      <c r="F161" s="433" t="str">
        <f>IF(ISBLANK('Program Requirements'!E206),"",'Program Requirements'!E206)</f>
        <v/>
      </c>
      <c r="G161" s="181"/>
      <c r="H161" s="181"/>
      <c r="I161" s="50"/>
      <c r="J161" s="50"/>
      <c r="K161" s="434" t="str">
        <f>IF(E161="Yes",('Program Requirements'!H206),"")</f>
        <v/>
      </c>
      <c r="L161" s="434" t="str">
        <f>IF(E161="Yes",('Program Requirements'!M206),"")</f>
        <v/>
      </c>
      <c r="M161" s="435">
        <f>IF(ISBLANK('Program Requirements'!N206),"",'Program Requirements'!N206)</f>
        <v>0</v>
      </c>
      <c r="N161" s="436" t="str">
        <f t="shared" ca="1" si="5"/>
        <v/>
      </c>
      <c r="O161" s="436">
        <f t="shared" ca="1" si="7"/>
        <v>1663387.37</v>
      </c>
      <c r="P161" s="51"/>
      <c r="Q161" s="436">
        <f t="shared" ca="1" si="6"/>
        <v>0</v>
      </c>
      <c r="R161" s="437" t="str">
        <f t="shared" si="8"/>
        <v/>
      </c>
      <c r="T161" s="279"/>
    </row>
    <row r="162" spans="2:20" ht="12.75" x14ac:dyDescent="0.2">
      <c r="B162" s="1213" t="str">
        <f>IF(ISBLANK('Program Requirements'!B207),"",('Program Requirements'!B207))</f>
        <v/>
      </c>
      <c r="C162" s="1214"/>
      <c r="D162" s="1215"/>
      <c r="E162" s="181"/>
      <c r="F162" s="433" t="str">
        <f>IF(ISBLANK('Program Requirements'!E207),"",'Program Requirements'!E207)</f>
        <v/>
      </c>
      <c r="G162" s="181"/>
      <c r="H162" s="181"/>
      <c r="I162" s="50"/>
      <c r="J162" s="50"/>
      <c r="K162" s="434" t="str">
        <f>IF(E162="Yes",('Program Requirements'!H207),"")</f>
        <v/>
      </c>
      <c r="L162" s="434" t="str">
        <f>IF(E162="Yes",('Program Requirements'!M207),"")</f>
        <v/>
      </c>
      <c r="M162" s="435">
        <f>IF(ISBLANK('Program Requirements'!N207),"",'Program Requirements'!N207)</f>
        <v>0</v>
      </c>
      <c r="N162" s="436" t="str">
        <f t="shared" ca="1" si="5"/>
        <v/>
      </c>
      <c r="O162" s="436">
        <f t="shared" ca="1" si="7"/>
        <v>1663387.37</v>
      </c>
      <c r="P162" s="51"/>
      <c r="Q162" s="436">
        <f t="shared" ca="1" si="6"/>
        <v>0</v>
      </c>
      <c r="R162" s="437" t="str">
        <f t="shared" si="8"/>
        <v/>
      </c>
      <c r="T162" s="279"/>
    </row>
    <row r="163" spans="2:20" ht="12.75" x14ac:dyDescent="0.2">
      <c r="B163" s="1213" t="str">
        <f>IF(ISBLANK('Program Requirements'!B208),"",('Program Requirements'!B208))</f>
        <v/>
      </c>
      <c r="C163" s="1214"/>
      <c r="D163" s="1215"/>
      <c r="E163" s="181"/>
      <c r="F163" s="433" t="str">
        <f>IF(ISBLANK('Program Requirements'!E208),"",'Program Requirements'!E208)</f>
        <v/>
      </c>
      <c r="G163" s="181"/>
      <c r="H163" s="181"/>
      <c r="I163" s="50"/>
      <c r="J163" s="50"/>
      <c r="K163" s="434" t="str">
        <f>IF(E163="Yes",('Program Requirements'!H208),"")</f>
        <v/>
      </c>
      <c r="L163" s="434" t="str">
        <f>IF(E163="Yes",('Program Requirements'!M208),"")</f>
        <v/>
      </c>
      <c r="M163" s="435">
        <f>IF(ISBLANK('Program Requirements'!N208),"",'Program Requirements'!N208)</f>
        <v>0</v>
      </c>
      <c r="N163" s="436" t="str">
        <f t="shared" ca="1" si="5"/>
        <v/>
      </c>
      <c r="O163" s="436">
        <f t="shared" ca="1" si="7"/>
        <v>1663387.37</v>
      </c>
      <c r="P163" s="51"/>
      <c r="Q163" s="436">
        <f t="shared" ca="1" si="6"/>
        <v>0</v>
      </c>
      <c r="R163" s="437" t="str">
        <f t="shared" si="8"/>
        <v/>
      </c>
      <c r="T163" s="279"/>
    </row>
    <row r="164" spans="2:20" ht="12.75" x14ac:dyDescent="0.2">
      <c r="B164" s="1213" t="str">
        <f>IF(ISBLANK('Program Requirements'!B209),"",('Program Requirements'!B209))</f>
        <v/>
      </c>
      <c r="C164" s="1214"/>
      <c r="D164" s="1215"/>
      <c r="E164" s="181"/>
      <c r="F164" s="433" t="str">
        <f>IF(ISBLANK('Program Requirements'!E209),"",'Program Requirements'!E209)</f>
        <v/>
      </c>
      <c r="G164" s="181"/>
      <c r="H164" s="181"/>
      <c r="I164" s="50"/>
      <c r="J164" s="50"/>
      <c r="K164" s="434" t="str">
        <f>IF(E164="Yes",('Program Requirements'!H209),"")</f>
        <v/>
      </c>
      <c r="L164" s="434" t="str">
        <f>IF(E164="Yes",('Program Requirements'!M209),"")</f>
        <v/>
      </c>
      <c r="M164" s="435">
        <f>IF(ISBLANK('Program Requirements'!N209),"",'Program Requirements'!N209)</f>
        <v>0</v>
      </c>
      <c r="N164" s="436" t="str">
        <f t="shared" ca="1" si="5"/>
        <v/>
      </c>
      <c r="O164" s="436">
        <f t="shared" ca="1" si="7"/>
        <v>1663387.37</v>
      </c>
      <c r="P164" s="51"/>
      <c r="Q164" s="436">
        <f t="shared" ca="1" si="6"/>
        <v>0</v>
      </c>
      <c r="R164" s="437" t="str">
        <f t="shared" si="8"/>
        <v/>
      </c>
      <c r="T164" s="279"/>
    </row>
    <row r="165" spans="2:20" ht="12.75" x14ac:dyDescent="0.2">
      <c r="B165" s="1213" t="str">
        <f>IF(ISBLANK('Program Requirements'!B210),"",('Program Requirements'!B210))</f>
        <v/>
      </c>
      <c r="C165" s="1214"/>
      <c r="D165" s="1215"/>
      <c r="E165" s="181"/>
      <c r="F165" s="433" t="str">
        <f>IF(ISBLANK('Program Requirements'!E210),"",'Program Requirements'!E210)</f>
        <v/>
      </c>
      <c r="G165" s="181"/>
      <c r="H165" s="181"/>
      <c r="I165" s="50"/>
      <c r="J165" s="50"/>
      <c r="K165" s="434" t="str">
        <f>IF(E165="Yes",('Program Requirements'!H210),"")</f>
        <v/>
      </c>
      <c r="L165" s="434" t="str">
        <f>IF(E165="Yes",('Program Requirements'!M210),"")</f>
        <v/>
      </c>
      <c r="M165" s="435">
        <f>IF(ISBLANK('Program Requirements'!N210),"",'Program Requirements'!N210)</f>
        <v>0</v>
      </c>
      <c r="N165" s="436" t="str">
        <f t="shared" ca="1" si="5"/>
        <v/>
      </c>
      <c r="O165" s="436">
        <f t="shared" ca="1" si="7"/>
        <v>1663387.37</v>
      </c>
      <c r="P165" s="51"/>
      <c r="Q165" s="436">
        <f t="shared" ca="1" si="6"/>
        <v>0</v>
      </c>
      <c r="R165" s="437" t="str">
        <f t="shared" si="8"/>
        <v/>
      </c>
      <c r="T165" s="279"/>
    </row>
    <row r="166" spans="2:20" ht="12.75" x14ac:dyDescent="0.2">
      <c r="B166" s="1213" t="str">
        <f>IF(ISBLANK('Program Requirements'!B211),"",('Program Requirements'!B211))</f>
        <v/>
      </c>
      <c r="C166" s="1214"/>
      <c r="D166" s="1215"/>
      <c r="E166" s="181"/>
      <c r="F166" s="433" t="str">
        <f>IF(ISBLANK('Program Requirements'!E211),"",'Program Requirements'!E211)</f>
        <v/>
      </c>
      <c r="G166" s="181"/>
      <c r="H166" s="181"/>
      <c r="I166" s="50"/>
      <c r="J166" s="50"/>
      <c r="K166" s="434" t="str">
        <f>IF(E166="Yes",('Program Requirements'!H211),"")</f>
        <v/>
      </c>
      <c r="L166" s="434" t="str">
        <f>IF(E166="Yes",('Program Requirements'!M211),"")</f>
        <v/>
      </c>
      <c r="M166" s="435">
        <f>IF(ISBLANK('Program Requirements'!N211),"",'Program Requirements'!N211)</f>
        <v>0</v>
      </c>
      <c r="N166" s="436" t="str">
        <f t="shared" ca="1" si="5"/>
        <v/>
      </c>
      <c r="O166" s="436">
        <f t="shared" ca="1" si="7"/>
        <v>1663387.37</v>
      </c>
      <c r="P166" s="51"/>
      <c r="Q166" s="436">
        <f t="shared" ca="1" si="6"/>
        <v>0</v>
      </c>
      <c r="R166" s="437" t="str">
        <f t="shared" si="8"/>
        <v/>
      </c>
      <c r="T166" s="279"/>
    </row>
    <row r="167" spans="2:20" ht="12.75" x14ac:dyDescent="0.2">
      <c r="B167" s="1213" t="str">
        <f>IF(ISBLANK('Program Requirements'!B212),"",('Program Requirements'!B212))</f>
        <v/>
      </c>
      <c r="C167" s="1214"/>
      <c r="D167" s="1215"/>
      <c r="E167" s="181"/>
      <c r="F167" s="433" t="str">
        <f>IF(ISBLANK('Program Requirements'!E212),"",'Program Requirements'!E212)</f>
        <v/>
      </c>
      <c r="G167" s="181"/>
      <c r="H167" s="181"/>
      <c r="I167" s="50"/>
      <c r="J167" s="50"/>
      <c r="K167" s="434" t="str">
        <f>IF(E167="Yes",('Program Requirements'!H212),"")</f>
        <v/>
      </c>
      <c r="L167" s="434" t="str">
        <f>IF(E167="Yes",('Program Requirements'!M212),"")</f>
        <v/>
      </c>
      <c r="M167" s="435">
        <f>IF(ISBLANK('Program Requirements'!N212),"",'Program Requirements'!N212)</f>
        <v>0</v>
      </c>
      <c r="N167" s="436" t="str">
        <f t="shared" ca="1" si="5"/>
        <v/>
      </c>
      <c r="O167" s="436">
        <f t="shared" ca="1" si="7"/>
        <v>1663387.37</v>
      </c>
      <c r="P167" s="51"/>
      <c r="Q167" s="436">
        <f t="shared" ca="1" si="6"/>
        <v>0</v>
      </c>
      <c r="R167" s="437" t="str">
        <f t="shared" si="8"/>
        <v/>
      </c>
      <c r="T167" s="279"/>
    </row>
    <row r="168" spans="2:20" ht="12.75" x14ac:dyDescent="0.2">
      <c r="B168" s="1213" t="str">
        <f>IF(ISBLANK('Program Requirements'!B213),"",('Program Requirements'!B213))</f>
        <v/>
      </c>
      <c r="C168" s="1214"/>
      <c r="D168" s="1215"/>
      <c r="E168" s="181"/>
      <c r="F168" s="433" t="str">
        <f>IF(ISBLANK('Program Requirements'!E213),"",'Program Requirements'!E213)</f>
        <v/>
      </c>
      <c r="G168" s="181"/>
      <c r="H168" s="181"/>
      <c r="I168" s="50"/>
      <c r="J168" s="50"/>
      <c r="K168" s="434" t="str">
        <f>IF(E168="Yes",('Program Requirements'!H213),"")</f>
        <v/>
      </c>
      <c r="L168" s="434" t="str">
        <f>IF(E168="Yes",('Program Requirements'!M213),"")</f>
        <v/>
      </c>
      <c r="M168" s="435">
        <f>IF(ISBLANK('Program Requirements'!N213),"",'Program Requirements'!N213)</f>
        <v>0</v>
      </c>
      <c r="N168" s="436" t="str">
        <f t="shared" ca="1" si="5"/>
        <v/>
      </c>
      <c r="O168" s="436">
        <f t="shared" ca="1" si="7"/>
        <v>1663387.37</v>
      </c>
      <c r="P168" s="51"/>
      <c r="Q168" s="436">
        <f t="shared" ca="1" si="6"/>
        <v>0</v>
      </c>
      <c r="R168" s="437" t="str">
        <f t="shared" si="8"/>
        <v/>
      </c>
      <c r="T168" s="279"/>
    </row>
    <row r="169" spans="2:20" ht="12.75" x14ac:dyDescent="0.2">
      <c r="B169" s="1213" t="str">
        <f>IF(ISBLANK('Program Requirements'!B214),"",('Program Requirements'!B214))</f>
        <v/>
      </c>
      <c r="C169" s="1214"/>
      <c r="D169" s="1215"/>
      <c r="E169" s="181"/>
      <c r="F169" s="433" t="str">
        <f>IF(ISBLANK('Program Requirements'!E214),"",'Program Requirements'!E214)</f>
        <v/>
      </c>
      <c r="G169" s="181"/>
      <c r="H169" s="181"/>
      <c r="I169" s="50"/>
      <c r="J169" s="50"/>
      <c r="K169" s="434" t="str">
        <f>IF(E169="Yes",('Program Requirements'!H214),"")</f>
        <v/>
      </c>
      <c r="L169" s="434" t="str">
        <f>IF(E169="Yes",('Program Requirements'!M214),"")</f>
        <v/>
      </c>
      <c r="M169" s="435">
        <f>IF(ISBLANK('Program Requirements'!N214),"",'Program Requirements'!N214)</f>
        <v>0</v>
      </c>
      <c r="N169" s="436" t="str">
        <f t="shared" ca="1" si="5"/>
        <v/>
      </c>
      <c r="O169" s="436">
        <f t="shared" ca="1" si="7"/>
        <v>1663387.37</v>
      </c>
      <c r="P169" s="51"/>
      <c r="Q169" s="436">
        <f t="shared" ca="1" si="6"/>
        <v>0</v>
      </c>
      <c r="R169" s="437" t="str">
        <f t="shared" si="8"/>
        <v/>
      </c>
      <c r="T169" s="279"/>
    </row>
    <row r="170" spans="2:20" ht="12.75" x14ac:dyDescent="0.2">
      <c r="B170" s="1213" t="str">
        <f>IF(ISBLANK('Program Requirements'!B215),"",('Program Requirements'!B215))</f>
        <v/>
      </c>
      <c r="C170" s="1214"/>
      <c r="D170" s="1215"/>
      <c r="E170" s="181"/>
      <c r="F170" s="433" t="str">
        <f>IF(ISBLANK('Program Requirements'!E215),"",'Program Requirements'!E215)</f>
        <v/>
      </c>
      <c r="G170" s="181"/>
      <c r="H170" s="181"/>
      <c r="I170" s="50"/>
      <c r="J170" s="50"/>
      <c r="K170" s="434" t="str">
        <f>IF(E170="Yes",('Program Requirements'!H215),"")</f>
        <v/>
      </c>
      <c r="L170" s="434" t="str">
        <f>IF(E170="Yes",('Program Requirements'!M215),"")</f>
        <v/>
      </c>
      <c r="M170" s="435">
        <f>IF(ISBLANK('Program Requirements'!N215),"",'Program Requirements'!N215)</f>
        <v>0</v>
      </c>
      <c r="N170" s="436" t="str">
        <f t="shared" ca="1" si="5"/>
        <v/>
      </c>
      <c r="O170" s="436">
        <f t="shared" ca="1" si="7"/>
        <v>1663387.37</v>
      </c>
      <c r="P170" s="51"/>
      <c r="Q170" s="436">
        <f t="shared" ca="1" si="6"/>
        <v>0</v>
      </c>
      <c r="R170" s="437" t="str">
        <f t="shared" si="8"/>
        <v/>
      </c>
      <c r="T170" s="279"/>
    </row>
    <row r="171" spans="2:20" ht="12.75" x14ac:dyDescent="0.2">
      <c r="B171" s="1213" t="str">
        <f>IF(ISBLANK('Program Requirements'!B216),"",('Program Requirements'!B216))</f>
        <v/>
      </c>
      <c r="C171" s="1214"/>
      <c r="D171" s="1215"/>
      <c r="E171" s="181"/>
      <c r="F171" s="433" t="str">
        <f>IF(ISBLANK('Program Requirements'!E216),"",'Program Requirements'!E216)</f>
        <v/>
      </c>
      <c r="G171" s="181"/>
      <c r="H171" s="181"/>
      <c r="I171" s="50"/>
      <c r="J171" s="50"/>
      <c r="K171" s="434" t="str">
        <f>IF(E171="Yes",('Program Requirements'!H216),"")</f>
        <v/>
      </c>
      <c r="L171" s="434" t="str">
        <f>IF(E171="Yes",('Program Requirements'!M216),"")</f>
        <v/>
      </c>
      <c r="M171" s="435">
        <f>IF(ISBLANK('Program Requirements'!N216),"",'Program Requirements'!N216)</f>
        <v>0</v>
      </c>
      <c r="N171" s="436" t="str">
        <f t="shared" ca="1" si="5"/>
        <v/>
      </c>
      <c r="O171" s="436">
        <f t="shared" ca="1" si="7"/>
        <v>1663387.37</v>
      </c>
      <c r="P171" s="51"/>
      <c r="Q171" s="436">
        <f t="shared" ca="1" si="6"/>
        <v>0</v>
      </c>
      <c r="R171" s="437" t="str">
        <f t="shared" si="8"/>
        <v/>
      </c>
      <c r="T171" s="279"/>
    </row>
    <row r="172" spans="2:20" ht="12.75" x14ac:dyDescent="0.2">
      <c r="B172" s="1213" t="str">
        <f>IF(ISBLANK('Program Requirements'!B217),"",('Program Requirements'!B217))</f>
        <v/>
      </c>
      <c r="C172" s="1214"/>
      <c r="D172" s="1215"/>
      <c r="E172" s="181"/>
      <c r="F172" s="433" t="str">
        <f>IF(ISBLANK('Program Requirements'!E217),"",'Program Requirements'!E217)</f>
        <v/>
      </c>
      <c r="G172" s="181"/>
      <c r="H172" s="181"/>
      <c r="I172" s="50"/>
      <c r="J172" s="50"/>
      <c r="K172" s="434" t="str">
        <f>IF(E172="Yes",('Program Requirements'!H217),"")</f>
        <v/>
      </c>
      <c r="L172" s="434" t="str">
        <f>IF(E172="Yes",('Program Requirements'!M217),"")</f>
        <v/>
      </c>
      <c r="M172" s="435">
        <f>IF(ISBLANK('Program Requirements'!N217),"",'Program Requirements'!N217)</f>
        <v>0</v>
      </c>
      <c r="N172" s="436" t="str">
        <f t="shared" ca="1" si="5"/>
        <v/>
      </c>
      <c r="O172" s="436">
        <f t="shared" ca="1" si="7"/>
        <v>1663387.37</v>
      </c>
      <c r="P172" s="51"/>
      <c r="Q172" s="436">
        <f t="shared" ca="1" si="6"/>
        <v>0</v>
      </c>
      <c r="R172" s="437" t="str">
        <f t="shared" si="8"/>
        <v/>
      </c>
      <c r="T172" s="279"/>
    </row>
    <row r="173" spans="2:20" ht="12.75" x14ac:dyDescent="0.2">
      <c r="B173" s="1213" t="str">
        <f>IF(ISBLANK('Program Requirements'!B218),"",('Program Requirements'!B218))</f>
        <v/>
      </c>
      <c r="C173" s="1214"/>
      <c r="D173" s="1215"/>
      <c r="E173" s="181"/>
      <c r="F173" s="433" t="str">
        <f>IF(ISBLANK('Program Requirements'!E218),"",'Program Requirements'!E218)</f>
        <v/>
      </c>
      <c r="G173" s="181"/>
      <c r="H173" s="181"/>
      <c r="I173" s="50"/>
      <c r="J173" s="50"/>
      <c r="K173" s="434" t="str">
        <f>IF(E173="Yes",('Program Requirements'!H218),"")</f>
        <v/>
      </c>
      <c r="L173" s="434" t="str">
        <f>IF(E173="Yes",('Program Requirements'!M218),"")</f>
        <v/>
      </c>
      <c r="M173" s="435">
        <f>IF(ISBLANK('Program Requirements'!N218),"",'Program Requirements'!N218)</f>
        <v>0</v>
      </c>
      <c r="N173" s="436" t="str">
        <f t="shared" ca="1" si="5"/>
        <v/>
      </c>
      <c r="O173" s="436">
        <f t="shared" ca="1" si="7"/>
        <v>1663387.37</v>
      </c>
      <c r="P173" s="51"/>
      <c r="Q173" s="436">
        <f t="shared" ca="1" si="6"/>
        <v>0</v>
      </c>
      <c r="R173" s="437" t="str">
        <f t="shared" si="8"/>
        <v/>
      </c>
      <c r="T173" s="279"/>
    </row>
    <row r="174" spans="2:20" ht="12.75" x14ac:dyDescent="0.2">
      <c r="B174" s="1213" t="str">
        <f>IF(ISBLANK('Program Requirements'!B219),"",('Program Requirements'!B219))</f>
        <v/>
      </c>
      <c r="C174" s="1214"/>
      <c r="D174" s="1215"/>
      <c r="E174" s="181"/>
      <c r="F174" s="433" t="str">
        <f>IF(ISBLANK('Program Requirements'!E219),"",'Program Requirements'!E219)</f>
        <v/>
      </c>
      <c r="G174" s="181"/>
      <c r="H174" s="181"/>
      <c r="I174" s="50"/>
      <c r="J174" s="50"/>
      <c r="K174" s="434" t="str">
        <f>IF(E174="Yes",('Program Requirements'!H219),"")</f>
        <v/>
      </c>
      <c r="L174" s="434" t="str">
        <f>IF(E174="Yes",('Program Requirements'!M219),"")</f>
        <v/>
      </c>
      <c r="M174" s="435">
        <f>IF(ISBLANK('Program Requirements'!N219),"",'Program Requirements'!N219)</f>
        <v>0</v>
      </c>
      <c r="N174" s="436" t="str">
        <f t="shared" ca="1" si="5"/>
        <v/>
      </c>
      <c r="O174" s="436">
        <f t="shared" ca="1" si="7"/>
        <v>1663387.37</v>
      </c>
      <c r="P174" s="51"/>
      <c r="Q174" s="436">
        <f t="shared" ca="1" si="6"/>
        <v>0</v>
      </c>
      <c r="R174" s="437" t="str">
        <f t="shared" si="8"/>
        <v/>
      </c>
      <c r="T174" s="279"/>
    </row>
    <row r="175" spans="2:20" ht="12.75" x14ac:dyDescent="0.2">
      <c r="B175" s="1213" t="str">
        <f>IF(ISBLANK('Program Requirements'!B220),"",('Program Requirements'!B220))</f>
        <v/>
      </c>
      <c r="C175" s="1214"/>
      <c r="D175" s="1215"/>
      <c r="E175" s="181"/>
      <c r="F175" s="433" t="str">
        <f>IF(ISBLANK('Program Requirements'!E220),"",'Program Requirements'!E220)</f>
        <v/>
      </c>
      <c r="G175" s="181"/>
      <c r="H175" s="181"/>
      <c r="I175" s="50"/>
      <c r="J175" s="50"/>
      <c r="K175" s="434" t="str">
        <f>IF(E175="Yes",('Program Requirements'!H220),"")</f>
        <v/>
      </c>
      <c r="L175" s="434" t="str">
        <f>IF(E175="Yes",('Program Requirements'!M220),"")</f>
        <v/>
      </c>
      <c r="M175" s="435">
        <f>IF(ISBLANK('Program Requirements'!N220),"",'Program Requirements'!N220)</f>
        <v>0</v>
      </c>
      <c r="N175" s="436" t="str">
        <f t="shared" ca="1" si="5"/>
        <v/>
      </c>
      <c r="O175" s="436">
        <f t="shared" ca="1" si="7"/>
        <v>1663387.37</v>
      </c>
      <c r="P175" s="51"/>
      <c r="Q175" s="436">
        <f t="shared" ca="1" si="6"/>
        <v>0</v>
      </c>
      <c r="R175" s="437" t="str">
        <f t="shared" si="8"/>
        <v/>
      </c>
      <c r="T175" s="279"/>
    </row>
    <row r="176" spans="2:20" ht="12.75" x14ac:dyDescent="0.2">
      <c r="B176" s="1213" t="str">
        <f>IF(ISBLANK('Program Requirements'!B221),"",('Program Requirements'!B221))</f>
        <v/>
      </c>
      <c r="C176" s="1214"/>
      <c r="D176" s="1215"/>
      <c r="E176" s="181"/>
      <c r="F176" s="433" t="str">
        <f>IF(ISBLANK('Program Requirements'!E221),"",'Program Requirements'!E221)</f>
        <v/>
      </c>
      <c r="G176" s="181"/>
      <c r="H176" s="181"/>
      <c r="I176" s="50"/>
      <c r="J176" s="50"/>
      <c r="K176" s="434" t="str">
        <f>IF(E176="Yes",('Program Requirements'!H221),"")</f>
        <v/>
      </c>
      <c r="L176" s="434" t="str">
        <f>IF(E176="Yes",('Program Requirements'!M221),"")</f>
        <v/>
      </c>
      <c r="M176" s="435">
        <f>IF(ISBLANK('Program Requirements'!N221),"",'Program Requirements'!N221)</f>
        <v>0</v>
      </c>
      <c r="N176" s="436" t="str">
        <f t="shared" ca="1" si="5"/>
        <v/>
      </c>
      <c r="O176" s="436">
        <f t="shared" ca="1" si="7"/>
        <v>1663387.37</v>
      </c>
      <c r="P176" s="51"/>
      <c r="Q176" s="436">
        <f t="shared" ca="1" si="6"/>
        <v>0</v>
      </c>
      <c r="R176" s="437" t="str">
        <f t="shared" si="8"/>
        <v/>
      </c>
      <c r="T176" s="279"/>
    </row>
    <row r="177" spans="2:20" ht="12.75" x14ac:dyDescent="0.2">
      <c r="B177" s="1213" t="str">
        <f>IF(ISBLANK('Program Requirements'!B222),"",('Program Requirements'!B222))</f>
        <v/>
      </c>
      <c r="C177" s="1214"/>
      <c r="D177" s="1215"/>
      <c r="E177" s="181"/>
      <c r="F177" s="433" t="str">
        <f>IF(ISBLANK('Program Requirements'!E222),"",'Program Requirements'!E222)</f>
        <v/>
      </c>
      <c r="G177" s="181"/>
      <c r="H177" s="181"/>
      <c r="I177" s="50"/>
      <c r="J177" s="50"/>
      <c r="K177" s="434" t="str">
        <f>IF(E177="Yes",('Program Requirements'!H222),"")</f>
        <v/>
      </c>
      <c r="L177" s="434" t="str">
        <f>IF(E177="Yes",('Program Requirements'!M222),"")</f>
        <v/>
      </c>
      <c r="M177" s="435">
        <f>IF(ISBLANK('Program Requirements'!N222),"",'Program Requirements'!N222)</f>
        <v>0</v>
      </c>
      <c r="N177" s="436" t="str">
        <f t="shared" ca="1" si="5"/>
        <v/>
      </c>
      <c r="O177" s="436">
        <f t="shared" ca="1" si="7"/>
        <v>1663387.37</v>
      </c>
      <c r="P177" s="51"/>
      <c r="Q177" s="436">
        <f t="shared" ca="1" si="6"/>
        <v>0</v>
      </c>
      <c r="R177" s="437" t="str">
        <f t="shared" si="8"/>
        <v/>
      </c>
      <c r="T177" s="279"/>
    </row>
    <row r="178" spans="2:20" ht="12.75" x14ac:dyDescent="0.2">
      <c r="B178" s="1213" t="str">
        <f>IF(ISBLANK('Program Requirements'!B223),"",('Program Requirements'!B223))</f>
        <v/>
      </c>
      <c r="C178" s="1214"/>
      <c r="D178" s="1215"/>
      <c r="E178" s="181"/>
      <c r="F178" s="433" t="str">
        <f>IF(ISBLANK('Program Requirements'!E223),"",'Program Requirements'!E223)</f>
        <v/>
      </c>
      <c r="G178" s="181"/>
      <c r="H178" s="181"/>
      <c r="I178" s="50"/>
      <c r="J178" s="50"/>
      <c r="K178" s="434" t="str">
        <f>IF(E178="Yes",('Program Requirements'!H223),"")</f>
        <v/>
      </c>
      <c r="L178" s="434" t="str">
        <f>IF(E178="Yes",('Program Requirements'!M223),"")</f>
        <v/>
      </c>
      <c r="M178" s="435">
        <f>IF(ISBLANK('Program Requirements'!N223),"",'Program Requirements'!N223)</f>
        <v>0</v>
      </c>
      <c r="N178" s="436" t="str">
        <f t="shared" ca="1" si="5"/>
        <v/>
      </c>
      <c r="O178" s="436">
        <f t="shared" ca="1" si="7"/>
        <v>1663387.37</v>
      </c>
      <c r="P178" s="51"/>
      <c r="Q178" s="436">
        <f t="shared" ca="1" si="6"/>
        <v>0</v>
      </c>
      <c r="R178" s="437" t="str">
        <f t="shared" si="8"/>
        <v/>
      </c>
      <c r="T178" s="279"/>
    </row>
    <row r="179" spans="2:20" ht="12.75" x14ac:dyDescent="0.2">
      <c r="B179" s="1213" t="str">
        <f>IF(ISBLANK('Program Requirements'!B224),"",('Program Requirements'!B224))</f>
        <v/>
      </c>
      <c r="C179" s="1214"/>
      <c r="D179" s="1215"/>
      <c r="E179" s="181"/>
      <c r="F179" s="433" t="str">
        <f>IF(ISBLANK('Program Requirements'!E224),"",'Program Requirements'!E224)</f>
        <v/>
      </c>
      <c r="G179" s="181"/>
      <c r="H179" s="181"/>
      <c r="I179" s="50"/>
      <c r="J179" s="50"/>
      <c r="K179" s="434" t="str">
        <f>IF(E179="Yes",('Program Requirements'!H224),"")</f>
        <v/>
      </c>
      <c r="L179" s="434" t="str">
        <f>IF(E179="Yes",('Program Requirements'!M224),"")</f>
        <v/>
      </c>
      <c r="M179" s="435">
        <f>IF(ISBLANK('Program Requirements'!N224),"",'Program Requirements'!N224)</f>
        <v>0</v>
      </c>
      <c r="N179" s="436" t="str">
        <f t="shared" ca="1" si="5"/>
        <v/>
      </c>
      <c r="O179" s="436">
        <f t="shared" ca="1" si="7"/>
        <v>1663387.37</v>
      </c>
      <c r="P179" s="51"/>
      <c r="Q179" s="436">
        <f t="shared" ca="1" si="6"/>
        <v>0</v>
      </c>
      <c r="R179" s="437" t="str">
        <f t="shared" si="8"/>
        <v/>
      </c>
      <c r="T179" s="279"/>
    </row>
    <row r="180" spans="2:20" ht="12.75" x14ac:dyDescent="0.2">
      <c r="B180" s="1213" t="str">
        <f>IF(ISBLANK('Program Requirements'!B225),"",('Program Requirements'!B225))</f>
        <v/>
      </c>
      <c r="C180" s="1214"/>
      <c r="D180" s="1215"/>
      <c r="E180" s="181"/>
      <c r="F180" s="433" t="str">
        <f>IF(ISBLANK('Program Requirements'!E225),"",'Program Requirements'!E225)</f>
        <v/>
      </c>
      <c r="G180" s="181"/>
      <c r="H180" s="181"/>
      <c r="I180" s="50"/>
      <c r="J180" s="50"/>
      <c r="K180" s="434" t="str">
        <f>IF(E180="Yes",('Program Requirements'!H225),"")</f>
        <v/>
      </c>
      <c r="L180" s="434" t="str">
        <f>IF(E180="Yes",('Program Requirements'!M225),"")</f>
        <v/>
      </c>
      <c r="M180" s="435">
        <f>IF(ISBLANK('Program Requirements'!N225),"",'Program Requirements'!N225)</f>
        <v>0</v>
      </c>
      <c r="N180" s="436" t="str">
        <f t="shared" ca="1" si="5"/>
        <v/>
      </c>
      <c r="O180" s="436">
        <f t="shared" ca="1" si="7"/>
        <v>1663387.37</v>
      </c>
      <c r="P180" s="51"/>
      <c r="Q180" s="436">
        <f t="shared" ca="1" si="6"/>
        <v>0</v>
      </c>
      <c r="R180" s="437" t="str">
        <f t="shared" si="8"/>
        <v/>
      </c>
      <c r="T180" s="279"/>
    </row>
    <row r="181" spans="2:20" ht="12.75" x14ac:dyDescent="0.2">
      <c r="B181" s="1213" t="str">
        <f>IF(ISBLANK('Program Requirements'!B226),"",('Program Requirements'!B226))</f>
        <v/>
      </c>
      <c r="C181" s="1214"/>
      <c r="D181" s="1215"/>
      <c r="E181" s="181"/>
      <c r="F181" s="433" t="str">
        <f>IF(ISBLANK('Program Requirements'!E226),"",'Program Requirements'!E226)</f>
        <v/>
      </c>
      <c r="G181" s="181"/>
      <c r="H181" s="181"/>
      <c r="I181" s="50"/>
      <c r="J181" s="50"/>
      <c r="K181" s="434" t="str">
        <f>IF(E181="Yes",('Program Requirements'!H226),"")</f>
        <v/>
      </c>
      <c r="L181" s="434" t="str">
        <f>IF(E181="Yes",('Program Requirements'!M226),"")</f>
        <v/>
      </c>
      <c r="M181" s="435">
        <f>IF(ISBLANK('Program Requirements'!N226),"",'Program Requirements'!N226)</f>
        <v>0</v>
      </c>
      <c r="N181" s="436" t="str">
        <f t="shared" ca="1" si="5"/>
        <v/>
      </c>
      <c r="O181" s="436">
        <f t="shared" ca="1" si="7"/>
        <v>1663387.37</v>
      </c>
      <c r="P181" s="51"/>
      <c r="Q181" s="436">
        <f t="shared" ca="1" si="6"/>
        <v>0</v>
      </c>
      <c r="R181" s="437" t="str">
        <f t="shared" si="8"/>
        <v/>
      </c>
      <c r="T181" s="279"/>
    </row>
    <row r="182" spans="2:20" ht="12.75" x14ac:dyDescent="0.2">
      <c r="B182" s="1213" t="str">
        <f>IF(ISBLANK('Program Requirements'!B227),"",('Program Requirements'!B227))</f>
        <v/>
      </c>
      <c r="C182" s="1214"/>
      <c r="D182" s="1215"/>
      <c r="E182" s="181"/>
      <c r="F182" s="433" t="str">
        <f>IF(ISBLANK('Program Requirements'!E227),"",'Program Requirements'!E227)</f>
        <v/>
      </c>
      <c r="G182" s="181"/>
      <c r="H182" s="181"/>
      <c r="I182" s="50"/>
      <c r="J182" s="50"/>
      <c r="K182" s="434" t="str">
        <f>IF(E182="Yes",('Program Requirements'!H227),"")</f>
        <v/>
      </c>
      <c r="L182" s="434" t="str">
        <f>IF(E182="Yes",('Program Requirements'!M227),"")</f>
        <v/>
      </c>
      <c r="M182" s="435">
        <f>IF(ISBLANK('Program Requirements'!N227),"",'Program Requirements'!N227)</f>
        <v>0</v>
      </c>
      <c r="N182" s="436" t="str">
        <f t="shared" ca="1" si="5"/>
        <v/>
      </c>
      <c r="O182" s="436">
        <f t="shared" ca="1" si="7"/>
        <v>1663387.37</v>
      </c>
      <c r="P182" s="51"/>
      <c r="Q182" s="436">
        <f t="shared" ca="1" si="6"/>
        <v>0</v>
      </c>
      <c r="R182" s="437" t="str">
        <f t="shared" si="8"/>
        <v/>
      </c>
      <c r="T182" s="279"/>
    </row>
    <row r="183" spans="2:20" ht="12.75" x14ac:dyDescent="0.2">
      <c r="B183" s="1213" t="str">
        <f>IF(ISBLANK('Program Requirements'!B228),"",('Program Requirements'!B228))</f>
        <v/>
      </c>
      <c r="C183" s="1214"/>
      <c r="D183" s="1215"/>
      <c r="E183" s="181"/>
      <c r="F183" s="433" t="str">
        <f>IF(ISBLANK('Program Requirements'!E228),"",'Program Requirements'!E228)</f>
        <v/>
      </c>
      <c r="G183" s="181"/>
      <c r="H183" s="181"/>
      <c r="I183" s="50"/>
      <c r="J183" s="50"/>
      <c r="K183" s="434" t="str">
        <f>IF(E183="Yes",('Program Requirements'!H228),"")</f>
        <v/>
      </c>
      <c r="L183" s="434" t="str">
        <f>IF(E183="Yes",('Program Requirements'!M228),"")</f>
        <v/>
      </c>
      <c r="M183" s="435">
        <f>IF(ISBLANK('Program Requirements'!N228),"",'Program Requirements'!N228)</f>
        <v>0</v>
      </c>
      <c r="N183" s="436" t="str">
        <f t="shared" ca="1" si="5"/>
        <v/>
      </c>
      <c r="O183" s="436">
        <f t="shared" ca="1" si="7"/>
        <v>1663387.37</v>
      </c>
      <c r="P183" s="51"/>
      <c r="Q183" s="436">
        <f t="shared" ca="1" si="6"/>
        <v>0</v>
      </c>
      <c r="R183" s="437" t="str">
        <f t="shared" si="8"/>
        <v/>
      </c>
      <c r="T183" s="279"/>
    </row>
    <row r="184" spans="2:20" ht="12.75" x14ac:dyDescent="0.2">
      <c r="B184" s="1213" t="str">
        <f>IF(ISBLANK('Program Requirements'!B229),"",('Program Requirements'!B229))</f>
        <v/>
      </c>
      <c r="C184" s="1214"/>
      <c r="D184" s="1215"/>
      <c r="E184" s="181"/>
      <c r="F184" s="433" t="str">
        <f>IF(ISBLANK('Program Requirements'!E229),"",'Program Requirements'!E229)</f>
        <v/>
      </c>
      <c r="G184" s="181"/>
      <c r="H184" s="181"/>
      <c r="I184" s="50"/>
      <c r="J184" s="50"/>
      <c r="K184" s="434" t="str">
        <f>IF(E184="Yes",('Program Requirements'!H229),"")</f>
        <v/>
      </c>
      <c r="L184" s="434" t="str">
        <f>IF(E184="Yes",('Program Requirements'!M229),"")</f>
        <v/>
      </c>
      <c r="M184" s="435">
        <f>IF(ISBLANK('Program Requirements'!N229),"",'Program Requirements'!N229)</f>
        <v>0</v>
      </c>
      <c r="N184" s="436" t="str">
        <f t="shared" ca="1" si="5"/>
        <v/>
      </c>
      <c r="O184" s="436">
        <f t="shared" ca="1" si="7"/>
        <v>1663387.37</v>
      </c>
      <c r="P184" s="51"/>
      <c r="Q184" s="436">
        <f t="shared" ca="1" si="6"/>
        <v>0</v>
      </c>
      <c r="R184" s="437" t="str">
        <f t="shared" si="8"/>
        <v/>
      </c>
      <c r="T184" s="279"/>
    </row>
    <row r="185" spans="2:20" ht="12.75" x14ac:dyDescent="0.2">
      <c r="B185" s="1213" t="str">
        <f>IF(ISBLANK('Program Requirements'!B230),"",('Program Requirements'!B230))</f>
        <v/>
      </c>
      <c r="C185" s="1214"/>
      <c r="D185" s="1215"/>
      <c r="E185" s="181"/>
      <c r="F185" s="433" t="str">
        <f>IF(ISBLANK('Program Requirements'!E230),"",'Program Requirements'!E230)</f>
        <v/>
      </c>
      <c r="G185" s="181"/>
      <c r="H185" s="181"/>
      <c r="I185" s="50"/>
      <c r="J185" s="50"/>
      <c r="K185" s="434" t="str">
        <f>IF(E185="Yes",('Program Requirements'!H230),"")</f>
        <v/>
      </c>
      <c r="L185" s="434" t="str">
        <f>IF(E185="Yes",('Program Requirements'!M230),"")</f>
        <v/>
      </c>
      <c r="M185" s="435">
        <f>IF(ISBLANK('Program Requirements'!N230),"",'Program Requirements'!N230)</f>
        <v>0</v>
      </c>
      <c r="N185" s="436" t="str">
        <f t="shared" ca="1" si="5"/>
        <v/>
      </c>
      <c r="O185" s="436">
        <f t="shared" ca="1" si="7"/>
        <v>1663387.37</v>
      </c>
      <c r="P185" s="51"/>
      <c r="Q185" s="436">
        <f t="shared" ca="1" si="6"/>
        <v>0</v>
      </c>
      <c r="R185" s="437" t="str">
        <f t="shared" si="8"/>
        <v/>
      </c>
      <c r="T185" s="279"/>
    </row>
    <row r="186" spans="2:20" ht="12.75" x14ac:dyDescent="0.2">
      <c r="B186" s="1213" t="str">
        <f>IF(ISBLANK('Program Requirements'!B231),"",('Program Requirements'!B231))</f>
        <v/>
      </c>
      <c r="C186" s="1214"/>
      <c r="D186" s="1215"/>
      <c r="E186" s="181"/>
      <c r="F186" s="433" t="str">
        <f>IF(ISBLANK('Program Requirements'!E231),"",'Program Requirements'!E231)</f>
        <v/>
      </c>
      <c r="G186" s="181"/>
      <c r="H186" s="181"/>
      <c r="I186" s="50"/>
      <c r="J186" s="50"/>
      <c r="K186" s="434" t="str">
        <f>IF(E186="Yes",('Program Requirements'!H231),"")</f>
        <v/>
      </c>
      <c r="L186" s="434" t="str">
        <f>IF(E186="Yes",('Program Requirements'!M231),"")</f>
        <v/>
      </c>
      <c r="M186" s="435">
        <f>IF(ISBLANK('Program Requirements'!N231),"",'Program Requirements'!N231)</f>
        <v>0</v>
      </c>
      <c r="N186" s="436" t="str">
        <f t="shared" ca="1" si="5"/>
        <v/>
      </c>
      <c r="O186" s="436">
        <f t="shared" ca="1" si="7"/>
        <v>1663387.37</v>
      </c>
      <c r="P186" s="51"/>
      <c r="Q186" s="436">
        <f t="shared" ca="1" si="6"/>
        <v>0</v>
      </c>
      <c r="R186" s="437" t="str">
        <f t="shared" si="8"/>
        <v/>
      </c>
      <c r="T186" s="279"/>
    </row>
    <row r="187" spans="2:20" ht="12.75" x14ac:dyDescent="0.2">
      <c r="B187" s="1213" t="str">
        <f>IF(ISBLANK('Program Requirements'!B232),"",('Program Requirements'!B232))</f>
        <v/>
      </c>
      <c r="C187" s="1214"/>
      <c r="D187" s="1215"/>
      <c r="E187" s="181"/>
      <c r="F187" s="433" t="str">
        <f>IF(ISBLANK('Program Requirements'!E232),"",'Program Requirements'!E232)</f>
        <v/>
      </c>
      <c r="G187" s="181"/>
      <c r="H187" s="181"/>
      <c r="I187" s="50"/>
      <c r="J187" s="50"/>
      <c r="K187" s="434" t="str">
        <f>IF(E187="Yes",('Program Requirements'!H232),"")</f>
        <v/>
      </c>
      <c r="L187" s="434" t="str">
        <f>IF(E187="Yes",('Program Requirements'!M232),"")</f>
        <v/>
      </c>
      <c r="M187" s="435">
        <f>IF(ISBLANK('Program Requirements'!N232),"",'Program Requirements'!N232)</f>
        <v>0</v>
      </c>
      <c r="N187" s="436" t="str">
        <f t="shared" ref="N187:N250" ca="1" si="9">IF(IF(E187="Yes",IF(ISBLANK(L187),"",SUM(L187)*$O$49),0)&gt;$G$47,SUM($G$47),IF(E187="Yes",IF(ISBLANK(L187),"",SUM(L187)*$O$49),""))</f>
        <v/>
      </c>
      <c r="O187" s="436">
        <f t="shared" ca="1" si="7"/>
        <v>1663387.37</v>
      </c>
      <c r="P187" s="51"/>
      <c r="Q187" s="436">
        <f t="shared" ref="Q187:Q250" ca="1" si="10">IF(SUM(P187)=0,SUM(N187),IF(SUM(N187,P187)=P187,"ERROR",SUM(N187,P187)))</f>
        <v>0</v>
      </c>
      <c r="R187" s="437" t="str">
        <f t="shared" si="8"/>
        <v/>
      </c>
      <c r="T187" s="279"/>
    </row>
    <row r="188" spans="2:20" ht="12.75" x14ac:dyDescent="0.2">
      <c r="B188" s="1213" t="str">
        <f>IF(ISBLANK('Program Requirements'!B233),"",('Program Requirements'!B233))</f>
        <v/>
      </c>
      <c r="C188" s="1214"/>
      <c r="D188" s="1215"/>
      <c r="E188" s="181"/>
      <c r="F188" s="433" t="str">
        <f>IF(ISBLANK('Program Requirements'!E233),"",'Program Requirements'!E233)</f>
        <v/>
      </c>
      <c r="G188" s="181"/>
      <c r="H188" s="181"/>
      <c r="I188" s="50"/>
      <c r="J188" s="50"/>
      <c r="K188" s="434" t="str">
        <f>IF(E188="Yes",('Program Requirements'!H233),"")</f>
        <v/>
      </c>
      <c r="L188" s="434" t="str">
        <f>IF(E188="Yes",('Program Requirements'!M233),"")</f>
        <v/>
      </c>
      <c r="M188" s="435">
        <f>IF(ISBLANK('Program Requirements'!N233),"",'Program Requirements'!N233)</f>
        <v>0</v>
      </c>
      <c r="N188" s="436" t="str">
        <f t="shared" ca="1" si="9"/>
        <v/>
      </c>
      <c r="O188" s="436">
        <f t="shared" ref="O188:O251" ca="1" si="11">SUM(O187)-SUM(N188)-SUM(P188)</f>
        <v>1663387.37</v>
      </c>
      <c r="P188" s="51"/>
      <c r="Q188" s="436">
        <f t="shared" ca="1" si="10"/>
        <v>0</v>
      </c>
      <c r="R188" s="437" t="str">
        <f t="shared" si="8"/>
        <v/>
      </c>
      <c r="T188" s="279"/>
    </row>
    <row r="189" spans="2:20" ht="12.75" x14ac:dyDescent="0.2">
      <c r="B189" s="1213" t="str">
        <f>IF(ISBLANK('Program Requirements'!B234),"",('Program Requirements'!B234))</f>
        <v/>
      </c>
      <c r="C189" s="1214"/>
      <c r="D189" s="1215"/>
      <c r="E189" s="181"/>
      <c r="F189" s="433" t="str">
        <f>IF(ISBLANK('Program Requirements'!E234),"",'Program Requirements'!E234)</f>
        <v/>
      </c>
      <c r="G189" s="181"/>
      <c r="H189" s="181"/>
      <c r="I189" s="50"/>
      <c r="J189" s="50"/>
      <c r="K189" s="434" t="str">
        <f>IF(E189="Yes",('Program Requirements'!H234),"")</f>
        <v/>
      </c>
      <c r="L189" s="434" t="str">
        <f>IF(E189="Yes",('Program Requirements'!M234),"")</f>
        <v/>
      </c>
      <c r="M189" s="435">
        <f>IF(ISBLANK('Program Requirements'!N234),"",'Program Requirements'!N234)</f>
        <v>0</v>
      </c>
      <c r="N189" s="436" t="str">
        <f t="shared" ca="1" si="9"/>
        <v/>
      </c>
      <c r="O189" s="436">
        <f t="shared" ca="1" si="11"/>
        <v>1663387.37</v>
      </c>
      <c r="P189" s="51"/>
      <c r="Q189" s="436">
        <f t="shared" ca="1" si="10"/>
        <v>0</v>
      </c>
      <c r="R189" s="437" t="str">
        <f t="shared" si="8"/>
        <v/>
      </c>
      <c r="T189" s="279"/>
    </row>
    <row r="190" spans="2:20" ht="12.75" x14ac:dyDescent="0.2">
      <c r="B190" s="1213" t="str">
        <f>IF(ISBLANK('Program Requirements'!B235),"",('Program Requirements'!B235))</f>
        <v/>
      </c>
      <c r="C190" s="1214"/>
      <c r="D190" s="1215"/>
      <c r="E190" s="181"/>
      <c r="F190" s="433" t="str">
        <f>IF(ISBLANK('Program Requirements'!E235),"",'Program Requirements'!E235)</f>
        <v/>
      </c>
      <c r="G190" s="181"/>
      <c r="H190" s="181"/>
      <c r="I190" s="50"/>
      <c r="J190" s="50"/>
      <c r="K190" s="434" t="str">
        <f>IF(E190="Yes",('Program Requirements'!H235),"")</f>
        <v/>
      </c>
      <c r="L190" s="434" t="str">
        <f>IF(E190="Yes",('Program Requirements'!M235),"")</f>
        <v/>
      </c>
      <c r="M190" s="435">
        <f>IF(ISBLANK('Program Requirements'!N235),"",'Program Requirements'!N235)</f>
        <v>0</v>
      </c>
      <c r="N190" s="436" t="str">
        <f t="shared" ca="1" si="9"/>
        <v/>
      </c>
      <c r="O190" s="436">
        <f t="shared" ca="1" si="11"/>
        <v>1663387.37</v>
      </c>
      <c r="P190" s="51"/>
      <c r="Q190" s="436">
        <f t="shared" ca="1" si="10"/>
        <v>0</v>
      </c>
      <c r="R190" s="437" t="str">
        <f t="shared" si="8"/>
        <v/>
      </c>
      <c r="T190" s="279"/>
    </row>
    <row r="191" spans="2:20" ht="12.75" x14ac:dyDescent="0.2">
      <c r="B191" s="1213" t="str">
        <f>IF(ISBLANK('Program Requirements'!B236),"",('Program Requirements'!B236))</f>
        <v/>
      </c>
      <c r="C191" s="1214"/>
      <c r="D191" s="1215"/>
      <c r="E191" s="181"/>
      <c r="F191" s="433" t="str">
        <f>IF(ISBLANK('Program Requirements'!E236),"",'Program Requirements'!E236)</f>
        <v/>
      </c>
      <c r="G191" s="181"/>
      <c r="H191" s="181"/>
      <c r="I191" s="50"/>
      <c r="J191" s="50"/>
      <c r="K191" s="434" t="str">
        <f>IF(E191="Yes",('Program Requirements'!H236),"")</f>
        <v/>
      </c>
      <c r="L191" s="434" t="str">
        <f>IF(E191="Yes",('Program Requirements'!M236),"")</f>
        <v/>
      </c>
      <c r="M191" s="435">
        <f>IF(ISBLANK('Program Requirements'!N236),"",'Program Requirements'!N236)</f>
        <v>0</v>
      </c>
      <c r="N191" s="436" t="str">
        <f t="shared" ca="1" si="9"/>
        <v/>
      </c>
      <c r="O191" s="436">
        <f t="shared" ca="1" si="11"/>
        <v>1663387.37</v>
      </c>
      <c r="P191" s="51"/>
      <c r="Q191" s="436">
        <f t="shared" ca="1" si="10"/>
        <v>0</v>
      </c>
      <c r="R191" s="437" t="str">
        <f t="shared" si="8"/>
        <v/>
      </c>
      <c r="T191" s="279"/>
    </row>
    <row r="192" spans="2:20" ht="12.75" x14ac:dyDescent="0.2">
      <c r="B192" s="1213" t="str">
        <f>IF(ISBLANK('Program Requirements'!B237),"",('Program Requirements'!B237))</f>
        <v/>
      </c>
      <c r="C192" s="1214"/>
      <c r="D192" s="1215"/>
      <c r="E192" s="181"/>
      <c r="F192" s="433" t="str">
        <f>IF(ISBLANK('Program Requirements'!E237),"",'Program Requirements'!E237)</f>
        <v/>
      </c>
      <c r="G192" s="181"/>
      <c r="H192" s="181"/>
      <c r="I192" s="50"/>
      <c r="J192" s="50"/>
      <c r="K192" s="434" t="str">
        <f>IF(E192="Yes",('Program Requirements'!H237),"")</f>
        <v/>
      </c>
      <c r="L192" s="434" t="str">
        <f>IF(E192="Yes",('Program Requirements'!M237),"")</f>
        <v/>
      </c>
      <c r="M192" s="435">
        <f>IF(ISBLANK('Program Requirements'!N237),"",'Program Requirements'!N237)</f>
        <v>0</v>
      </c>
      <c r="N192" s="436" t="str">
        <f t="shared" ca="1" si="9"/>
        <v/>
      </c>
      <c r="O192" s="436">
        <f t="shared" ca="1" si="11"/>
        <v>1663387.37</v>
      </c>
      <c r="P192" s="51"/>
      <c r="Q192" s="436">
        <f t="shared" ca="1" si="10"/>
        <v>0</v>
      </c>
      <c r="R192" s="437" t="str">
        <f t="shared" si="8"/>
        <v/>
      </c>
      <c r="T192" s="279"/>
    </row>
    <row r="193" spans="2:20" ht="12.75" x14ac:dyDescent="0.2">
      <c r="B193" s="1213" t="str">
        <f>IF(ISBLANK('Program Requirements'!B238),"",('Program Requirements'!B238))</f>
        <v/>
      </c>
      <c r="C193" s="1214"/>
      <c r="D193" s="1215"/>
      <c r="E193" s="181"/>
      <c r="F193" s="433" t="str">
        <f>IF(ISBLANK('Program Requirements'!E238),"",'Program Requirements'!E238)</f>
        <v/>
      </c>
      <c r="G193" s="181"/>
      <c r="H193" s="181"/>
      <c r="I193" s="50"/>
      <c r="J193" s="50"/>
      <c r="K193" s="434" t="str">
        <f>IF(E193="Yes",('Program Requirements'!H238),"")</f>
        <v/>
      </c>
      <c r="L193" s="434" t="str">
        <f>IF(E193="Yes",('Program Requirements'!M238),"")</f>
        <v/>
      </c>
      <c r="M193" s="435">
        <f>IF(ISBLANK('Program Requirements'!N238),"",'Program Requirements'!N238)</f>
        <v>0</v>
      </c>
      <c r="N193" s="436" t="str">
        <f t="shared" ca="1" si="9"/>
        <v/>
      </c>
      <c r="O193" s="436">
        <f t="shared" ca="1" si="11"/>
        <v>1663387.37</v>
      </c>
      <c r="P193" s="51"/>
      <c r="Q193" s="436">
        <f t="shared" ca="1" si="10"/>
        <v>0</v>
      </c>
      <c r="R193" s="437" t="str">
        <f t="shared" si="8"/>
        <v/>
      </c>
      <c r="T193" s="279"/>
    </row>
    <row r="194" spans="2:20" ht="12.75" x14ac:dyDescent="0.2">
      <c r="B194" s="1213" t="str">
        <f>IF(ISBLANK('Program Requirements'!B239),"",('Program Requirements'!B239))</f>
        <v/>
      </c>
      <c r="C194" s="1214"/>
      <c r="D194" s="1215"/>
      <c r="E194" s="181"/>
      <c r="F194" s="433" t="str">
        <f>IF(ISBLANK('Program Requirements'!E239),"",'Program Requirements'!E239)</f>
        <v/>
      </c>
      <c r="G194" s="181"/>
      <c r="H194" s="181"/>
      <c r="I194" s="50"/>
      <c r="J194" s="50"/>
      <c r="K194" s="434" t="str">
        <f>IF(E194="Yes",('Program Requirements'!H239),"")</f>
        <v/>
      </c>
      <c r="L194" s="434" t="str">
        <f>IF(E194="Yes",('Program Requirements'!M239),"")</f>
        <v/>
      </c>
      <c r="M194" s="435">
        <f>IF(ISBLANK('Program Requirements'!N239),"",'Program Requirements'!N239)</f>
        <v>0</v>
      </c>
      <c r="N194" s="436" t="str">
        <f t="shared" ca="1" si="9"/>
        <v/>
      </c>
      <c r="O194" s="436">
        <f t="shared" ca="1" si="11"/>
        <v>1663387.37</v>
      </c>
      <c r="P194" s="51"/>
      <c r="Q194" s="436">
        <f t="shared" ca="1" si="10"/>
        <v>0</v>
      </c>
      <c r="R194" s="437" t="str">
        <f t="shared" si="8"/>
        <v/>
      </c>
      <c r="T194" s="279"/>
    </row>
    <row r="195" spans="2:20" ht="12.75" x14ac:dyDescent="0.2">
      <c r="B195" s="1213" t="str">
        <f>IF(ISBLANK('Program Requirements'!B240),"",('Program Requirements'!B240))</f>
        <v/>
      </c>
      <c r="C195" s="1214"/>
      <c r="D195" s="1215"/>
      <c r="E195" s="181"/>
      <c r="F195" s="433" t="str">
        <f>IF(ISBLANK('Program Requirements'!E240),"",'Program Requirements'!E240)</f>
        <v/>
      </c>
      <c r="G195" s="181"/>
      <c r="H195" s="181"/>
      <c r="I195" s="50"/>
      <c r="J195" s="50"/>
      <c r="K195" s="434" t="str">
        <f>IF(E195="Yes",('Program Requirements'!H240),"")</f>
        <v/>
      </c>
      <c r="L195" s="434" t="str">
        <f>IF(E195="Yes",('Program Requirements'!M240),"")</f>
        <v/>
      </c>
      <c r="M195" s="435">
        <f>IF(ISBLANK('Program Requirements'!N240),"",'Program Requirements'!N240)</f>
        <v>0</v>
      </c>
      <c r="N195" s="436" t="str">
        <f t="shared" ca="1" si="9"/>
        <v/>
      </c>
      <c r="O195" s="436">
        <f t="shared" ca="1" si="11"/>
        <v>1663387.37</v>
      </c>
      <c r="P195" s="51"/>
      <c r="Q195" s="436">
        <f t="shared" ca="1" si="10"/>
        <v>0</v>
      </c>
      <c r="R195" s="437" t="str">
        <f t="shared" si="8"/>
        <v/>
      </c>
      <c r="T195" s="279"/>
    </row>
    <row r="196" spans="2:20" ht="12.75" x14ac:dyDescent="0.2">
      <c r="B196" s="1213" t="str">
        <f>IF(ISBLANK('Program Requirements'!B241),"",('Program Requirements'!B241))</f>
        <v/>
      </c>
      <c r="C196" s="1214"/>
      <c r="D196" s="1215"/>
      <c r="E196" s="181"/>
      <c r="F196" s="433" t="str">
        <f>IF(ISBLANK('Program Requirements'!E241),"",'Program Requirements'!E241)</f>
        <v/>
      </c>
      <c r="G196" s="181"/>
      <c r="H196" s="181"/>
      <c r="I196" s="50"/>
      <c r="J196" s="50"/>
      <c r="K196" s="434" t="str">
        <f>IF(E196="Yes",('Program Requirements'!H241),"")</f>
        <v/>
      </c>
      <c r="L196" s="434" t="str">
        <f>IF(E196="Yes",('Program Requirements'!M241),"")</f>
        <v/>
      </c>
      <c r="M196" s="435">
        <f>IF(ISBLANK('Program Requirements'!N241),"",'Program Requirements'!N241)</f>
        <v>0</v>
      </c>
      <c r="N196" s="436" t="str">
        <f t="shared" ca="1" si="9"/>
        <v/>
      </c>
      <c r="O196" s="436">
        <f t="shared" ca="1" si="11"/>
        <v>1663387.37</v>
      </c>
      <c r="P196" s="51"/>
      <c r="Q196" s="436">
        <f t="shared" ca="1" si="10"/>
        <v>0</v>
      </c>
      <c r="R196" s="437" t="str">
        <f t="shared" si="8"/>
        <v/>
      </c>
      <c r="T196" s="279"/>
    </row>
    <row r="197" spans="2:20" ht="12.75" x14ac:dyDescent="0.2">
      <c r="B197" s="1213" t="str">
        <f>IF(ISBLANK('Program Requirements'!B242),"",('Program Requirements'!B242))</f>
        <v/>
      </c>
      <c r="C197" s="1214"/>
      <c r="D197" s="1215"/>
      <c r="E197" s="181"/>
      <c r="F197" s="433" t="str">
        <f>IF(ISBLANK('Program Requirements'!E242),"",'Program Requirements'!E242)</f>
        <v/>
      </c>
      <c r="G197" s="181"/>
      <c r="H197" s="181"/>
      <c r="I197" s="50"/>
      <c r="J197" s="50"/>
      <c r="K197" s="434" t="str">
        <f>IF(E197="Yes",('Program Requirements'!H242),"")</f>
        <v/>
      </c>
      <c r="L197" s="434" t="str">
        <f>IF(E197="Yes",('Program Requirements'!M242),"")</f>
        <v/>
      </c>
      <c r="M197" s="435">
        <f>IF(ISBLANK('Program Requirements'!N242),"",'Program Requirements'!N242)</f>
        <v>0</v>
      </c>
      <c r="N197" s="436" t="str">
        <f t="shared" ca="1" si="9"/>
        <v/>
      </c>
      <c r="O197" s="436">
        <f t="shared" ca="1" si="11"/>
        <v>1663387.37</v>
      </c>
      <c r="P197" s="51"/>
      <c r="Q197" s="436">
        <f t="shared" ca="1" si="10"/>
        <v>0</v>
      </c>
      <c r="R197" s="437" t="str">
        <f t="shared" si="8"/>
        <v/>
      </c>
      <c r="T197" s="279"/>
    </row>
    <row r="198" spans="2:20" ht="12.75" x14ac:dyDescent="0.2">
      <c r="B198" s="1213" t="str">
        <f>IF(ISBLANK('Program Requirements'!B243),"",('Program Requirements'!B243))</f>
        <v/>
      </c>
      <c r="C198" s="1214"/>
      <c r="D198" s="1215"/>
      <c r="E198" s="181"/>
      <c r="F198" s="433" t="str">
        <f>IF(ISBLANK('Program Requirements'!E243),"",'Program Requirements'!E243)</f>
        <v/>
      </c>
      <c r="G198" s="181"/>
      <c r="H198" s="181"/>
      <c r="I198" s="50"/>
      <c r="J198" s="50"/>
      <c r="K198" s="434" t="str">
        <f>IF(E198="Yes",('Program Requirements'!H243),"")</f>
        <v/>
      </c>
      <c r="L198" s="434" t="str">
        <f>IF(E198="Yes",('Program Requirements'!M243),"")</f>
        <v/>
      </c>
      <c r="M198" s="435">
        <f>IF(ISBLANK('Program Requirements'!N243),"",'Program Requirements'!N243)</f>
        <v>0</v>
      </c>
      <c r="N198" s="436" t="str">
        <f t="shared" ca="1" si="9"/>
        <v/>
      </c>
      <c r="O198" s="436">
        <f t="shared" ca="1" si="11"/>
        <v>1663387.37</v>
      </c>
      <c r="P198" s="51"/>
      <c r="Q198" s="436">
        <f t="shared" ca="1" si="10"/>
        <v>0</v>
      </c>
      <c r="R198" s="437" t="str">
        <f t="shared" si="8"/>
        <v/>
      </c>
      <c r="T198" s="279"/>
    </row>
    <row r="199" spans="2:20" ht="12.75" x14ac:dyDescent="0.2">
      <c r="B199" s="1213" t="str">
        <f>IF(ISBLANK('Program Requirements'!B244),"",('Program Requirements'!B244))</f>
        <v/>
      </c>
      <c r="C199" s="1214"/>
      <c r="D199" s="1215"/>
      <c r="E199" s="181"/>
      <c r="F199" s="433" t="str">
        <f>IF(ISBLANK('Program Requirements'!E244),"",'Program Requirements'!E244)</f>
        <v/>
      </c>
      <c r="G199" s="181"/>
      <c r="H199" s="181"/>
      <c r="I199" s="50"/>
      <c r="J199" s="50"/>
      <c r="K199" s="434" t="str">
        <f>IF(E199="Yes",('Program Requirements'!H244),"")</f>
        <v/>
      </c>
      <c r="L199" s="434" t="str">
        <f>IF(E199="Yes",('Program Requirements'!M244),"")</f>
        <v/>
      </c>
      <c r="M199" s="435">
        <f>IF(ISBLANK('Program Requirements'!N244),"",'Program Requirements'!N244)</f>
        <v>0</v>
      </c>
      <c r="N199" s="436" t="str">
        <f t="shared" ca="1" si="9"/>
        <v/>
      </c>
      <c r="O199" s="436">
        <f t="shared" ca="1" si="11"/>
        <v>1663387.37</v>
      </c>
      <c r="P199" s="51"/>
      <c r="Q199" s="436">
        <f t="shared" ca="1" si="10"/>
        <v>0</v>
      </c>
      <c r="R199" s="437" t="str">
        <f t="shared" si="8"/>
        <v/>
      </c>
      <c r="T199" s="279"/>
    </row>
    <row r="200" spans="2:20" ht="12.75" x14ac:dyDescent="0.2">
      <c r="B200" s="1213" t="str">
        <f>IF(ISBLANK('Program Requirements'!B245),"",('Program Requirements'!B245))</f>
        <v/>
      </c>
      <c r="C200" s="1214"/>
      <c r="D200" s="1215"/>
      <c r="E200" s="181"/>
      <c r="F200" s="433" t="str">
        <f>IF(ISBLANK('Program Requirements'!E245),"",'Program Requirements'!E245)</f>
        <v/>
      </c>
      <c r="G200" s="181"/>
      <c r="H200" s="181"/>
      <c r="I200" s="50"/>
      <c r="J200" s="50"/>
      <c r="K200" s="434" t="str">
        <f>IF(E200="Yes",('Program Requirements'!H245),"")</f>
        <v/>
      </c>
      <c r="L200" s="434" t="str">
        <f>IF(E200="Yes",('Program Requirements'!M245),"")</f>
        <v/>
      </c>
      <c r="M200" s="435">
        <f>IF(ISBLANK('Program Requirements'!N245),"",'Program Requirements'!N245)</f>
        <v>0</v>
      </c>
      <c r="N200" s="436" t="str">
        <f t="shared" ca="1" si="9"/>
        <v/>
      </c>
      <c r="O200" s="436">
        <f t="shared" ca="1" si="11"/>
        <v>1663387.37</v>
      </c>
      <c r="P200" s="51"/>
      <c r="Q200" s="436">
        <f t="shared" ca="1" si="10"/>
        <v>0</v>
      </c>
      <c r="R200" s="437" t="str">
        <f t="shared" si="8"/>
        <v/>
      </c>
      <c r="T200" s="279"/>
    </row>
    <row r="201" spans="2:20" ht="12.75" x14ac:dyDescent="0.2">
      <c r="B201" s="1213" t="str">
        <f>IF(ISBLANK('Program Requirements'!B246),"",('Program Requirements'!B246))</f>
        <v/>
      </c>
      <c r="C201" s="1214"/>
      <c r="D201" s="1215"/>
      <c r="E201" s="181"/>
      <c r="F201" s="433" t="str">
        <f>IF(ISBLANK('Program Requirements'!E246),"",'Program Requirements'!E246)</f>
        <v/>
      </c>
      <c r="G201" s="181"/>
      <c r="H201" s="181"/>
      <c r="I201" s="50"/>
      <c r="J201" s="50"/>
      <c r="K201" s="434" t="str">
        <f>IF(E201="Yes",('Program Requirements'!H246),"")</f>
        <v/>
      </c>
      <c r="L201" s="434" t="str">
        <f>IF(E201="Yes",('Program Requirements'!M246),"")</f>
        <v/>
      </c>
      <c r="M201" s="435">
        <f>IF(ISBLANK('Program Requirements'!N246),"",'Program Requirements'!N246)</f>
        <v>0</v>
      </c>
      <c r="N201" s="436" t="str">
        <f t="shared" ca="1" si="9"/>
        <v/>
      </c>
      <c r="O201" s="436">
        <f t="shared" ca="1" si="11"/>
        <v>1663387.37</v>
      </c>
      <c r="P201" s="51"/>
      <c r="Q201" s="436">
        <f t="shared" ca="1" si="10"/>
        <v>0</v>
      </c>
      <c r="R201" s="437" t="str">
        <f t="shared" si="8"/>
        <v/>
      </c>
      <c r="T201" s="279"/>
    </row>
    <row r="202" spans="2:20" ht="12.75" x14ac:dyDescent="0.2">
      <c r="B202" s="1213" t="str">
        <f>IF(ISBLANK('Program Requirements'!B247),"",('Program Requirements'!B247))</f>
        <v/>
      </c>
      <c r="C202" s="1214"/>
      <c r="D202" s="1215"/>
      <c r="E202" s="181"/>
      <c r="F202" s="433" t="str">
        <f>IF(ISBLANK('Program Requirements'!E247),"",'Program Requirements'!E247)</f>
        <v/>
      </c>
      <c r="G202" s="181"/>
      <c r="H202" s="181"/>
      <c r="I202" s="50"/>
      <c r="J202" s="50"/>
      <c r="K202" s="434" t="str">
        <f>IF(E202="Yes",('Program Requirements'!H247),"")</f>
        <v/>
      </c>
      <c r="L202" s="434" t="str">
        <f>IF(E202="Yes",('Program Requirements'!M247),"")</f>
        <v/>
      </c>
      <c r="M202" s="435">
        <f>IF(ISBLANK('Program Requirements'!N247),"",'Program Requirements'!N247)</f>
        <v>0</v>
      </c>
      <c r="N202" s="436" t="str">
        <f t="shared" ca="1" si="9"/>
        <v/>
      </c>
      <c r="O202" s="436">
        <f t="shared" ca="1" si="11"/>
        <v>1663387.37</v>
      </c>
      <c r="P202" s="51"/>
      <c r="Q202" s="436">
        <f t="shared" ca="1" si="10"/>
        <v>0</v>
      </c>
      <c r="R202" s="437" t="str">
        <f t="shared" si="8"/>
        <v/>
      </c>
      <c r="T202" s="279"/>
    </row>
    <row r="203" spans="2:20" ht="12.75" x14ac:dyDescent="0.2">
      <c r="B203" s="1213" t="str">
        <f>IF(ISBLANK('Program Requirements'!B248),"",('Program Requirements'!B248))</f>
        <v/>
      </c>
      <c r="C203" s="1214"/>
      <c r="D203" s="1215"/>
      <c r="E203" s="181"/>
      <c r="F203" s="433" t="str">
        <f>IF(ISBLANK('Program Requirements'!E248),"",'Program Requirements'!E248)</f>
        <v/>
      </c>
      <c r="G203" s="181"/>
      <c r="H203" s="181"/>
      <c r="I203" s="50"/>
      <c r="J203" s="50"/>
      <c r="K203" s="434" t="str">
        <f>IF(E203="Yes",('Program Requirements'!H248),"")</f>
        <v/>
      </c>
      <c r="L203" s="434" t="str">
        <f>IF(E203="Yes",('Program Requirements'!M248),"")</f>
        <v/>
      </c>
      <c r="M203" s="435">
        <f>IF(ISBLANK('Program Requirements'!N248),"",'Program Requirements'!N248)</f>
        <v>0</v>
      </c>
      <c r="N203" s="436" t="str">
        <f t="shared" ca="1" si="9"/>
        <v/>
      </c>
      <c r="O203" s="436">
        <f t="shared" ca="1" si="11"/>
        <v>1663387.37</v>
      </c>
      <c r="P203" s="51"/>
      <c r="Q203" s="436">
        <f t="shared" ca="1" si="10"/>
        <v>0</v>
      </c>
      <c r="R203" s="437" t="str">
        <f t="shared" si="8"/>
        <v/>
      </c>
      <c r="T203" s="279"/>
    </row>
    <row r="204" spans="2:20" ht="12.75" x14ac:dyDescent="0.2">
      <c r="B204" s="1213" t="str">
        <f>IF(ISBLANK('Program Requirements'!B249),"",('Program Requirements'!B249))</f>
        <v/>
      </c>
      <c r="C204" s="1214"/>
      <c r="D204" s="1215"/>
      <c r="E204" s="181"/>
      <c r="F204" s="433" t="str">
        <f>IF(ISBLANK('Program Requirements'!E249),"",'Program Requirements'!E249)</f>
        <v/>
      </c>
      <c r="G204" s="181"/>
      <c r="H204" s="181"/>
      <c r="I204" s="50"/>
      <c r="J204" s="50"/>
      <c r="K204" s="434" t="str">
        <f>IF(E204="Yes",('Program Requirements'!H249),"")</f>
        <v/>
      </c>
      <c r="L204" s="434" t="str">
        <f>IF(E204="Yes",('Program Requirements'!M249),"")</f>
        <v/>
      </c>
      <c r="M204" s="435">
        <f>IF(ISBLANK('Program Requirements'!N249),"",'Program Requirements'!N249)</f>
        <v>0</v>
      </c>
      <c r="N204" s="436" t="str">
        <f t="shared" ca="1" si="9"/>
        <v/>
      </c>
      <c r="O204" s="436">
        <f t="shared" ca="1" si="11"/>
        <v>1663387.37</v>
      </c>
      <c r="P204" s="51"/>
      <c r="Q204" s="436">
        <f t="shared" ca="1" si="10"/>
        <v>0</v>
      </c>
      <c r="R204" s="437" t="str">
        <f t="shared" si="8"/>
        <v/>
      </c>
      <c r="T204" s="279"/>
    </row>
    <row r="205" spans="2:20" ht="12.75" x14ac:dyDescent="0.2">
      <c r="B205" s="1213" t="str">
        <f>IF(ISBLANK('Program Requirements'!B250),"",('Program Requirements'!B250))</f>
        <v/>
      </c>
      <c r="C205" s="1214"/>
      <c r="D205" s="1215"/>
      <c r="E205" s="181"/>
      <c r="F205" s="433" t="str">
        <f>IF(ISBLANK('Program Requirements'!E250),"",'Program Requirements'!E250)</f>
        <v/>
      </c>
      <c r="G205" s="181"/>
      <c r="H205" s="181"/>
      <c r="I205" s="50"/>
      <c r="J205" s="50"/>
      <c r="K205" s="434" t="str">
        <f>IF(E205="Yes",('Program Requirements'!H250),"")</f>
        <v/>
      </c>
      <c r="L205" s="434" t="str">
        <f>IF(E205="Yes",('Program Requirements'!M250),"")</f>
        <v/>
      </c>
      <c r="M205" s="435">
        <f>IF(ISBLANK('Program Requirements'!N250),"",'Program Requirements'!N250)</f>
        <v>0</v>
      </c>
      <c r="N205" s="436" t="str">
        <f t="shared" ca="1" si="9"/>
        <v/>
      </c>
      <c r="O205" s="436">
        <f t="shared" ca="1" si="11"/>
        <v>1663387.37</v>
      </c>
      <c r="P205" s="51"/>
      <c r="Q205" s="436">
        <f t="shared" ca="1" si="10"/>
        <v>0</v>
      </c>
      <c r="R205" s="437" t="str">
        <f t="shared" si="8"/>
        <v/>
      </c>
      <c r="T205" s="279"/>
    </row>
    <row r="206" spans="2:20" ht="12.75" x14ac:dyDescent="0.2">
      <c r="B206" s="1213" t="str">
        <f>IF(ISBLANK('Program Requirements'!B251),"",('Program Requirements'!B251))</f>
        <v/>
      </c>
      <c r="C206" s="1214"/>
      <c r="D206" s="1215"/>
      <c r="E206" s="181"/>
      <c r="F206" s="433" t="str">
        <f>IF(ISBLANK('Program Requirements'!E251),"",'Program Requirements'!E251)</f>
        <v/>
      </c>
      <c r="G206" s="181"/>
      <c r="H206" s="181"/>
      <c r="I206" s="50"/>
      <c r="J206" s="50"/>
      <c r="K206" s="434" t="str">
        <f>IF(E206="Yes",('Program Requirements'!H251),"")</f>
        <v/>
      </c>
      <c r="L206" s="434" t="str">
        <f>IF(E206="Yes",('Program Requirements'!M251),"")</f>
        <v/>
      </c>
      <c r="M206" s="435">
        <f>IF(ISBLANK('Program Requirements'!N251),"",'Program Requirements'!N251)</f>
        <v>0</v>
      </c>
      <c r="N206" s="436" t="str">
        <f t="shared" ca="1" si="9"/>
        <v/>
      </c>
      <c r="O206" s="436">
        <f t="shared" ca="1" si="11"/>
        <v>1663387.37</v>
      </c>
      <c r="P206" s="51"/>
      <c r="Q206" s="436">
        <f t="shared" ca="1" si="10"/>
        <v>0</v>
      </c>
      <c r="R206" s="437" t="str">
        <f t="shared" si="8"/>
        <v/>
      </c>
      <c r="T206" s="279"/>
    </row>
    <row r="207" spans="2:20" ht="12.75" x14ac:dyDescent="0.2">
      <c r="B207" s="1213" t="str">
        <f>IF(ISBLANK('Program Requirements'!B252),"",('Program Requirements'!B252))</f>
        <v/>
      </c>
      <c r="C207" s="1214"/>
      <c r="D207" s="1215"/>
      <c r="E207" s="181"/>
      <c r="F207" s="433" t="str">
        <f>IF(ISBLANK('Program Requirements'!E252),"",'Program Requirements'!E252)</f>
        <v/>
      </c>
      <c r="G207" s="181"/>
      <c r="H207" s="181"/>
      <c r="I207" s="50"/>
      <c r="J207" s="50"/>
      <c r="K207" s="434" t="str">
        <f>IF(E207="Yes",('Program Requirements'!H252),"")</f>
        <v/>
      </c>
      <c r="L207" s="434" t="str">
        <f>IF(E207="Yes",('Program Requirements'!M252),"")</f>
        <v/>
      </c>
      <c r="M207" s="435">
        <f>IF(ISBLANK('Program Requirements'!N252),"",'Program Requirements'!N252)</f>
        <v>0</v>
      </c>
      <c r="N207" s="436" t="str">
        <f t="shared" ca="1" si="9"/>
        <v/>
      </c>
      <c r="O207" s="436">
        <f t="shared" ca="1" si="11"/>
        <v>1663387.37</v>
      </c>
      <c r="P207" s="51"/>
      <c r="Q207" s="436">
        <f t="shared" ca="1" si="10"/>
        <v>0</v>
      </c>
      <c r="R207" s="437" t="str">
        <f t="shared" si="8"/>
        <v/>
      </c>
      <c r="T207" s="279"/>
    </row>
    <row r="208" spans="2:20" ht="12.75" x14ac:dyDescent="0.2">
      <c r="B208" s="1213" t="str">
        <f>IF(ISBLANK('Program Requirements'!B253),"",('Program Requirements'!B253))</f>
        <v/>
      </c>
      <c r="C208" s="1214"/>
      <c r="D208" s="1215"/>
      <c r="E208" s="181"/>
      <c r="F208" s="433" t="str">
        <f>IF(ISBLANK('Program Requirements'!E253),"",'Program Requirements'!E253)</f>
        <v/>
      </c>
      <c r="G208" s="181"/>
      <c r="H208" s="181"/>
      <c r="I208" s="50"/>
      <c r="J208" s="50"/>
      <c r="K208" s="434" t="str">
        <f>IF(E208="Yes",('Program Requirements'!H253),"")</f>
        <v/>
      </c>
      <c r="L208" s="434" t="str">
        <f>IF(E208="Yes",('Program Requirements'!M253),"")</f>
        <v/>
      </c>
      <c r="M208" s="435">
        <f>IF(ISBLANK('Program Requirements'!N253),"",'Program Requirements'!N253)</f>
        <v>0</v>
      </c>
      <c r="N208" s="436" t="str">
        <f t="shared" ca="1" si="9"/>
        <v/>
      </c>
      <c r="O208" s="436">
        <f t="shared" ca="1" si="11"/>
        <v>1663387.37</v>
      </c>
      <c r="P208" s="51"/>
      <c r="Q208" s="436">
        <f t="shared" ca="1" si="10"/>
        <v>0</v>
      </c>
      <c r="R208" s="437" t="str">
        <f t="shared" si="8"/>
        <v/>
      </c>
      <c r="T208" s="279"/>
    </row>
    <row r="209" spans="2:20" ht="12.75" x14ac:dyDescent="0.2">
      <c r="B209" s="1213" t="str">
        <f>IF(ISBLANK('Program Requirements'!B254),"",('Program Requirements'!B254))</f>
        <v/>
      </c>
      <c r="C209" s="1214"/>
      <c r="D209" s="1215"/>
      <c r="E209" s="181"/>
      <c r="F209" s="433" t="str">
        <f>IF(ISBLANK('Program Requirements'!E254),"",'Program Requirements'!E254)</f>
        <v/>
      </c>
      <c r="G209" s="181"/>
      <c r="H209" s="181"/>
      <c r="I209" s="50"/>
      <c r="J209" s="50"/>
      <c r="K209" s="434" t="str">
        <f>IF(E209="Yes",('Program Requirements'!H254),"")</f>
        <v/>
      </c>
      <c r="L209" s="434" t="str">
        <f>IF(E209="Yes",('Program Requirements'!M254),"")</f>
        <v/>
      </c>
      <c r="M209" s="435">
        <f>IF(ISBLANK('Program Requirements'!N254),"",'Program Requirements'!N254)</f>
        <v>0</v>
      </c>
      <c r="N209" s="436" t="str">
        <f t="shared" ca="1" si="9"/>
        <v/>
      </c>
      <c r="O209" s="436">
        <f t="shared" ca="1" si="11"/>
        <v>1663387.37</v>
      </c>
      <c r="P209" s="51"/>
      <c r="Q209" s="436">
        <f t="shared" ca="1" si="10"/>
        <v>0</v>
      </c>
      <c r="R209" s="437" t="str">
        <f t="shared" si="8"/>
        <v/>
      </c>
      <c r="T209" s="279"/>
    </row>
    <row r="210" spans="2:20" ht="12.75" x14ac:dyDescent="0.2">
      <c r="B210" s="1213" t="str">
        <f>IF(ISBLANK('Program Requirements'!B255),"",('Program Requirements'!B255))</f>
        <v/>
      </c>
      <c r="C210" s="1214"/>
      <c r="D210" s="1215"/>
      <c r="E210" s="181"/>
      <c r="F210" s="433" t="str">
        <f>IF(ISBLANK('Program Requirements'!E255),"",'Program Requirements'!E255)</f>
        <v/>
      </c>
      <c r="G210" s="181"/>
      <c r="H210" s="181"/>
      <c r="I210" s="50"/>
      <c r="J210" s="50"/>
      <c r="K210" s="434" t="str">
        <f>IF(E210="Yes",('Program Requirements'!H255),"")</f>
        <v/>
      </c>
      <c r="L210" s="434" t="str">
        <f>IF(E210="Yes",('Program Requirements'!M255),"")</f>
        <v/>
      </c>
      <c r="M210" s="435">
        <f>IF(ISBLANK('Program Requirements'!N255),"",'Program Requirements'!N255)</f>
        <v>0</v>
      </c>
      <c r="N210" s="436" t="str">
        <f t="shared" ca="1" si="9"/>
        <v/>
      </c>
      <c r="O210" s="436">
        <f t="shared" ca="1" si="11"/>
        <v>1663387.37</v>
      </c>
      <c r="P210" s="51"/>
      <c r="Q210" s="436">
        <f t="shared" ca="1" si="10"/>
        <v>0</v>
      </c>
      <c r="R210" s="437" t="str">
        <f t="shared" si="8"/>
        <v/>
      </c>
      <c r="T210" s="279"/>
    </row>
    <row r="211" spans="2:20" ht="12.75" x14ac:dyDescent="0.2">
      <c r="B211" s="1213" t="str">
        <f>IF(ISBLANK('Program Requirements'!B256),"",('Program Requirements'!B256))</f>
        <v/>
      </c>
      <c r="C211" s="1214"/>
      <c r="D211" s="1215"/>
      <c r="E211" s="181"/>
      <c r="F211" s="433" t="str">
        <f>IF(ISBLANK('Program Requirements'!E256),"",'Program Requirements'!E256)</f>
        <v/>
      </c>
      <c r="G211" s="181"/>
      <c r="H211" s="181"/>
      <c r="I211" s="50"/>
      <c r="J211" s="50"/>
      <c r="K211" s="434" t="str">
        <f>IF(E211="Yes",('Program Requirements'!H256),"")</f>
        <v/>
      </c>
      <c r="L211" s="434" t="str">
        <f>IF(E211="Yes",('Program Requirements'!M256),"")</f>
        <v/>
      </c>
      <c r="M211" s="435">
        <f>IF(ISBLANK('Program Requirements'!N256),"",'Program Requirements'!N256)</f>
        <v>0</v>
      </c>
      <c r="N211" s="436" t="str">
        <f t="shared" ca="1" si="9"/>
        <v/>
      </c>
      <c r="O211" s="436">
        <f t="shared" ca="1" si="11"/>
        <v>1663387.37</v>
      </c>
      <c r="P211" s="51"/>
      <c r="Q211" s="436">
        <f t="shared" ca="1" si="10"/>
        <v>0</v>
      </c>
      <c r="R211" s="437" t="str">
        <f t="shared" si="8"/>
        <v/>
      </c>
      <c r="T211" s="279"/>
    </row>
    <row r="212" spans="2:20" ht="12.75" x14ac:dyDescent="0.2">
      <c r="B212" s="1213" t="str">
        <f>IF(ISBLANK('Program Requirements'!B257),"",('Program Requirements'!B257))</f>
        <v/>
      </c>
      <c r="C212" s="1214"/>
      <c r="D212" s="1215"/>
      <c r="E212" s="181"/>
      <c r="F212" s="433" t="str">
        <f>IF(ISBLANK('Program Requirements'!E257),"",'Program Requirements'!E257)</f>
        <v/>
      </c>
      <c r="G212" s="181"/>
      <c r="H212" s="181"/>
      <c r="I212" s="50"/>
      <c r="J212" s="50"/>
      <c r="K212" s="434" t="str">
        <f>IF(E212="Yes",('Program Requirements'!H257),"")</f>
        <v/>
      </c>
      <c r="L212" s="434" t="str">
        <f>IF(E212="Yes",('Program Requirements'!M257),"")</f>
        <v/>
      </c>
      <c r="M212" s="435">
        <f>IF(ISBLANK('Program Requirements'!N257),"",'Program Requirements'!N257)</f>
        <v>0</v>
      </c>
      <c r="N212" s="436" t="str">
        <f t="shared" ca="1" si="9"/>
        <v/>
      </c>
      <c r="O212" s="436">
        <f t="shared" ca="1" si="11"/>
        <v>1663387.37</v>
      </c>
      <c r="P212" s="51"/>
      <c r="Q212" s="436">
        <f t="shared" ca="1" si="10"/>
        <v>0</v>
      </c>
      <c r="R212" s="437" t="str">
        <f t="shared" si="8"/>
        <v/>
      </c>
      <c r="T212" s="279"/>
    </row>
    <row r="213" spans="2:20" ht="12.75" x14ac:dyDescent="0.2">
      <c r="B213" s="1213" t="str">
        <f>IF(ISBLANK('Program Requirements'!B258),"",('Program Requirements'!B258))</f>
        <v/>
      </c>
      <c r="C213" s="1214"/>
      <c r="D213" s="1215"/>
      <c r="E213" s="181"/>
      <c r="F213" s="433" t="str">
        <f>IF(ISBLANK('Program Requirements'!E258),"",'Program Requirements'!E258)</f>
        <v/>
      </c>
      <c r="G213" s="181"/>
      <c r="H213" s="181"/>
      <c r="I213" s="50"/>
      <c r="J213" s="50"/>
      <c r="K213" s="434" t="str">
        <f>IF(E213="Yes",('Program Requirements'!H258),"")</f>
        <v/>
      </c>
      <c r="L213" s="434" t="str">
        <f>IF(E213="Yes",('Program Requirements'!M258),"")</f>
        <v/>
      </c>
      <c r="M213" s="435">
        <f>IF(ISBLANK('Program Requirements'!N258),"",'Program Requirements'!N258)</f>
        <v>0</v>
      </c>
      <c r="N213" s="436" t="str">
        <f t="shared" ca="1" si="9"/>
        <v/>
      </c>
      <c r="O213" s="436">
        <f t="shared" ca="1" si="11"/>
        <v>1663387.37</v>
      </c>
      <c r="P213" s="51"/>
      <c r="Q213" s="436">
        <f t="shared" ca="1" si="10"/>
        <v>0</v>
      </c>
      <c r="R213" s="437" t="str">
        <f t="shared" si="8"/>
        <v/>
      </c>
      <c r="T213" s="279"/>
    </row>
    <row r="214" spans="2:20" ht="12.75" x14ac:dyDescent="0.2">
      <c r="B214" s="1213" t="str">
        <f>IF(ISBLANK('Program Requirements'!B259),"",('Program Requirements'!B259))</f>
        <v/>
      </c>
      <c r="C214" s="1214"/>
      <c r="D214" s="1215"/>
      <c r="E214" s="181"/>
      <c r="F214" s="433" t="str">
        <f>IF(ISBLANK('Program Requirements'!E259),"",'Program Requirements'!E259)</f>
        <v/>
      </c>
      <c r="G214" s="181"/>
      <c r="H214" s="181"/>
      <c r="I214" s="50"/>
      <c r="J214" s="50"/>
      <c r="K214" s="434" t="str">
        <f>IF(E214="Yes",('Program Requirements'!H259),"")</f>
        <v/>
      </c>
      <c r="L214" s="434" t="str">
        <f>IF(E214="Yes",('Program Requirements'!M259),"")</f>
        <v/>
      </c>
      <c r="M214" s="435">
        <f>IF(ISBLANK('Program Requirements'!N259),"",'Program Requirements'!N259)</f>
        <v>0</v>
      </c>
      <c r="N214" s="436" t="str">
        <f t="shared" ca="1" si="9"/>
        <v/>
      </c>
      <c r="O214" s="436">
        <f t="shared" ca="1" si="11"/>
        <v>1663387.37</v>
      </c>
      <c r="P214" s="51"/>
      <c r="Q214" s="436">
        <f t="shared" ca="1" si="10"/>
        <v>0</v>
      </c>
      <c r="R214" s="437" t="str">
        <f t="shared" si="8"/>
        <v/>
      </c>
      <c r="T214" s="279"/>
    </row>
    <row r="215" spans="2:20" ht="12.75" x14ac:dyDescent="0.2">
      <c r="B215" s="1213" t="str">
        <f>IF(ISBLANK('Program Requirements'!B260),"",('Program Requirements'!B260))</f>
        <v/>
      </c>
      <c r="C215" s="1214"/>
      <c r="D215" s="1215"/>
      <c r="E215" s="181"/>
      <c r="F215" s="433" t="str">
        <f>IF(ISBLANK('Program Requirements'!E260),"",'Program Requirements'!E260)</f>
        <v/>
      </c>
      <c r="G215" s="181"/>
      <c r="H215" s="181"/>
      <c r="I215" s="50"/>
      <c r="J215" s="50"/>
      <c r="K215" s="434" t="str">
        <f>IF(E215="Yes",('Program Requirements'!H260),"")</f>
        <v/>
      </c>
      <c r="L215" s="434" t="str">
        <f>IF(E215="Yes",('Program Requirements'!M260),"")</f>
        <v/>
      </c>
      <c r="M215" s="435">
        <f>IF(ISBLANK('Program Requirements'!N260),"",'Program Requirements'!N260)</f>
        <v>0</v>
      </c>
      <c r="N215" s="436" t="str">
        <f t="shared" ca="1" si="9"/>
        <v/>
      </c>
      <c r="O215" s="436">
        <f t="shared" ca="1" si="11"/>
        <v>1663387.37</v>
      </c>
      <c r="P215" s="51"/>
      <c r="Q215" s="436">
        <f t="shared" ca="1" si="10"/>
        <v>0</v>
      </c>
      <c r="R215" s="437" t="str">
        <f t="shared" si="8"/>
        <v/>
      </c>
      <c r="T215" s="279"/>
    </row>
    <row r="216" spans="2:20" ht="12.75" x14ac:dyDescent="0.2">
      <c r="B216" s="1213" t="str">
        <f>IF(ISBLANK('Program Requirements'!B261),"",('Program Requirements'!B261))</f>
        <v/>
      </c>
      <c r="C216" s="1214"/>
      <c r="D216" s="1215"/>
      <c r="E216" s="181"/>
      <c r="F216" s="433" t="str">
        <f>IF(ISBLANK('Program Requirements'!E261),"",'Program Requirements'!E261)</f>
        <v/>
      </c>
      <c r="G216" s="181"/>
      <c r="H216" s="181"/>
      <c r="I216" s="50"/>
      <c r="J216" s="50"/>
      <c r="K216" s="434" t="str">
        <f>IF(E216="Yes",('Program Requirements'!H261),"")</f>
        <v/>
      </c>
      <c r="L216" s="434" t="str">
        <f>IF(E216="Yes",('Program Requirements'!M261),"")</f>
        <v/>
      </c>
      <c r="M216" s="435">
        <f>IF(ISBLANK('Program Requirements'!N261),"",'Program Requirements'!N261)</f>
        <v>0</v>
      </c>
      <c r="N216" s="436" t="str">
        <f t="shared" ca="1" si="9"/>
        <v/>
      </c>
      <c r="O216" s="436">
        <f t="shared" ca="1" si="11"/>
        <v>1663387.37</v>
      </c>
      <c r="P216" s="51"/>
      <c r="Q216" s="436">
        <f t="shared" ca="1" si="10"/>
        <v>0</v>
      </c>
      <c r="R216" s="437" t="str">
        <f t="shared" si="8"/>
        <v/>
      </c>
      <c r="T216" s="279"/>
    </row>
    <row r="217" spans="2:20" ht="12.75" x14ac:dyDescent="0.2">
      <c r="B217" s="1213" t="str">
        <f>IF(ISBLANK('Program Requirements'!B262),"",('Program Requirements'!B262))</f>
        <v/>
      </c>
      <c r="C217" s="1214"/>
      <c r="D217" s="1215"/>
      <c r="E217" s="181"/>
      <c r="F217" s="433" t="str">
        <f>IF(ISBLANK('Program Requirements'!E262),"",'Program Requirements'!E262)</f>
        <v/>
      </c>
      <c r="G217" s="181"/>
      <c r="H217" s="181"/>
      <c r="I217" s="50"/>
      <c r="J217" s="50"/>
      <c r="K217" s="434" t="str">
        <f>IF(E217="Yes",('Program Requirements'!H262),"")</f>
        <v/>
      </c>
      <c r="L217" s="434" t="str">
        <f>IF(E217="Yes",('Program Requirements'!M262),"")</f>
        <v/>
      </c>
      <c r="M217" s="435">
        <f>IF(ISBLANK('Program Requirements'!N262),"",'Program Requirements'!N262)</f>
        <v>0</v>
      </c>
      <c r="N217" s="436" t="str">
        <f t="shared" ca="1" si="9"/>
        <v/>
      </c>
      <c r="O217" s="436">
        <f t="shared" ca="1" si="11"/>
        <v>1663387.37</v>
      </c>
      <c r="P217" s="51"/>
      <c r="Q217" s="436">
        <f t="shared" ca="1" si="10"/>
        <v>0</v>
      </c>
      <c r="R217" s="437" t="str">
        <f t="shared" si="8"/>
        <v/>
      </c>
      <c r="T217" s="279"/>
    </row>
    <row r="218" spans="2:20" ht="12.75" x14ac:dyDescent="0.2">
      <c r="B218" s="1213" t="str">
        <f>IF(ISBLANK('Program Requirements'!B263),"",('Program Requirements'!B263))</f>
        <v/>
      </c>
      <c r="C218" s="1214"/>
      <c r="D218" s="1215"/>
      <c r="E218" s="181"/>
      <c r="F218" s="433" t="str">
        <f>IF(ISBLANK('Program Requirements'!E263),"",'Program Requirements'!E263)</f>
        <v/>
      </c>
      <c r="G218" s="181"/>
      <c r="H218" s="181"/>
      <c r="I218" s="50"/>
      <c r="J218" s="50"/>
      <c r="K218" s="434" t="str">
        <f>IF(E218="Yes",('Program Requirements'!H263),"")</f>
        <v/>
      </c>
      <c r="L218" s="434" t="str">
        <f>IF(E218="Yes",('Program Requirements'!M263),"")</f>
        <v/>
      </c>
      <c r="M218" s="435">
        <f>IF(ISBLANK('Program Requirements'!N263),"",'Program Requirements'!N263)</f>
        <v>0</v>
      </c>
      <c r="N218" s="436" t="str">
        <f t="shared" ca="1" si="9"/>
        <v/>
      </c>
      <c r="O218" s="436">
        <f t="shared" ca="1" si="11"/>
        <v>1663387.37</v>
      </c>
      <c r="P218" s="51"/>
      <c r="Q218" s="436">
        <f t="shared" ca="1" si="10"/>
        <v>0</v>
      </c>
      <c r="R218" s="437" t="str">
        <f t="shared" ref="R218:R256" si="12">IF(E218="Yes",SUM(Q218)/SUM(L218),"")</f>
        <v/>
      </c>
      <c r="T218" s="279"/>
    </row>
    <row r="219" spans="2:20" ht="12.75" x14ac:dyDescent="0.2">
      <c r="B219" s="1213" t="str">
        <f>IF(ISBLANK('Program Requirements'!B264),"",('Program Requirements'!B264))</f>
        <v/>
      </c>
      <c r="C219" s="1214"/>
      <c r="D219" s="1215"/>
      <c r="E219" s="181"/>
      <c r="F219" s="433" t="str">
        <f>IF(ISBLANK('Program Requirements'!E264),"",'Program Requirements'!E264)</f>
        <v/>
      </c>
      <c r="G219" s="181"/>
      <c r="H219" s="181"/>
      <c r="I219" s="50"/>
      <c r="J219" s="50"/>
      <c r="K219" s="434" t="str">
        <f>IF(E219="Yes",('Program Requirements'!H264),"")</f>
        <v/>
      </c>
      <c r="L219" s="434" t="str">
        <f>IF(E219="Yes",('Program Requirements'!M264),"")</f>
        <v/>
      </c>
      <c r="M219" s="435">
        <f>IF(ISBLANK('Program Requirements'!N264),"",'Program Requirements'!N264)</f>
        <v>0</v>
      </c>
      <c r="N219" s="436" t="str">
        <f t="shared" ca="1" si="9"/>
        <v/>
      </c>
      <c r="O219" s="436">
        <f t="shared" ca="1" si="11"/>
        <v>1663387.37</v>
      </c>
      <c r="P219" s="51"/>
      <c r="Q219" s="436">
        <f t="shared" ca="1" si="10"/>
        <v>0</v>
      </c>
      <c r="R219" s="437" t="str">
        <f t="shared" si="12"/>
        <v/>
      </c>
      <c r="T219" s="279"/>
    </row>
    <row r="220" spans="2:20" ht="12.75" x14ac:dyDescent="0.2">
      <c r="B220" s="1213" t="str">
        <f>IF(ISBLANK('Program Requirements'!B265),"",('Program Requirements'!B265))</f>
        <v/>
      </c>
      <c r="C220" s="1214"/>
      <c r="D220" s="1215"/>
      <c r="E220" s="181"/>
      <c r="F220" s="433" t="str">
        <f>IF(ISBLANK('Program Requirements'!E265),"",'Program Requirements'!E265)</f>
        <v/>
      </c>
      <c r="G220" s="181"/>
      <c r="H220" s="181"/>
      <c r="I220" s="50"/>
      <c r="J220" s="50"/>
      <c r="K220" s="434" t="str">
        <f>IF(E220="Yes",('Program Requirements'!H265),"")</f>
        <v/>
      </c>
      <c r="L220" s="434" t="str">
        <f>IF(E220="Yes",('Program Requirements'!M265),"")</f>
        <v/>
      </c>
      <c r="M220" s="435">
        <f>IF(ISBLANK('Program Requirements'!N265),"",'Program Requirements'!N265)</f>
        <v>0</v>
      </c>
      <c r="N220" s="436" t="str">
        <f t="shared" ca="1" si="9"/>
        <v/>
      </c>
      <c r="O220" s="436">
        <f t="shared" ca="1" si="11"/>
        <v>1663387.37</v>
      </c>
      <c r="P220" s="51"/>
      <c r="Q220" s="436">
        <f t="shared" ca="1" si="10"/>
        <v>0</v>
      </c>
      <c r="R220" s="437" t="str">
        <f t="shared" si="12"/>
        <v/>
      </c>
      <c r="T220" s="279"/>
    </row>
    <row r="221" spans="2:20" ht="12.75" x14ac:dyDescent="0.2">
      <c r="B221" s="1213" t="str">
        <f>IF(ISBLANK('Program Requirements'!B266),"",('Program Requirements'!B266))</f>
        <v/>
      </c>
      <c r="C221" s="1214"/>
      <c r="D221" s="1215"/>
      <c r="E221" s="181"/>
      <c r="F221" s="433" t="str">
        <f>IF(ISBLANK('Program Requirements'!E266),"",'Program Requirements'!E266)</f>
        <v/>
      </c>
      <c r="G221" s="181"/>
      <c r="H221" s="181"/>
      <c r="I221" s="50"/>
      <c r="J221" s="50"/>
      <c r="K221" s="434" t="str">
        <f>IF(E221="Yes",('Program Requirements'!H266),"")</f>
        <v/>
      </c>
      <c r="L221" s="434" t="str">
        <f>IF(E221="Yes",('Program Requirements'!M266),"")</f>
        <v/>
      </c>
      <c r="M221" s="435">
        <f>IF(ISBLANK('Program Requirements'!N266),"",'Program Requirements'!N266)</f>
        <v>0</v>
      </c>
      <c r="N221" s="436" t="str">
        <f t="shared" ca="1" si="9"/>
        <v/>
      </c>
      <c r="O221" s="436">
        <f t="shared" ca="1" si="11"/>
        <v>1663387.37</v>
      </c>
      <c r="P221" s="51"/>
      <c r="Q221" s="436">
        <f t="shared" ca="1" si="10"/>
        <v>0</v>
      </c>
      <c r="R221" s="437" t="str">
        <f t="shared" si="12"/>
        <v/>
      </c>
      <c r="T221" s="279"/>
    </row>
    <row r="222" spans="2:20" ht="12.75" x14ac:dyDescent="0.2">
      <c r="B222" s="1213" t="str">
        <f>IF(ISBLANK('Program Requirements'!B267),"",('Program Requirements'!B267))</f>
        <v/>
      </c>
      <c r="C222" s="1214"/>
      <c r="D222" s="1215"/>
      <c r="E222" s="181"/>
      <c r="F222" s="433" t="str">
        <f>IF(ISBLANK('Program Requirements'!E267),"",'Program Requirements'!E267)</f>
        <v/>
      </c>
      <c r="G222" s="181"/>
      <c r="H222" s="181"/>
      <c r="I222" s="50"/>
      <c r="J222" s="50"/>
      <c r="K222" s="434" t="str">
        <f>IF(E222="Yes",('Program Requirements'!H267),"")</f>
        <v/>
      </c>
      <c r="L222" s="434" t="str">
        <f>IF(E222="Yes",('Program Requirements'!M267),"")</f>
        <v/>
      </c>
      <c r="M222" s="435">
        <f>IF(ISBLANK('Program Requirements'!N267),"",'Program Requirements'!N267)</f>
        <v>0</v>
      </c>
      <c r="N222" s="436" t="str">
        <f t="shared" ca="1" si="9"/>
        <v/>
      </c>
      <c r="O222" s="436">
        <f t="shared" ca="1" si="11"/>
        <v>1663387.37</v>
      </c>
      <c r="P222" s="51"/>
      <c r="Q222" s="436">
        <f t="shared" ca="1" si="10"/>
        <v>0</v>
      </c>
      <c r="R222" s="437" t="str">
        <f t="shared" si="12"/>
        <v/>
      </c>
      <c r="T222" s="279"/>
    </row>
    <row r="223" spans="2:20" ht="12.75" x14ac:dyDescent="0.2">
      <c r="B223" s="1213" t="str">
        <f>IF(ISBLANK('Program Requirements'!B268),"",('Program Requirements'!B268))</f>
        <v/>
      </c>
      <c r="C223" s="1214"/>
      <c r="D223" s="1215"/>
      <c r="E223" s="181"/>
      <c r="F223" s="433" t="str">
        <f>IF(ISBLANK('Program Requirements'!E268),"",'Program Requirements'!E268)</f>
        <v/>
      </c>
      <c r="G223" s="181"/>
      <c r="H223" s="181"/>
      <c r="I223" s="50"/>
      <c r="J223" s="50"/>
      <c r="K223" s="434" t="str">
        <f>IF(E223="Yes",('Program Requirements'!H268),"")</f>
        <v/>
      </c>
      <c r="L223" s="434" t="str">
        <f>IF(E223="Yes",('Program Requirements'!M268),"")</f>
        <v/>
      </c>
      <c r="M223" s="435">
        <f>IF(ISBLANK('Program Requirements'!N268),"",'Program Requirements'!N268)</f>
        <v>0</v>
      </c>
      <c r="N223" s="436" t="str">
        <f t="shared" ca="1" si="9"/>
        <v/>
      </c>
      <c r="O223" s="436">
        <f t="shared" ca="1" si="11"/>
        <v>1663387.37</v>
      </c>
      <c r="P223" s="51"/>
      <c r="Q223" s="436">
        <f t="shared" ca="1" si="10"/>
        <v>0</v>
      </c>
      <c r="R223" s="437" t="str">
        <f t="shared" si="12"/>
        <v/>
      </c>
      <c r="T223" s="279"/>
    </row>
    <row r="224" spans="2:20" ht="12.75" x14ac:dyDescent="0.2">
      <c r="B224" s="1213" t="str">
        <f>IF(ISBLANK('Program Requirements'!B269),"",('Program Requirements'!B269))</f>
        <v/>
      </c>
      <c r="C224" s="1214"/>
      <c r="D224" s="1215"/>
      <c r="E224" s="181"/>
      <c r="F224" s="433" t="str">
        <f>IF(ISBLANK('Program Requirements'!E269),"",'Program Requirements'!E269)</f>
        <v/>
      </c>
      <c r="G224" s="181"/>
      <c r="H224" s="181"/>
      <c r="I224" s="50"/>
      <c r="J224" s="50"/>
      <c r="K224" s="434" t="str">
        <f>IF(E224="Yes",('Program Requirements'!H269),"")</f>
        <v/>
      </c>
      <c r="L224" s="434" t="str">
        <f>IF(E224="Yes",('Program Requirements'!M269),"")</f>
        <v/>
      </c>
      <c r="M224" s="435">
        <f>IF(ISBLANK('Program Requirements'!N269),"",'Program Requirements'!N269)</f>
        <v>0</v>
      </c>
      <c r="N224" s="436" t="str">
        <f t="shared" ca="1" si="9"/>
        <v/>
      </c>
      <c r="O224" s="436">
        <f t="shared" ca="1" si="11"/>
        <v>1663387.37</v>
      </c>
      <c r="P224" s="51"/>
      <c r="Q224" s="436">
        <f t="shared" ca="1" si="10"/>
        <v>0</v>
      </c>
      <c r="R224" s="437" t="str">
        <f t="shared" si="12"/>
        <v/>
      </c>
      <c r="T224" s="279"/>
    </row>
    <row r="225" spans="2:20" ht="12.75" x14ac:dyDescent="0.2">
      <c r="B225" s="1213" t="str">
        <f>IF(ISBLANK('Program Requirements'!B270),"",('Program Requirements'!B270))</f>
        <v/>
      </c>
      <c r="C225" s="1214"/>
      <c r="D225" s="1215"/>
      <c r="E225" s="181"/>
      <c r="F225" s="433" t="str">
        <f>IF(ISBLANK('Program Requirements'!E270),"",'Program Requirements'!E270)</f>
        <v/>
      </c>
      <c r="G225" s="181"/>
      <c r="H225" s="181"/>
      <c r="I225" s="50"/>
      <c r="J225" s="50"/>
      <c r="K225" s="434" t="str">
        <f>IF(E225="Yes",('Program Requirements'!H270),"")</f>
        <v/>
      </c>
      <c r="L225" s="434" t="str">
        <f>IF(E225="Yes",('Program Requirements'!M270),"")</f>
        <v/>
      </c>
      <c r="M225" s="435">
        <f>IF(ISBLANK('Program Requirements'!N270),"",'Program Requirements'!N270)</f>
        <v>0</v>
      </c>
      <c r="N225" s="436" t="str">
        <f t="shared" ca="1" si="9"/>
        <v/>
      </c>
      <c r="O225" s="436">
        <f t="shared" ca="1" si="11"/>
        <v>1663387.37</v>
      </c>
      <c r="P225" s="51"/>
      <c r="Q225" s="436">
        <f t="shared" ca="1" si="10"/>
        <v>0</v>
      </c>
      <c r="R225" s="437" t="str">
        <f t="shared" si="12"/>
        <v/>
      </c>
      <c r="T225" s="279"/>
    </row>
    <row r="226" spans="2:20" ht="12.75" x14ac:dyDescent="0.2">
      <c r="B226" s="1213" t="str">
        <f>IF(ISBLANK('Program Requirements'!B271),"",('Program Requirements'!B271))</f>
        <v/>
      </c>
      <c r="C226" s="1214"/>
      <c r="D226" s="1215"/>
      <c r="E226" s="181"/>
      <c r="F226" s="433" t="str">
        <f>IF(ISBLANK('Program Requirements'!E271),"",'Program Requirements'!E271)</f>
        <v/>
      </c>
      <c r="G226" s="181"/>
      <c r="H226" s="181"/>
      <c r="I226" s="50"/>
      <c r="J226" s="50"/>
      <c r="K226" s="434" t="str">
        <f>IF(E226="Yes",('Program Requirements'!H271),"")</f>
        <v/>
      </c>
      <c r="L226" s="434" t="str">
        <f>IF(E226="Yes",('Program Requirements'!M271),"")</f>
        <v/>
      </c>
      <c r="M226" s="435">
        <f>IF(ISBLANK('Program Requirements'!N271),"",'Program Requirements'!N271)</f>
        <v>0</v>
      </c>
      <c r="N226" s="436" t="str">
        <f t="shared" ca="1" si="9"/>
        <v/>
      </c>
      <c r="O226" s="436">
        <f t="shared" ca="1" si="11"/>
        <v>1663387.37</v>
      </c>
      <c r="P226" s="51"/>
      <c r="Q226" s="436">
        <f t="shared" ca="1" si="10"/>
        <v>0</v>
      </c>
      <c r="R226" s="437" t="str">
        <f t="shared" si="12"/>
        <v/>
      </c>
      <c r="T226" s="279"/>
    </row>
    <row r="227" spans="2:20" ht="12.75" x14ac:dyDescent="0.2">
      <c r="B227" s="1213" t="str">
        <f>IF(ISBLANK('Program Requirements'!B272),"",('Program Requirements'!B272))</f>
        <v/>
      </c>
      <c r="C227" s="1214"/>
      <c r="D227" s="1215"/>
      <c r="E227" s="181"/>
      <c r="F227" s="433" t="str">
        <f>IF(ISBLANK('Program Requirements'!E272),"",'Program Requirements'!E272)</f>
        <v/>
      </c>
      <c r="G227" s="181"/>
      <c r="H227" s="181"/>
      <c r="I227" s="50"/>
      <c r="J227" s="50"/>
      <c r="K227" s="434" t="str">
        <f>IF(E227="Yes",('Program Requirements'!H272),"")</f>
        <v/>
      </c>
      <c r="L227" s="434" t="str">
        <f>IF(E227="Yes",('Program Requirements'!M272),"")</f>
        <v/>
      </c>
      <c r="M227" s="435">
        <f>IF(ISBLANK('Program Requirements'!N272),"",'Program Requirements'!N272)</f>
        <v>0</v>
      </c>
      <c r="N227" s="436" t="str">
        <f t="shared" ca="1" si="9"/>
        <v/>
      </c>
      <c r="O227" s="436">
        <f t="shared" ca="1" si="11"/>
        <v>1663387.37</v>
      </c>
      <c r="P227" s="51"/>
      <c r="Q227" s="436">
        <f t="shared" ca="1" si="10"/>
        <v>0</v>
      </c>
      <c r="R227" s="437" t="str">
        <f t="shared" si="12"/>
        <v/>
      </c>
      <c r="T227" s="279"/>
    </row>
    <row r="228" spans="2:20" ht="12.75" x14ac:dyDescent="0.2">
      <c r="B228" s="1213" t="str">
        <f>IF(ISBLANK('Program Requirements'!B273),"",('Program Requirements'!B273))</f>
        <v/>
      </c>
      <c r="C228" s="1214"/>
      <c r="D228" s="1215"/>
      <c r="E228" s="181"/>
      <c r="F228" s="433" t="str">
        <f>IF(ISBLANK('Program Requirements'!E273),"",'Program Requirements'!E273)</f>
        <v/>
      </c>
      <c r="G228" s="181"/>
      <c r="H228" s="181"/>
      <c r="I228" s="50"/>
      <c r="J228" s="50"/>
      <c r="K228" s="434" t="str">
        <f>IF(E228="Yes",('Program Requirements'!H273),"")</f>
        <v/>
      </c>
      <c r="L228" s="434" t="str">
        <f>IF(E228="Yes",('Program Requirements'!M273),"")</f>
        <v/>
      </c>
      <c r="M228" s="435">
        <f>IF(ISBLANK('Program Requirements'!N273),"",'Program Requirements'!N273)</f>
        <v>0</v>
      </c>
      <c r="N228" s="436" t="str">
        <f t="shared" ca="1" si="9"/>
        <v/>
      </c>
      <c r="O228" s="436">
        <f t="shared" ca="1" si="11"/>
        <v>1663387.37</v>
      </c>
      <c r="P228" s="51"/>
      <c r="Q228" s="436">
        <f t="shared" ca="1" si="10"/>
        <v>0</v>
      </c>
      <c r="R228" s="437" t="str">
        <f t="shared" si="12"/>
        <v/>
      </c>
      <c r="T228" s="279"/>
    </row>
    <row r="229" spans="2:20" ht="12.75" x14ac:dyDescent="0.2">
      <c r="B229" s="1213" t="str">
        <f>IF(ISBLANK('Program Requirements'!B274),"",('Program Requirements'!B274))</f>
        <v/>
      </c>
      <c r="C229" s="1214"/>
      <c r="D229" s="1215"/>
      <c r="E229" s="181"/>
      <c r="F229" s="433" t="str">
        <f>IF(ISBLANK('Program Requirements'!E274),"",'Program Requirements'!E274)</f>
        <v/>
      </c>
      <c r="G229" s="181"/>
      <c r="H229" s="181"/>
      <c r="I229" s="50"/>
      <c r="J229" s="50"/>
      <c r="K229" s="434" t="str">
        <f>IF(E229="Yes",('Program Requirements'!H274),"")</f>
        <v/>
      </c>
      <c r="L229" s="434" t="str">
        <f>IF(E229="Yes",('Program Requirements'!M274),"")</f>
        <v/>
      </c>
      <c r="M229" s="435">
        <f>IF(ISBLANK('Program Requirements'!N274),"",'Program Requirements'!N274)</f>
        <v>0</v>
      </c>
      <c r="N229" s="436" t="str">
        <f t="shared" ca="1" si="9"/>
        <v/>
      </c>
      <c r="O229" s="436">
        <f t="shared" ca="1" si="11"/>
        <v>1663387.37</v>
      </c>
      <c r="P229" s="51"/>
      <c r="Q229" s="436">
        <f t="shared" ca="1" si="10"/>
        <v>0</v>
      </c>
      <c r="R229" s="437" t="str">
        <f t="shared" si="12"/>
        <v/>
      </c>
      <c r="T229" s="279"/>
    </row>
    <row r="230" spans="2:20" ht="12.75" x14ac:dyDescent="0.2">
      <c r="B230" s="1213" t="str">
        <f>IF(ISBLANK('Program Requirements'!B275),"",('Program Requirements'!B275))</f>
        <v/>
      </c>
      <c r="C230" s="1214"/>
      <c r="D230" s="1215"/>
      <c r="E230" s="181"/>
      <c r="F230" s="433" t="str">
        <f>IF(ISBLANK('Program Requirements'!E275),"",'Program Requirements'!E275)</f>
        <v/>
      </c>
      <c r="G230" s="181"/>
      <c r="H230" s="181"/>
      <c r="I230" s="50"/>
      <c r="J230" s="50"/>
      <c r="K230" s="434" t="str">
        <f>IF(E230="Yes",('Program Requirements'!H275),"")</f>
        <v/>
      </c>
      <c r="L230" s="434" t="str">
        <f>IF(E230="Yes",('Program Requirements'!M275),"")</f>
        <v/>
      </c>
      <c r="M230" s="435">
        <f>IF(ISBLANK('Program Requirements'!N275),"",'Program Requirements'!N275)</f>
        <v>0</v>
      </c>
      <c r="N230" s="436" t="str">
        <f t="shared" ca="1" si="9"/>
        <v/>
      </c>
      <c r="O230" s="436">
        <f t="shared" ca="1" si="11"/>
        <v>1663387.37</v>
      </c>
      <c r="P230" s="51"/>
      <c r="Q230" s="436">
        <f t="shared" ca="1" si="10"/>
        <v>0</v>
      </c>
      <c r="R230" s="437" t="str">
        <f t="shared" si="12"/>
        <v/>
      </c>
      <c r="T230" s="279"/>
    </row>
    <row r="231" spans="2:20" ht="12.75" x14ac:dyDescent="0.2">
      <c r="B231" s="1213" t="str">
        <f>IF(ISBLANK('Program Requirements'!B276),"",('Program Requirements'!B276))</f>
        <v/>
      </c>
      <c r="C231" s="1214"/>
      <c r="D231" s="1215"/>
      <c r="E231" s="181"/>
      <c r="F231" s="433" t="str">
        <f>IF(ISBLANK('Program Requirements'!E276),"",'Program Requirements'!E276)</f>
        <v/>
      </c>
      <c r="G231" s="181"/>
      <c r="H231" s="181"/>
      <c r="I231" s="50"/>
      <c r="J231" s="50"/>
      <c r="K231" s="434" t="str">
        <f>IF(E231="Yes",('Program Requirements'!H276),"")</f>
        <v/>
      </c>
      <c r="L231" s="434" t="str">
        <f>IF(E231="Yes",('Program Requirements'!M276),"")</f>
        <v/>
      </c>
      <c r="M231" s="435">
        <f>IF(ISBLANK('Program Requirements'!N276),"",'Program Requirements'!N276)</f>
        <v>0</v>
      </c>
      <c r="N231" s="436" t="str">
        <f t="shared" ca="1" si="9"/>
        <v/>
      </c>
      <c r="O231" s="436">
        <f t="shared" ca="1" si="11"/>
        <v>1663387.37</v>
      </c>
      <c r="P231" s="51"/>
      <c r="Q231" s="436">
        <f t="shared" ca="1" si="10"/>
        <v>0</v>
      </c>
      <c r="R231" s="437" t="str">
        <f t="shared" si="12"/>
        <v/>
      </c>
      <c r="T231" s="279"/>
    </row>
    <row r="232" spans="2:20" ht="12.75" x14ac:dyDescent="0.2">
      <c r="B232" s="1213" t="str">
        <f>IF(ISBLANK('Program Requirements'!B277),"",('Program Requirements'!B277))</f>
        <v/>
      </c>
      <c r="C232" s="1214"/>
      <c r="D232" s="1215"/>
      <c r="E232" s="181"/>
      <c r="F232" s="433" t="str">
        <f>IF(ISBLANK('Program Requirements'!E277),"",'Program Requirements'!E277)</f>
        <v/>
      </c>
      <c r="G232" s="181"/>
      <c r="H232" s="181"/>
      <c r="I232" s="50"/>
      <c r="J232" s="50"/>
      <c r="K232" s="434" t="str">
        <f>IF(E232="Yes",('Program Requirements'!H277),"")</f>
        <v/>
      </c>
      <c r="L232" s="434" t="str">
        <f>IF(E232="Yes",('Program Requirements'!M277),"")</f>
        <v/>
      </c>
      <c r="M232" s="435">
        <f>IF(ISBLANK('Program Requirements'!N277),"",'Program Requirements'!N277)</f>
        <v>0</v>
      </c>
      <c r="N232" s="436" t="str">
        <f t="shared" ca="1" si="9"/>
        <v/>
      </c>
      <c r="O232" s="436">
        <f t="shared" ca="1" si="11"/>
        <v>1663387.37</v>
      </c>
      <c r="P232" s="51"/>
      <c r="Q232" s="436">
        <f t="shared" ca="1" si="10"/>
        <v>0</v>
      </c>
      <c r="R232" s="437" t="str">
        <f t="shared" si="12"/>
        <v/>
      </c>
      <c r="T232" s="279"/>
    </row>
    <row r="233" spans="2:20" ht="12.75" x14ac:dyDescent="0.2">
      <c r="B233" s="1213" t="str">
        <f>IF(ISBLANK('Program Requirements'!B278),"",('Program Requirements'!B278))</f>
        <v/>
      </c>
      <c r="C233" s="1214"/>
      <c r="D233" s="1215"/>
      <c r="E233" s="181"/>
      <c r="F233" s="433" t="str">
        <f>IF(ISBLANK('Program Requirements'!E278),"",'Program Requirements'!E278)</f>
        <v/>
      </c>
      <c r="G233" s="181"/>
      <c r="H233" s="181"/>
      <c r="I233" s="50"/>
      <c r="J233" s="50"/>
      <c r="K233" s="434" t="str">
        <f>IF(E233="Yes",('Program Requirements'!H278),"")</f>
        <v/>
      </c>
      <c r="L233" s="434" t="str">
        <f>IF(E233="Yes",('Program Requirements'!M278),"")</f>
        <v/>
      </c>
      <c r="M233" s="435">
        <f>IF(ISBLANK('Program Requirements'!N278),"",'Program Requirements'!N278)</f>
        <v>0</v>
      </c>
      <c r="N233" s="436" t="str">
        <f t="shared" ca="1" si="9"/>
        <v/>
      </c>
      <c r="O233" s="436">
        <f t="shared" ca="1" si="11"/>
        <v>1663387.37</v>
      </c>
      <c r="P233" s="51"/>
      <c r="Q233" s="436">
        <f t="shared" ca="1" si="10"/>
        <v>0</v>
      </c>
      <c r="R233" s="437" t="str">
        <f t="shared" si="12"/>
        <v/>
      </c>
      <c r="T233" s="279"/>
    </row>
    <row r="234" spans="2:20" ht="12.75" x14ac:dyDescent="0.2">
      <c r="B234" s="1213" t="str">
        <f>IF(ISBLANK('Program Requirements'!B279),"",('Program Requirements'!B279))</f>
        <v/>
      </c>
      <c r="C234" s="1214"/>
      <c r="D234" s="1215"/>
      <c r="E234" s="181"/>
      <c r="F234" s="433" t="str">
        <f>IF(ISBLANK('Program Requirements'!E279),"",'Program Requirements'!E279)</f>
        <v/>
      </c>
      <c r="G234" s="181"/>
      <c r="H234" s="181"/>
      <c r="I234" s="50"/>
      <c r="J234" s="50"/>
      <c r="K234" s="434" t="str">
        <f>IF(E234="Yes",('Program Requirements'!H279),"")</f>
        <v/>
      </c>
      <c r="L234" s="434" t="str">
        <f>IF(E234="Yes",('Program Requirements'!M279),"")</f>
        <v/>
      </c>
      <c r="M234" s="435">
        <f>IF(ISBLANK('Program Requirements'!N279),"",'Program Requirements'!N279)</f>
        <v>0</v>
      </c>
      <c r="N234" s="436" t="str">
        <f t="shared" ca="1" si="9"/>
        <v/>
      </c>
      <c r="O234" s="436">
        <f t="shared" ca="1" si="11"/>
        <v>1663387.37</v>
      </c>
      <c r="P234" s="51"/>
      <c r="Q234" s="436">
        <f t="shared" ca="1" si="10"/>
        <v>0</v>
      </c>
      <c r="R234" s="437" t="str">
        <f t="shared" si="12"/>
        <v/>
      </c>
      <c r="T234" s="279"/>
    </row>
    <row r="235" spans="2:20" ht="12.75" x14ac:dyDescent="0.2">
      <c r="B235" s="1213" t="str">
        <f>IF(ISBLANK('Program Requirements'!B280),"",('Program Requirements'!B280))</f>
        <v/>
      </c>
      <c r="C235" s="1214"/>
      <c r="D235" s="1215"/>
      <c r="E235" s="181"/>
      <c r="F235" s="433" t="str">
        <f>IF(ISBLANK('Program Requirements'!E280),"",'Program Requirements'!E280)</f>
        <v/>
      </c>
      <c r="G235" s="181"/>
      <c r="H235" s="181"/>
      <c r="I235" s="50"/>
      <c r="J235" s="50"/>
      <c r="K235" s="434" t="str">
        <f>IF(E235="Yes",('Program Requirements'!H280),"")</f>
        <v/>
      </c>
      <c r="L235" s="434" t="str">
        <f>IF(E235="Yes",('Program Requirements'!M280),"")</f>
        <v/>
      </c>
      <c r="M235" s="435">
        <f>IF(ISBLANK('Program Requirements'!N280),"",'Program Requirements'!N280)</f>
        <v>0</v>
      </c>
      <c r="N235" s="436" t="str">
        <f t="shared" ca="1" si="9"/>
        <v/>
      </c>
      <c r="O235" s="436">
        <f t="shared" ca="1" si="11"/>
        <v>1663387.37</v>
      </c>
      <c r="P235" s="51"/>
      <c r="Q235" s="436">
        <f t="shared" ca="1" si="10"/>
        <v>0</v>
      </c>
      <c r="R235" s="437" t="str">
        <f t="shared" si="12"/>
        <v/>
      </c>
      <c r="T235" s="279"/>
    </row>
    <row r="236" spans="2:20" ht="12.75" x14ac:dyDescent="0.2">
      <c r="B236" s="1213" t="str">
        <f>IF(ISBLANK('Program Requirements'!B281),"",('Program Requirements'!B281))</f>
        <v/>
      </c>
      <c r="C236" s="1214"/>
      <c r="D236" s="1215"/>
      <c r="E236" s="181"/>
      <c r="F236" s="433" t="str">
        <f>IF(ISBLANK('Program Requirements'!E281),"",'Program Requirements'!E281)</f>
        <v/>
      </c>
      <c r="G236" s="181"/>
      <c r="H236" s="181"/>
      <c r="I236" s="50"/>
      <c r="J236" s="50"/>
      <c r="K236" s="434" t="str">
        <f>IF(E236="Yes",('Program Requirements'!H281),"")</f>
        <v/>
      </c>
      <c r="L236" s="434" t="str">
        <f>IF(E236="Yes",('Program Requirements'!M281),"")</f>
        <v/>
      </c>
      <c r="M236" s="435">
        <f>IF(ISBLANK('Program Requirements'!N281),"",'Program Requirements'!N281)</f>
        <v>0</v>
      </c>
      <c r="N236" s="436" t="str">
        <f t="shared" ca="1" si="9"/>
        <v/>
      </c>
      <c r="O236" s="436">
        <f t="shared" ca="1" si="11"/>
        <v>1663387.37</v>
      </c>
      <c r="P236" s="51"/>
      <c r="Q236" s="436">
        <f t="shared" ca="1" si="10"/>
        <v>0</v>
      </c>
      <c r="R236" s="437" t="str">
        <f t="shared" si="12"/>
        <v/>
      </c>
      <c r="T236" s="279"/>
    </row>
    <row r="237" spans="2:20" ht="12.75" x14ac:dyDescent="0.2">
      <c r="B237" s="1213" t="str">
        <f>IF(ISBLANK('Program Requirements'!B282),"",('Program Requirements'!B282))</f>
        <v/>
      </c>
      <c r="C237" s="1214"/>
      <c r="D237" s="1215"/>
      <c r="E237" s="181"/>
      <c r="F237" s="433" t="str">
        <f>IF(ISBLANK('Program Requirements'!E282),"",'Program Requirements'!E282)</f>
        <v/>
      </c>
      <c r="G237" s="181"/>
      <c r="H237" s="181"/>
      <c r="I237" s="50"/>
      <c r="J237" s="50"/>
      <c r="K237" s="434" t="str">
        <f>IF(E237="Yes",('Program Requirements'!H282),"")</f>
        <v/>
      </c>
      <c r="L237" s="434" t="str">
        <f>IF(E237="Yes",('Program Requirements'!M282),"")</f>
        <v/>
      </c>
      <c r="M237" s="435">
        <f>IF(ISBLANK('Program Requirements'!N282),"",'Program Requirements'!N282)</f>
        <v>0</v>
      </c>
      <c r="N237" s="436" t="str">
        <f t="shared" ca="1" si="9"/>
        <v/>
      </c>
      <c r="O237" s="436">
        <f t="shared" ca="1" si="11"/>
        <v>1663387.37</v>
      </c>
      <c r="P237" s="51"/>
      <c r="Q237" s="436">
        <f t="shared" ca="1" si="10"/>
        <v>0</v>
      </c>
      <c r="R237" s="437" t="str">
        <f t="shared" si="12"/>
        <v/>
      </c>
      <c r="T237" s="279"/>
    </row>
    <row r="238" spans="2:20" ht="12.75" x14ac:dyDescent="0.2">
      <c r="B238" s="1213" t="str">
        <f>IF(ISBLANK('Program Requirements'!B283),"",('Program Requirements'!B283))</f>
        <v/>
      </c>
      <c r="C238" s="1214"/>
      <c r="D238" s="1215"/>
      <c r="E238" s="181"/>
      <c r="F238" s="433" t="str">
        <f>IF(ISBLANK('Program Requirements'!E283),"",'Program Requirements'!E283)</f>
        <v/>
      </c>
      <c r="G238" s="181"/>
      <c r="H238" s="181"/>
      <c r="I238" s="50"/>
      <c r="J238" s="50"/>
      <c r="K238" s="434" t="str">
        <f>IF(E238="Yes",('Program Requirements'!H283),"")</f>
        <v/>
      </c>
      <c r="L238" s="434" t="str">
        <f>IF(E238="Yes",('Program Requirements'!M283),"")</f>
        <v/>
      </c>
      <c r="M238" s="435">
        <f>IF(ISBLANK('Program Requirements'!N283),"",'Program Requirements'!N283)</f>
        <v>0</v>
      </c>
      <c r="N238" s="436" t="str">
        <f t="shared" ca="1" si="9"/>
        <v/>
      </c>
      <c r="O238" s="436">
        <f t="shared" ca="1" si="11"/>
        <v>1663387.37</v>
      </c>
      <c r="P238" s="51"/>
      <c r="Q238" s="436">
        <f t="shared" ca="1" si="10"/>
        <v>0</v>
      </c>
      <c r="R238" s="437" t="str">
        <f t="shared" si="12"/>
        <v/>
      </c>
      <c r="T238" s="279"/>
    </row>
    <row r="239" spans="2:20" ht="12.75" x14ac:dyDescent="0.2">
      <c r="B239" s="1213" t="str">
        <f>IF(ISBLANK('Program Requirements'!B284),"",('Program Requirements'!B284))</f>
        <v/>
      </c>
      <c r="C239" s="1214"/>
      <c r="D239" s="1215"/>
      <c r="E239" s="181"/>
      <c r="F239" s="433" t="str">
        <f>IF(ISBLANK('Program Requirements'!E284),"",'Program Requirements'!E284)</f>
        <v/>
      </c>
      <c r="G239" s="181"/>
      <c r="H239" s="181"/>
      <c r="I239" s="50"/>
      <c r="J239" s="50"/>
      <c r="K239" s="434" t="str">
        <f>IF(E239="Yes",('Program Requirements'!H284),"")</f>
        <v/>
      </c>
      <c r="L239" s="434" t="str">
        <f>IF(E239="Yes",('Program Requirements'!M284),"")</f>
        <v/>
      </c>
      <c r="M239" s="435">
        <f>IF(ISBLANK('Program Requirements'!N284),"",'Program Requirements'!N284)</f>
        <v>0</v>
      </c>
      <c r="N239" s="436" t="str">
        <f t="shared" ca="1" si="9"/>
        <v/>
      </c>
      <c r="O239" s="436">
        <f t="shared" ca="1" si="11"/>
        <v>1663387.37</v>
      </c>
      <c r="P239" s="51"/>
      <c r="Q239" s="436">
        <f t="shared" ca="1" si="10"/>
        <v>0</v>
      </c>
      <c r="R239" s="437" t="str">
        <f t="shared" si="12"/>
        <v/>
      </c>
      <c r="T239" s="279"/>
    </row>
    <row r="240" spans="2:20" ht="12.75" x14ac:dyDescent="0.2">
      <c r="B240" s="1213" t="str">
        <f>IF(ISBLANK('Program Requirements'!B285),"",('Program Requirements'!B285))</f>
        <v/>
      </c>
      <c r="C240" s="1214"/>
      <c r="D240" s="1215"/>
      <c r="E240" s="181"/>
      <c r="F240" s="433" t="str">
        <f>IF(ISBLANK('Program Requirements'!E285),"",'Program Requirements'!E285)</f>
        <v/>
      </c>
      <c r="G240" s="181"/>
      <c r="H240" s="181"/>
      <c r="I240" s="50"/>
      <c r="J240" s="50"/>
      <c r="K240" s="434" t="str">
        <f>IF(E240="Yes",('Program Requirements'!H285),"")</f>
        <v/>
      </c>
      <c r="L240" s="434" t="str">
        <f>IF(E240="Yes",('Program Requirements'!M285),"")</f>
        <v/>
      </c>
      <c r="M240" s="435">
        <f>IF(ISBLANK('Program Requirements'!N285),"",'Program Requirements'!N285)</f>
        <v>0</v>
      </c>
      <c r="N240" s="436" t="str">
        <f t="shared" ca="1" si="9"/>
        <v/>
      </c>
      <c r="O240" s="436">
        <f t="shared" ca="1" si="11"/>
        <v>1663387.37</v>
      </c>
      <c r="P240" s="51"/>
      <c r="Q240" s="436">
        <f t="shared" ca="1" si="10"/>
        <v>0</v>
      </c>
      <c r="R240" s="437" t="str">
        <f t="shared" si="12"/>
        <v/>
      </c>
      <c r="T240" s="279"/>
    </row>
    <row r="241" spans="2:20" ht="12.75" x14ac:dyDescent="0.2">
      <c r="B241" s="1213" t="str">
        <f>IF(ISBLANK('Program Requirements'!B286),"",('Program Requirements'!B286))</f>
        <v/>
      </c>
      <c r="C241" s="1214"/>
      <c r="D241" s="1215"/>
      <c r="E241" s="181"/>
      <c r="F241" s="433" t="str">
        <f>IF(ISBLANK('Program Requirements'!E286),"",'Program Requirements'!E286)</f>
        <v/>
      </c>
      <c r="G241" s="181"/>
      <c r="H241" s="181"/>
      <c r="I241" s="50"/>
      <c r="J241" s="50"/>
      <c r="K241" s="434" t="str">
        <f>IF(E241="Yes",('Program Requirements'!H286),"")</f>
        <v/>
      </c>
      <c r="L241" s="434" t="str">
        <f>IF(E241="Yes",('Program Requirements'!M286),"")</f>
        <v/>
      </c>
      <c r="M241" s="435">
        <f>IF(ISBLANK('Program Requirements'!N286),"",'Program Requirements'!N286)</f>
        <v>0</v>
      </c>
      <c r="N241" s="436" t="str">
        <f t="shared" ca="1" si="9"/>
        <v/>
      </c>
      <c r="O241" s="436">
        <f t="shared" ca="1" si="11"/>
        <v>1663387.37</v>
      </c>
      <c r="P241" s="51"/>
      <c r="Q241" s="436">
        <f t="shared" ca="1" si="10"/>
        <v>0</v>
      </c>
      <c r="R241" s="437" t="str">
        <f t="shared" si="12"/>
        <v/>
      </c>
      <c r="T241" s="279"/>
    </row>
    <row r="242" spans="2:20" ht="12.75" x14ac:dyDescent="0.2">
      <c r="B242" s="1213" t="str">
        <f>IF(ISBLANK('Program Requirements'!B287),"",('Program Requirements'!B287))</f>
        <v/>
      </c>
      <c r="C242" s="1214"/>
      <c r="D242" s="1215"/>
      <c r="E242" s="181"/>
      <c r="F242" s="433" t="str">
        <f>IF(ISBLANK('Program Requirements'!E287),"",'Program Requirements'!E287)</f>
        <v/>
      </c>
      <c r="G242" s="181"/>
      <c r="H242" s="181"/>
      <c r="I242" s="50"/>
      <c r="J242" s="50"/>
      <c r="K242" s="434" t="str">
        <f>IF(E242="Yes",('Program Requirements'!H287),"")</f>
        <v/>
      </c>
      <c r="L242" s="434" t="str">
        <f>IF(E242="Yes",('Program Requirements'!M287),"")</f>
        <v/>
      </c>
      <c r="M242" s="435">
        <f>IF(ISBLANK('Program Requirements'!N287),"",'Program Requirements'!N287)</f>
        <v>0</v>
      </c>
      <c r="N242" s="436" t="str">
        <f t="shared" ca="1" si="9"/>
        <v/>
      </c>
      <c r="O242" s="436">
        <f t="shared" ca="1" si="11"/>
        <v>1663387.37</v>
      </c>
      <c r="P242" s="51"/>
      <c r="Q242" s="436">
        <f t="shared" ca="1" si="10"/>
        <v>0</v>
      </c>
      <c r="R242" s="437" t="str">
        <f t="shared" si="12"/>
        <v/>
      </c>
      <c r="T242" s="279"/>
    </row>
    <row r="243" spans="2:20" ht="12.75" x14ac:dyDescent="0.2">
      <c r="B243" s="1213" t="str">
        <f>IF(ISBLANK('Program Requirements'!B288),"",('Program Requirements'!B288))</f>
        <v/>
      </c>
      <c r="C243" s="1214"/>
      <c r="D243" s="1215"/>
      <c r="E243" s="181"/>
      <c r="F243" s="433" t="str">
        <f>IF(ISBLANK('Program Requirements'!E288),"",'Program Requirements'!E288)</f>
        <v/>
      </c>
      <c r="G243" s="181"/>
      <c r="H243" s="181"/>
      <c r="I243" s="50"/>
      <c r="J243" s="50"/>
      <c r="K243" s="434" t="str">
        <f>IF(E243="Yes",('Program Requirements'!H288),"")</f>
        <v/>
      </c>
      <c r="L243" s="434" t="str">
        <f>IF(E243="Yes",('Program Requirements'!M288),"")</f>
        <v/>
      </c>
      <c r="M243" s="435">
        <f>IF(ISBLANK('Program Requirements'!N288),"",'Program Requirements'!N288)</f>
        <v>0</v>
      </c>
      <c r="N243" s="436" t="str">
        <f t="shared" ca="1" si="9"/>
        <v/>
      </c>
      <c r="O243" s="436">
        <f t="shared" ca="1" si="11"/>
        <v>1663387.37</v>
      </c>
      <c r="P243" s="51"/>
      <c r="Q243" s="436">
        <f t="shared" ca="1" si="10"/>
        <v>0</v>
      </c>
      <c r="R243" s="437" t="str">
        <f t="shared" si="12"/>
        <v/>
      </c>
      <c r="T243" s="279"/>
    </row>
    <row r="244" spans="2:20" ht="12.75" x14ac:dyDescent="0.2">
      <c r="B244" s="1213" t="str">
        <f>IF(ISBLANK('Program Requirements'!B289),"",('Program Requirements'!B289))</f>
        <v/>
      </c>
      <c r="C244" s="1214"/>
      <c r="D244" s="1215"/>
      <c r="E244" s="181"/>
      <c r="F244" s="433" t="str">
        <f>IF(ISBLANK('Program Requirements'!E289),"",'Program Requirements'!E289)</f>
        <v/>
      </c>
      <c r="G244" s="181"/>
      <c r="H244" s="181"/>
      <c r="I244" s="50"/>
      <c r="J244" s="50"/>
      <c r="K244" s="434" t="str">
        <f>IF(E244="Yes",('Program Requirements'!H289),"")</f>
        <v/>
      </c>
      <c r="L244" s="434" t="str">
        <f>IF(E244="Yes",('Program Requirements'!M289),"")</f>
        <v/>
      </c>
      <c r="M244" s="435">
        <f>IF(ISBLANK('Program Requirements'!N289),"",'Program Requirements'!N289)</f>
        <v>0</v>
      </c>
      <c r="N244" s="436" t="str">
        <f t="shared" ca="1" si="9"/>
        <v/>
      </c>
      <c r="O244" s="436">
        <f t="shared" ca="1" si="11"/>
        <v>1663387.37</v>
      </c>
      <c r="P244" s="51"/>
      <c r="Q244" s="436">
        <f t="shared" ca="1" si="10"/>
        <v>0</v>
      </c>
      <c r="R244" s="437" t="str">
        <f t="shared" si="12"/>
        <v/>
      </c>
      <c r="T244" s="279"/>
    </row>
    <row r="245" spans="2:20" ht="12.75" x14ac:dyDescent="0.2">
      <c r="B245" s="1213" t="str">
        <f>IF(ISBLANK('Program Requirements'!B290),"",('Program Requirements'!B290))</f>
        <v/>
      </c>
      <c r="C245" s="1214"/>
      <c r="D245" s="1215"/>
      <c r="E245" s="181"/>
      <c r="F245" s="433" t="str">
        <f>IF(ISBLANK('Program Requirements'!E290),"",'Program Requirements'!E290)</f>
        <v/>
      </c>
      <c r="G245" s="181"/>
      <c r="H245" s="181"/>
      <c r="I245" s="50"/>
      <c r="J245" s="50"/>
      <c r="K245" s="434" t="str">
        <f>IF(E245="Yes",('Program Requirements'!H290),"")</f>
        <v/>
      </c>
      <c r="L245" s="434" t="str">
        <f>IF(E245="Yes",('Program Requirements'!M290),"")</f>
        <v/>
      </c>
      <c r="M245" s="435">
        <f>IF(ISBLANK('Program Requirements'!N290),"",'Program Requirements'!N290)</f>
        <v>0</v>
      </c>
      <c r="N245" s="436" t="str">
        <f t="shared" ca="1" si="9"/>
        <v/>
      </c>
      <c r="O245" s="436">
        <f t="shared" ca="1" si="11"/>
        <v>1663387.37</v>
      </c>
      <c r="P245" s="51"/>
      <c r="Q245" s="436">
        <f t="shared" ca="1" si="10"/>
        <v>0</v>
      </c>
      <c r="R245" s="437" t="str">
        <f t="shared" si="12"/>
        <v/>
      </c>
      <c r="T245" s="279"/>
    </row>
    <row r="246" spans="2:20" ht="12.75" x14ac:dyDescent="0.2">
      <c r="B246" s="1213" t="str">
        <f>IF(ISBLANK('Program Requirements'!B291),"",('Program Requirements'!B291))</f>
        <v/>
      </c>
      <c r="C246" s="1214"/>
      <c r="D246" s="1215"/>
      <c r="E246" s="181"/>
      <c r="F246" s="433" t="str">
        <f>IF(ISBLANK('Program Requirements'!E291),"",'Program Requirements'!E291)</f>
        <v/>
      </c>
      <c r="G246" s="181"/>
      <c r="H246" s="181"/>
      <c r="I246" s="50"/>
      <c r="J246" s="50"/>
      <c r="K246" s="434" t="str">
        <f>IF(E246="Yes",('Program Requirements'!H291),"")</f>
        <v/>
      </c>
      <c r="L246" s="434" t="str">
        <f>IF(E246="Yes",('Program Requirements'!M291),"")</f>
        <v/>
      </c>
      <c r="M246" s="435">
        <f>IF(ISBLANK('Program Requirements'!N291),"",'Program Requirements'!N291)</f>
        <v>0</v>
      </c>
      <c r="N246" s="436" t="str">
        <f t="shared" ca="1" si="9"/>
        <v/>
      </c>
      <c r="O246" s="436">
        <f t="shared" ca="1" si="11"/>
        <v>1663387.37</v>
      </c>
      <c r="P246" s="51"/>
      <c r="Q246" s="436">
        <f t="shared" ca="1" si="10"/>
        <v>0</v>
      </c>
      <c r="R246" s="437" t="str">
        <f t="shared" si="12"/>
        <v/>
      </c>
      <c r="T246" s="279"/>
    </row>
    <row r="247" spans="2:20" ht="12.75" x14ac:dyDescent="0.2">
      <c r="B247" s="1213" t="str">
        <f>IF(ISBLANK('Program Requirements'!B292),"",('Program Requirements'!B292))</f>
        <v/>
      </c>
      <c r="C247" s="1214"/>
      <c r="D247" s="1215"/>
      <c r="E247" s="181"/>
      <c r="F247" s="433" t="str">
        <f>IF(ISBLANK('Program Requirements'!E292),"",'Program Requirements'!E292)</f>
        <v/>
      </c>
      <c r="G247" s="181"/>
      <c r="H247" s="181"/>
      <c r="I247" s="50"/>
      <c r="J247" s="50"/>
      <c r="K247" s="434" t="str">
        <f>IF(E247="Yes",('Program Requirements'!H292),"")</f>
        <v/>
      </c>
      <c r="L247" s="434" t="str">
        <f>IF(E247="Yes",('Program Requirements'!M292),"")</f>
        <v/>
      </c>
      <c r="M247" s="435">
        <f>IF(ISBLANK('Program Requirements'!N292),"",'Program Requirements'!N292)</f>
        <v>0</v>
      </c>
      <c r="N247" s="436" t="str">
        <f t="shared" ca="1" si="9"/>
        <v/>
      </c>
      <c r="O247" s="436">
        <f t="shared" ca="1" si="11"/>
        <v>1663387.37</v>
      </c>
      <c r="P247" s="51"/>
      <c r="Q247" s="436">
        <f t="shared" ca="1" si="10"/>
        <v>0</v>
      </c>
      <c r="R247" s="437" t="str">
        <f t="shared" si="12"/>
        <v/>
      </c>
      <c r="T247" s="279"/>
    </row>
    <row r="248" spans="2:20" ht="12.75" x14ac:dyDescent="0.2">
      <c r="B248" s="1213" t="str">
        <f>IF(ISBLANK('Program Requirements'!B293),"",('Program Requirements'!B293))</f>
        <v/>
      </c>
      <c r="C248" s="1214"/>
      <c r="D248" s="1215"/>
      <c r="E248" s="181"/>
      <c r="F248" s="433" t="str">
        <f>IF(ISBLANK('Program Requirements'!E293),"",'Program Requirements'!E293)</f>
        <v/>
      </c>
      <c r="G248" s="181"/>
      <c r="H248" s="181"/>
      <c r="I248" s="50"/>
      <c r="J248" s="50"/>
      <c r="K248" s="434" t="str">
        <f>IF(E248="Yes",('Program Requirements'!H293),"")</f>
        <v/>
      </c>
      <c r="L248" s="434" t="str">
        <f>IF(E248="Yes",('Program Requirements'!M293),"")</f>
        <v/>
      </c>
      <c r="M248" s="435">
        <f>IF(ISBLANK('Program Requirements'!N293),"",'Program Requirements'!N293)</f>
        <v>0</v>
      </c>
      <c r="N248" s="436" t="str">
        <f t="shared" ca="1" si="9"/>
        <v/>
      </c>
      <c r="O248" s="436">
        <f t="shared" ca="1" si="11"/>
        <v>1663387.37</v>
      </c>
      <c r="P248" s="51"/>
      <c r="Q248" s="436">
        <f t="shared" ca="1" si="10"/>
        <v>0</v>
      </c>
      <c r="R248" s="437" t="str">
        <f t="shared" si="12"/>
        <v/>
      </c>
      <c r="T248" s="279"/>
    </row>
    <row r="249" spans="2:20" ht="12.75" x14ac:dyDescent="0.2">
      <c r="B249" s="1213" t="str">
        <f>IF(ISBLANK('Program Requirements'!B294),"",('Program Requirements'!B294))</f>
        <v/>
      </c>
      <c r="C249" s="1214"/>
      <c r="D249" s="1215"/>
      <c r="E249" s="181"/>
      <c r="F249" s="433" t="str">
        <f>IF(ISBLANK('Program Requirements'!E294),"",'Program Requirements'!E294)</f>
        <v/>
      </c>
      <c r="G249" s="181"/>
      <c r="H249" s="181"/>
      <c r="I249" s="50"/>
      <c r="J249" s="50"/>
      <c r="K249" s="434" t="str">
        <f>IF(E249="Yes",('Program Requirements'!H294),"")</f>
        <v/>
      </c>
      <c r="L249" s="434" t="str">
        <f>IF(E249="Yes",('Program Requirements'!M294),"")</f>
        <v/>
      </c>
      <c r="M249" s="435">
        <f>IF(ISBLANK('Program Requirements'!N294),"",'Program Requirements'!N294)</f>
        <v>0</v>
      </c>
      <c r="N249" s="436" t="str">
        <f t="shared" ca="1" si="9"/>
        <v/>
      </c>
      <c r="O249" s="436">
        <f t="shared" ca="1" si="11"/>
        <v>1663387.37</v>
      </c>
      <c r="P249" s="51"/>
      <c r="Q249" s="436">
        <f t="shared" ca="1" si="10"/>
        <v>0</v>
      </c>
      <c r="R249" s="437" t="str">
        <f t="shared" si="12"/>
        <v/>
      </c>
      <c r="T249" s="279"/>
    </row>
    <row r="250" spans="2:20" ht="12.75" x14ac:dyDescent="0.2">
      <c r="B250" s="1213" t="str">
        <f>IF(ISBLANK('Program Requirements'!B295),"",('Program Requirements'!B295))</f>
        <v/>
      </c>
      <c r="C250" s="1214"/>
      <c r="D250" s="1215"/>
      <c r="E250" s="181"/>
      <c r="F250" s="433" t="str">
        <f>IF(ISBLANK('Program Requirements'!E295),"",'Program Requirements'!E295)</f>
        <v/>
      </c>
      <c r="G250" s="181"/>
      <c r="H250" s="181"/>
      <c r="I250" s="50"/>
      <c r="J250" s="50"/>
      <c r="K250" s="434" t="str">
        <f>IF(E250="Yes",('Program Requirements'!H295),"")</f>
        <v/>
      </c>
      <c r="L250" s="434" t="str">
        <f>IF(E250="Yes",('Program Requirements'!M295),"")</f>
        <v/>
      </c>
      <c r="M250" s="435">
        <f>IF(ISBLANK('Program Requirements'!N295),"",'Program Requirements'!N295)</f>
        <v>0</v>
      </c>
      <c r="N250" s="436" t="str">
        <f t="shared" ca="1" si="9"/>
        <v/>
      </c>
      <c r="O250" s="436">
        <f t="shared" ca="1" si="11"/>
        <v>1663387.37</v>
      </c>
      <c r="P250" s="51"/>
      <c r="Q250" s="436">
        <f t="shared" ca="1" si="10"/>
        <v>0</v>
      </c>
      <c r="R250" s="437" t="str">
        <f t="shared" si="12"/>
        <v/>
      </c>
      <c r="T250" s="279"/>
    </row>
    <row r="251" spans="2:20" ht="12.75" x14ac:dyDescent="0.2">
      <c r="B251" s="1213" t="str">
        <f>IF(ISBLANK('Program Requirements'!B296),"",('Program Requirements'!B296))</f>
        <v/>
      </c>
      <c r="C251" s="1214"/>
      <c r="D251" s="1215"/>
      <c r="E251" s="181"/>
      <c r="F251" s="433" t="str">
        <f>IF(ISBLANK('Program Requirements'!E296),"",'Program Requirements'!E296)</f>
        <v/>
      </c>
      <c r="G251" s="181"/>
      <c r="H251" s="181"/>
      <c r="I251" s="50"/>
      <c r="J251" s="50"/>
      <c r="K251" s="434" t="str">
        <f>IF(E251="Yes",('Program Requirements'!H296),"")</f>
        <v/>
      </c>
      <c r="L251" s="434" t="str">
        <f>IF(E251="Yes",('Program Requirements'!M296),"")</f>
        <v/>
      </c>
      <c r="M251" s="435">
        <f>IF(ISBLANK('Program Requirements'!N296),"",'Program Requirements'!N296)</f>
        <v>0</v>
      </c>
      <c r="N251" s="436" t="str">
        <f t="shared" ref="N251:N256" ca="1" si="13">IF(IF(E251="Yes",IF(ISBLANK(L251),"",SUM(L251)*$O$49),0)&gt;$G$47,SUM($G$47),IF(E251="Yes",IF(ISBLANK(L251),"",SUM(L251)*$O$49),""))</f>
        <v/>
      </c>
      <c r="O251" s="436">
        <f t="shared" ca="1" si="11"/>
        <v>1663387.37</v>
      </c>
      <c r="P251" s="51"/>
      <c r="Q251" s="436">
        <f t="shared" ref="Q251:Q256" ca="1" si="14">IF(SUM(P251)=0,SUM(N251),IF(SUM(N251,P251)=P251,"ERROR",SUM(N251,P251)))</f>
        <v>0</v>
      </c>
      <c r="R251" s="437" t="str">
        <f t="shared" si="12"/>
        <v/>
      </c>
      <c r="T251" s="279"/>
    </row>
    <row r="252" spans="2:20" ht="12.75" x14ac:dyDescent="0.2">
      <c r="B252" s="1213" t="str">
        <f>IF(ISBLANK('Program Requirements'!B307),"",('Program Requirements'!B307))</f>
        <v/>
      </c>
      <c r="C252" s="1214"/>
      <c r="D252" s="1215"/>
      <c r="E252" s="181"/>
      <c r="F252" s="433" t="str">
        <f>IF(ISBLANK('Program Requirements'!E307),"",'Program Requirements'!E307)</f>
        <v/>
      </c>
      <c r="G252" s="181"/>
      <c r="H252" s="181"/>
      <c r="I252" s="50"/>
      <c r="J252" s="50"/>
      <c r="K252" s="434" t="str">
        <f>IF(E252="Yes",('Program Requirements'!H307),"")</f>
        <v/>
      </c>
      <c r="L252" s="434" t="str">
        <f>IF(E252="Yes",('Program Requirements'!M307),"")</f>
        <v/>
      </c>
      <c r="M252" s="435">
        <f>IF(ISBLANK('Program Requirements'!N307),"",'Program Requirements'!N307)</f>
        <v>0</v>
      </c>
      <c r="N252" s="436" t="str">
        <f t="shared" ca="1" si="13"/>
        <v/>
      </c>
      <c r="O252" s="436">
        <f t="shared" ref="O252:O256" ca="1" si="15">SUM(O251)-SUM(N252)-SUM(P252)</f>
        <v>1663387.37</v>
      </c>
      <c r="P252" s="51"/>
      <c r="Q252" s="436">
        <f t="shared" ca="1" si="14"/>
        <v>0</v>
      </c>
      <c r="R252" s="437" t="str">
        <f t="shared" si="12"/>
        <v/>
      </c>
      <c r="T252" s="279"/>
    </row>
    <row r="253" spans="2:20" ht="12.75" x14ac:dyDescent="0.2">
      <c r="B253" s="1213" t="str">
        <f>IF(ISBLANK('Program Requirements'!B308),"",('Program Requirements'!B308))</f>
        <v/>
      </c>
      <c r="C253" s="1214"/>
      <c r="D253" s="1215"/>
      <c r="E253" s="181"/>
      <c r="F253" s="433" t="str">
        <f>IF(ISBLANK('Program Requirements'!E308),"",'Program Requirements'!E308)</f>
        <v/>
      </c>
      <c r="G253" s="181"/>
      <c r="H253" s="181"/>
      <c r="I253" s="50"/>
      <c r="J253" s="50"/>
      <c r="K253" s="434" t="str">
        <f>IF(E253="Yes",('Program Requirements'!H308),"")</f>
        <v/>
      </c>
      <c r="L253" s="434" t="str">
        <f>IF(E253="Yes",('Program Requirements'!M308),"")</f>
        <v/>
      </c>
      <c r="M253" s="435">
        <f>IF(ISBLANK('Program Requirements'!N308),"",'Program Requirements'!N308)</f>
        <v>0</v>
      </c>
      <c r="N253" s="436" t="str">
        <f t="shared" ca="1" si="13"/>
        <v/>
      </c>
      <c r="O253" s="436">
        <f t="shared" ca="1" si="15"/>
        <v>1663387.37</v>
      </c>
      <c r="P253" s="51"/>
      <c r="Q253" s="436">
        <f t="shared" ca="1" si="14"/>
        <v>0</v>
      </c>
      <c r="R253" s="437" t="str">
        <f t="shared" si="12"/>
        <v/>
      </c>
      <c r="T253" s="279"/>
    </row>
    <row r="254" spans="2:20" ht="12.75" x14ac:dyDescent="0.2">
      <c r="B254" s="1213" t="str">
        <f>IF(ISBLANK('Program Requirements'!B309),"",('Program Requirements'!B309))</f>
        <v/>
      </c>
      <c r="C254" s="1214"/>
      <c r="D254" s="1215"/>
      <c r="E254" s="181"/>
      <c r="F254" s="433" t="str">
        <f>IF(ISBLANK('Program Requirements'!E309),"",'Program Requirements'!E309)</f>
        <v/>
      </c>
      <c r="G254" s="181"/>
      <c r="H254" s="181"/>
      <c r="I254" s="50"/>
      <c r="J254" s="50"/>
      <c r="K254" s="434" t="str">
        <f>IF(E254="Yes",('Program Requirements'!H309),"")</f>
        <v/>
      </c>
      <c r="L254" s="434" t="str">
        <f>IF(E254="Yes",('Program Requirements'!M309),"")</f>
        <v/>
      </c>
      <c r="M254" s="435">
        <f>IF(ISBLANK('Program Requirements'!N309),"",'Program Requirements'!N309)</f>
        <v>0</v>
      </c>
      <c r="N254" s="436" t="str">
        <f t="shared" ca="1" si="13"/>
        <v/>
      </c>
      <c r="O254" s="436">
        <f t="shared" ca="1" si="15"/>
        <v>1663387.37</v>
      </c>
      <c r="P254" s="51"/>
      <c r="Q254" s="436">
        <f t="shared" ca="1" si="14"/>
        <v>0</v>
      </c>
      <c r="R254" s="437" t="str">
        <f t="shared" si="12"/>
        <v/>
      </c>
      <c r="T254" s="279"/>
    </row>
    <row r="255" spans="2:20" ht="12.75" x14ac:dyDescent="0.2">
      <c r="B255" s="1213" t="str">
        <f>IF(ISBLANK('Program Requirements'!B310),"",('Program Requirements'!B310))</f>
        <v/>
      </c>
      <c r="C255" s="1214"/>
      <c r="D255" s="1215"/>
      <c r="E255" s="181"/>
      <c r="F255" s="433" t="str">
        <f>IF(ISBLANK('Program Requirements'!E310),"",'Program Requirements'!E310)</f>
        <v/>
      </c>
      <c r="G255" s="181"/>
      <c r="H255" s="181"/>
      <c r="I255" s="50"/>
      <c r="J255" s="50"/>
      <c r="K255" s="434" t="str">
        <f>IF(E255="Yes",('Program Requirements'!H310),"")</f>
        <v/>
      </c>
      <c r="L255" s="434" t="str">
        <f>IF(E255="Yes",('Program Requirements'!M310),"")</f>
        <v/>
      </c>
      <c r="M255" s="435">
        <f>IF(ISBLANK('Program Requirements'!N310),"",'Program Requirements'!N310)</f>
        <v>0</v>
      </c>
      <c r="N255" s="436" t="str">
        <f t="shared" ca="1" si="13"/>
        <v/>
      </c>
      <c r="O255" s="436">
        <f t="shared" ca="1" si="15"/>
        <v>1663387.37</v>
      </c>
      <c r="P255" s="51"/>
      <c r="Q255" s="436">
        <f t="shared" ca="1" si="14"/>
        <v>0</v>
      </c>
      <c r="R255" s="437" t="str">
        <f t="shared" si="12"/>
        <v/>
      </c>
      <c r="T255" s="279"/>
    </row>
    <row r="256" spans="2:20" ht="12.75" x14ac:dyDescent="0.2">
      <c r="B256" s="1213" t="str">
        <f>IF(ISBLANK('Program Requirements'!B311),"",('Program Requirements'!B311))</f>
        <v/>
      </c>
      <c r="C256" s="1214"/>
      <c r="D256" s="1215"/>
      <c r="E256" s="181"/>
      <c r="F256" s="433" t="str">
        <f>IF(ISBLANK('Program Requirements'!E311),"",'Program Requirements'!E311)</f>
        <v/>
      </c>
      <c r="G256" s="181"/>
      <c r="H256" s="181"/>
      <c r="I256" s="50"/>
      <c r="J256" s="50"/>
      <c r="K256" s="434" t="str">
        <f>IF(E256="Yes",('Program Requirements'!H311),"")</f>
        <v/>
      </c>
      <c r="L256" s="434" t="str">
        <f>IF(E256="Yes",('Program Requirements'!M311),"")</f>
        <v/>
      </c>
      <c r="M256" s="435">
        <f>IF(ISBLANK('Program Requirements'!N311),"",'Program Requirements'!N311)</f>
        <v>0</v>
      </c>
      <c r="N256" s="436" t="str">
        <f t="shared" ca="1" si="13"/>
        <v/>
      </c>
      <c r="O256" s="436">
        <f t="shared" ca="1" si="15"/>
        <v>1663387.37</v>
      </c>
      <c r="P256" s="51"/>
      <c r="Q256" s="436">
        <f t="shared" ca="1" si="14"/>
        <v>0</v>
      </c>
      <c r="R256" s="437" t="str">
        <f t="shared" si="12"/>
        <v/>
      </c>
      <c r="T256" s="279"/>
    </row>
    <row r="257" spans="2:20" ht="12.75" x14ac:dyDescent="0.2">
      <c r="B257" s="1072" t="s">
        <v>2586</v>
      </c>
      <c r="T257" s="32"/>
    </row>
  </sheetData>
  <sheetProtection algorithmName="SHA-512" hashValue="pOG54kjV1Jv12+SJPfLqUpBwGln3uxbCZ5pC4ubdbB+pKdF6eTLs2KhcOhIr3vXjnDSOyDihT9n4d/vqKaniag==" saltValue="idRWveAFRjfEuMU7cSTMxg==" spinCount="100000" sheet="1" objects="1" scenarios="1"/>
  <mergeCells count="316">
    <mergeCell ref="A1:A1048576"/>
    <mergeCell ref="S1:S1048576"/>
    <mergeCell ref="P18:R18"/>
    <mergeCell ref="P17:R17"/>
    <mergeCell ref="M9:O9"/>
    <mergeCell ref="P7:R9"/>
    <mergeCell ref="P13:R13"/>
    <mergeCell ref="P12:R12"/>
    <mergeCell ref="P25:R27"/>
    <mergeCell ref="B257:R1048576"/>
    <mergeCell ref="B251:D251"/>
    <mergeCell ref="B252:D252"/>
    <mergeCell ref="B253:D253"/>
    <mergeCell ref="B254:D254"/>
    <mergeCell ref="B255:D255"/>
    <mergeCell ref="B256:D256"/>
    <mergeCell ref="B245:D245"/>
    <mergeCell ref="B246:D246"/>
    <mergeCell ref="B247:D247"/>
    <mergeCell ref="B248:D248"/>
    <mergeCell ref="B249:D249"/>
    <mergeCell ref="B250:D250"/>
    <mergeCell ref="B239:D239"/>
    <mergeCell ref="B240:D240"/>
    <mergeCell ref="B241:D241"/>
    <mergeCell ref="B242:D242"/>
    <mergeCell ref="B243:D243"/>
    <mergeCell ref="B244:D244"/>
    <mergeCell ref="B233:D233"/>
    <mergeCell ref="B234:D234"/>
    <mergeCell ref="B235:D235"/>
    <mergeCell ref="B236:D236"/>
    <mergeCell ref="B237:D237"/>
    <mergeCell ref="B238:D238"/>
    <mergeCell ref="B227:D227"/>
    <mergeCell ref="B228:D228"/>
    <mergeCell ref="B229:D229"/>
    <mergeCell ref="B230:D230"/>
    <mergeCell ref="B231:D231"/>
    <mergeCell ref="B232:D232"/>
    <mergeCell ref="B221:D221"/>
    <mergeCell ref="B222:D222"/>
    <mergeCell ref="B223:D223"/>
    <mergeCell ref="B224:D224"/>
    <mergeCell ref="B225:D225"/>
    <mergeCell ref="B226:D226"/>
    <mergeCell ref="B215:D215"/>
    <mergeCell ref="B216:D216"/>
    <mergeCell ref="B217:D217"/>
    <mergeCell ref="B218:D218"/>
    <mergeCell ref="B219:D219"/>
    <mergeCell ref="B220:D220"/>
    <mergeCell ref="B209:D209"/>
    <mergeCell ref="B210:D210"/>
    <mergeCell ref="B211:D211"/>
    <mergeCell ref="B212:D212"/>
    <mergeCell ref="B213:D213"/>
    <mergeCell ref="B214:D214"/>
    <mergeCell ref="B203:D203"/>
    <mergeCell ref="B204:D204"/>
    <mergeCell ref="B205:D205"/>
    <mergeCell ref="B206:D206"/>
    <mergeCell ref="B207:D207"/>
    <mergeCell ref="B208:D208"/>
    <mergeCell ref="B197:D197"/>
    <mergeCell ref="B198:D198"/>
    <mergeCell ref="B199:D199"/>
    <mergeCell ref="B200:D200"/>
    <mergeCell ref="B201:D201"/>
    <mergeCell ref="B202:D202"/>
    <mergeCell ref="B191:D191"/>
    <mergeCell ref="B192:D192"/>
    <mergeCell ref="B193:D193"/>
    <mergeCell ref="B194:D194"/>
    <mergeCell ref="B195:D195"/>
    <mergeCell ref="B196:D196"/>
    <mergeCell ref="B185:D185"/>
    <mergeCell ref="B186:D186"/>
    <mergeCell ref="B187:D187"/>
    <mergeCell ref="B188:D188"/>
    <mergeCell ref="B189:D189"/>
    <mergeCell ref="B190:D190"/>
    <mergeCell ref="B179:D179"/>
    <mergeCell ref="B180:D180"/>
    <mergeCell ref="B181:D181"/>
    <mergeCell ref="B182:D182"/>
    <mergeCell ref="B183:D183"/>
    <mergeCell ref="B184:D184"/>
    <mergeCell ref="B173:D173"/>
    <mergeCell ref="B174:D174"/>
    <mergeCell ref="B175:D175"/>
    <mergeCell ref="B176:D176"/>
    <mergeCell ref="B177:D177"/>
    <mergeCell ref="B178:D178"/>
    <mergeCell ref="B167:D167"/>
    <mergeCell ref="B168:D168"/>
    <mergeCell ref="B169:D169"/>
    <mergeCell ref="B170:D170"/>
    <mergeCell ref="B171:D171"/>
    <mergeCell ref="B172:D172"/>
    <mergeCell ref="B161:D161"/>
    <mergeCell ref="B162:D162"/>
    <mergeCell ref="B163:D163"/>
    <mergeCell ref="B164:D164"/>
    <mergeCell ref="B165:D165"/>
    <mergeCell ref="B166:D166"/>
    <mergeCell ref="B155:D155"/>
    <mergeCell ref="B156:D156"/>
    <mergeCell ref="B157:D157"/>
    <mergeCell ref="B158:D158"/>
    <mergeCell ref="B159:D159"/>
    <mergeCell ref="B160:D160"/>
    <mergeCell ref="B149:D149"/>
    <mergeCell ref="B150:D150"/>
    <mergeCell ref="B151:D151"/>
    <mergeCell ref="B152:D152"/>
    <mergeCell ref="B153:D153"/>
    <mergeCell ref="B154:D154"/>
    <mergeCell ref="B143:D143"/>
    <mergeCell ref="B144:D144"/>
    <mergeCell ref="B145:D145"/>
    <mergeCell ref="B146:D146"/>
    <mergeCell ref="B147:D147"/>
    <mergeCell ref="B148:D148"/>
    <mergeCell ref="B137:D137"/>
    <mergeCell ref="B138:D138"/>
    <mergeCell ref="B139:D139"/>
    <mergeCell ref="B140:D140"/>
    <mergeCell ref="B141:D141"/>
    <mergeCell ref="B142:D142"/>
    <mergeCell ref="B131:D131"/>
    <mergeCell ref="B132:D132"/>
    <mergeCell ref="B133:D133"/>
    <mergeCell ref="B134:D134"/>
    <mergeCell ref="B135:D135"/>
    <mergeCell ref="B136:D136"/>
    <mergeCell ref="B125:D125"/>
    <mergeCell ref="B126:D126"/>
    <mergeCell ref="B127:D127"/>
    <mergeCell ref="B128:D128"/>
    <mergeCell ref="B129:D129"/>
    <mergeCell ref="B130:D130"/>
    <mergeCell ref="B119:D119"/>
    <mergeCell ref="B120:D120"/>
    <mergeCell ref="B121:D121"/>
    <mergeCell ref="B122:D122"/>
    <mergeCell ref="B123:D123"/>
    <mergeCell ref="B124:D124"/>
    <mergeCell ref="B113:D113"/>
    <mergeCell ref="B114:D114"/>
    <mergeCell ref="B115:D115"/>
    <mergeCell ref="B116:D116"/>
    <mergeCell ref="B117:D117"/>
    <mergeCell ref="B118:D118"/>
    <mergeCell ref="B107:D107"/>
    <mergeCell ref="B108:D108"/>
    <mergeCell ref="B109:D109"/>
    <mergeCell ref="B110:D110"/>
    <mergeCell ref="B111:D111"/>
    <mergeCell ref="B112:D112"/>
    <mergeCell ref="B101:D101"/>
    <mergeCell ref="B102:D102"/>
    <mergeCell ref="B103:D103"/>
    <mergeCell ref="B104:D104"/>
    <mergeCell ref="B105:D105"/>
    <mergeCell ref="B106:D106"/>
    <mergeCell ref="B95:D95"/>
    <mergeCell ref="B96:D96"/>
    <mergeCell ref="B97:D97"/>
    <mergeCell ref="B98:D98"/>
    <mergeCell ref="B99:D99"/>
    <mergeCell ref="B100:D100"/>
    <mergeCell ref="B89:D89"/>
    <mergeCell ref="B90:D90"/>
    <mergeCell ref="B91:D91"/>
    <mergeCell ref="B92:D92"/>
    <mergeCell ref="B93:D93"/>
    <mergeCell ref="B94:D94"/>
    <mergeCell ref="B83:D83"/>
    <mergeCell ref="B84:D84"/>
    <mergeCell ref="B85:D85"/>
    <mergeCell ref="B86:D86"/>
    <mergeCell ref="B87:D87"/>
    <mergeCell ref="B88:D88"/>
    <mergeCell ref="B77:D77"/>
    <mergeCell ref="B78:D78"/>
    <mergeCell ref="B79:D79"/>
    <mergeCell ref="B80:D80"/>
    <mergeCell ref="B81:D81"/>
    <mergeCell ref="B82:D82"/>
    <mergeCell ref="B71:D71"/>
    <mergeCell ref="B72:D72"/>
    <mergeCell ref="B73:D73"/>
    <mergeCell ref="B74:D74"/>
    <mergeCell ref="B75:D75"/>
    <mergeCell ref="B76:D76"/>
    <mergeCell ref="B65:D65"/>
    <mergeCell ref="B66:D66"/>
    <mergeCell ref="B67:D67"/>
    <mergeCell ref="B68:D68"/>
    <mergeCell ref="B69:D69"/>
    <mergeCell ref="B70:D70"/>
    <mergeCell ref="B60:D60"/>
    <mergeCell ref="B61:D61"/>
    <mergeCell ref="B62:D62"/>
    <mergeCell ref="B63:D63"/>
    <mergeCell ref="B64:D64"/>
    <mergeCell ref="B59:D59"/>
    <mergeCell ref="G43:H43"/>
    <mergeCell ref="I43:R43"/>
    <mergeCell ref="B44:H44"/>
    <mergeCell ref="I44:R44"/>
    <mergeCell ref="G45:H45"/>
    <mergeCell ref="I45:J45"/>
    <mergeCell ref="L45:M45"/>
    <mergeCell ref="O45:P45"/>
    <mergeCell ref="B51:D51"/>
    <mergeCell ref="B52:D52"/>
    <mergeCell ref="B53:F53"/>
    <mergeCell ref="B54:N54"/>
    <mergeCell ref="O54:P54"/>
    <mergeCell ref="B58:D58"/>
    <mergeCell ref="B46:H46"/>
    <mergeCell ref="G47:H47"/>
    <mergeCell ref="B48:H48"/>
    <mergeCell ref="B49:F49"/>
    <mergeCell ref="G49:H49"/>
    <mergeCell ref="B50:H50"/>
    <mergeCell ref="B37:R37"/>
    <mergeCell ref="K38:R38"/>
    <mergeCell ref="B39:R39"/>
    <mergeCell ref="I40:R40"/>
    <mergeCell ref="I41:R41"/>
    <mergeCell ref="B42:H42"/>
    <mergeCell ref="I42:R42"/>
    <mergeCell ref="B33:L33"/>
    <mergeCell ref="M33:O36"/>
    <mergeCell ref="P33:R33"/>
    <mergeCell ref="B34:L34"/>
    <mergeCell ref="P34:R34"/>
    <mergeCell ref="B35:L35"/>
    <mergeCell ref="P35:R35"/>
    <mergeCell ref="B36:L36"/>
    <mergeCell ref="P36:R36"/>
    <mergeCell ref="P29:R32"/>
    <mergeCell ref="C30:L30"/>
    <mergeCell ref="M30:O30"/>
    <mergeCell ref="C31:L31"/>
    <mergeCell ref="M31:O31"/>
    <mergeCell ref="C32:L32"/>
    <mergeCell ref="M32:O32"/>
    <mergeCell ref="B26:L26"/>
    <mergeCell ref="B27:B32"/>
    <mergeCell ref="C27:L27"/>
    <mergeCell ref="M27:O27"/>
    <mergeCell ref="C28:L28"/>
    <mergeCell ref="M28:O28"/>
    <mergeCell ref="P28:R28"/>
    <mergeCell ref="C29:L29"/>
    <mergeCell ref="M29:O29"/>
    <mergeCell ref="M10:O26"/>
    <mergeCell ref="C10:L10"/>
    <mergeCell ref="P10:R10"/>
    <mergeCell ref="B11:L11"/>
    <mergeCell ref="P11:R11"/>
    <mergeCell ref="P15:R15"/>
    <mergeCell ref="P14:R14"/>
    <mergeCell ref="B22:B25"/>
    <mergeCell ref="C25:L25"/>
    <mergeCell ref="C22:L22"/>
    <mergeCell ref="B21:L21"/>
    <mergeCell ref="P21:R21"/>
    <mergeCell ref="B8:B10"/>
    <mergeCell ref="B12:B20"/>
    <mergeCell ref="C19:L19"/>
    <mergeCell ref="C18:L18"/>
    <mergeCell ref="C17:L17"/>
    <mergeCell ref="C16:L16"/>
    <mergeCell ref="C15:L15"/>
    <mergeCell ref="C8:L8"/>
    <mergeCell ref="M8:O8"/>
    <mergeCell ref="C9:L9"/>
    <mergeCell ref="C14:L14"/>
    <mergeCell ref="C13:L13"/>
    <mergeCell ref="C12:L12"/>
    <mergeCell ref="P16:R16"/>
    <mergeCell ref="C23:L23"/>
    <mergeCell ref="P23:R23"/>
    <mergeCell ref="C20:L20"/>
    <mergeCell ref="P20:R20"/>
    <mergeCell ref="P22:R22"/>
    <mergeCell ref="P19:R19"/>
    <mergeCell ref="K1:R1"/>
    <mergeCell ref="B2:R2"/>
    <mergeCell ref="B3:R3"/>
    <mergeCell ref="B4:L4"/>
    <mergeCell ref="M4:O4"/>
    <mergeCell ref="P4:R4"/>
    <mergeCell ref="I48:R48"/>
    <mergeCell ref="I50:J50"/>
    <mergeCell ref="L50:M50"/>
    <mergeCell ref="O50:P50"/>
    <mergeCell ref="I49:J49"/>
    <mergeCell ref="L49:M49"/>
    <mergeCell ref="O49:P49"/>
    <mergeCell ref="I46:J46"/>
    <mergeCell ref="L46:M46"/>
    <mergeCell ref="O46:P46"/>
    <mergeCell ref="B5:L5"/>
    <mergeCell ref="M5:O7"/>
    <mergeCell ref="P5:R5"/>
    <mergeCell ref="B6:L6"/>
    <mergeCell ref="P6:R6"/>
    <mergeCell ref="B7:L7"/>
    <mergeCell ref="C24:L24"/>
    <mergeCell ref="P24:R24"/>
  </mergeCells>
  <conditionalFormatting sqref="M32">
    <cfRule type="containsText" dxfId="38" priority="107" operator="containsText" text="Yes">
      <formula>NOT(ISERROR(SEARCH("Yes",M32)))</formula>
    </cfRule>
  </conditionalFormatting>
  <pageMargins left="0.1" right="0.1" top="0.25" bottom="0.3" header="0.3" footer="0.2"/>
  <pageSetup scale="66" fitToHeight="0" orientation="portrait" r:id="rId1"/>
  <headerFooter>
    <oddFooter>&amp;L&amp;"Times New Roman,Regular"&amp;8&amp;D&amp;R&amp;"Times New Roman,Regular"&amp;8Title I, Part A
Individual Application</oddFooter>
  </headerFooter>
  <rowBreaks count="1" manualBreakCount="1">
    <brk id="37"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 operator="containsText" text="No" id="{EC2D3432-66E8-4255-8099-CA003135ED17}">
            <xm:f>NOT(ISERROR(SEARCH("No",'Private School'!#REF!)))</xm:f>
            <x14:dxf>
              <font>
                <color rgb="FFC00000"/>
              </font>
              <fill>
                <patternFill>
                  <bgColor rgb="FFFFCCCC"/>
                </patternFill>
              </fill>
            </x14:dxf>
          </x14:cfRule>
          <xm:sqref>M32</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FD7FA85E-7BA0-41CD-8A50-18EE1AE886EE}">
          <x14:formula1>
            <xm:f>Prefills!$N$8:$N$9</xm:f>
          </x14:formula1>
          <xm:sqref>E58:E256 G58:H256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27</vt:i4>
      </vt:variant>
    </vt:vector>
  </HeadingPairs>
  <TitlesOfParts>
    <vt:vector size="47" baseType="lpstr">
      <vt:lpstr>Main Page</vt:lpstr>
      <vt:lpstr>Budget Check</vt:lpstr>
      <vt:lpstr>Narrative</vt:lpstr>
      <vt:lpstr>Budget</vt:lpstr>
      <vt:lpstr>Transferability</vt:lpstr>
      <vt:lpstr>GEPA</vt:lpstr>
      <vt:lpstr>Program Requirements</vt:lpstr>
      <vt:lpstr>35% and Above Low-Income</vt:lpstr>
      <vt:lpstr>Below 35% Low-Income</vt:lpstr>
      <vt:lpstr>Private School</vt:lpstr>
      <vt:lpstr>School Improvement</vt:lpstr>
      <vt:lpstr>Skipped School Provision</vt:lpstr>
      <vt:lpstr>Neglected</vt:lpstr>
      <vt:lpstr>Foster Care and Homeless</vt:lpstr>
      <vt:lpstr>Early Childhood</vt:lpstr>
      <vt:lpstr>Expenditure Descriptions</vt:lpstr>
      <vt:lpstr>General Assurances</vt:lpstr>
      <vt:lpstr>Program Specific Assurances</vt:lpstr>
      <vt:lpstr>Division Schools</vt:lpstr>
      <vt:lpstr>Prefills</vt:lpstr>
      <vt:lpstr>Accomack_County_Public_Schools</vt:lpstr>
      <vt:lpstr>IA_Categories</vt:lpstr>
      <vt:lpstr>IA_Categories_OC1000</vt:lpstr>
      <vt:lpstr>IA_Categories_OC2000</vt:lpstr>
      <vt:lpstr>IA_Educational_Services</vt:lpstr>
      <vt:lpstr>junk</vt:lpstr>
      <vt:lpstr>'35% and Above Low-Income'!Print_Area</vt:lpstr>
      <vt:lpstr>'Below 35% Low-Income'!Print_Area</vt:lpstr>
      <vt:lpstr>Budget!Print_Area</vt:lpstr>
      <vt:lpstr>'Budget Check'!Print_Area</vt:lpstr>
      <vt:lpstr>'Early Childhood'!Print_Area</vt:lpstr>
      <vt:lpstr>'Expenditure Descriptions'!Print_Area</vt:lpstr>
      <vt:lpstr>'Foster Care and Homeless'!Print_Area</vt:lpstr>
      <vt:lpstr>'General Assurances'!Print_Area</vt:lpstr>
      <vt:lpstr>GEPA!Print_Area</vt:lpstr>
      <vt:lpstr>'Main Page'!Print_Area</vt:lpstr>
      <vt:lpstr>Narrative!Print_Area</vt:lpstr>
      <vt:lpstr>Neglected!Print_Area</vt:lpstr>
      <vt:lpstr>'Private School'!Print_Area</vt:lpstr>
      <vt:lpstr>'Program Requirements'!Print_Area</vt:lpstr>
      <vt:lpstr>'Program Specific Assurances'!Print_Area</vt:lpstr>
      <vt:lpstr>'School Improvement'!Print_Area</vt:lpstr>
      <vt:lpstr>'Skipped School Provision'!Print_Area</vt:lpstr>
      <vt:lpstr>Transferability!Print_Area</vt:lpstr>
      <vt:lpstr>School_Divisions</vt:lpstr>
      <vt:lpstr>Transferability</vt:lpstr>
      <vt:lpstr>Yes_No</vt:lpstr>
    </vt:vector>
  </TitlesOfParts>
  <Company>Commonwealth of Virginia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Virginia Department of Education - BMarable</dc:creator>
  <dc:description>5-16 - changed all objects to  format of move &amp; size with cells</dc:description>
  <cp:lastModifiedBy>Stephanie Grady</cp:lastModifiedBy>
  <cp:lastPrinted>2026-02-04T18:41:29Z</cp:lastPrinted>
  <dcterms:created xsi:type="dcterms:W3CDTF">2005-12-01T15:18:03Z</dcterms:created>
  <dcterms:modified xsi:type="dcterms:W3CDTF">2026-06-03T19:26:02Z</dcterms:modified>
</cp:coreProperties>
</file>