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codeName="{3D1A710C-6663-3D7B-7F91-EC182F24A4BC}"/>
  <workbookPr codeName="ThisWorkbook" hidePivotFieldList="1"/>
  <mc:AlternateContent xmlns:mc="http://schemas.openxmlformats.org/markup-compatibility/2006">
    <mc:Choice Requires="x15">
      <x15ac:absPath xmlns:x15ac="http://schemas.microsoft.com/office/spreadsheetml/2010/11/ac" url="S:\Fiscal Services Share\Stephanie\26.27 Grant Info\Title IV\"/>
    </mc:Choice>
  </mc:AlternateContent>
  <xr:revisionPtr revIDLastSave="0" documentId="13_ncr:1_{245F562D-1218-4169-9D0D-863C431F160C}" xr6:coauthVersionLast="36" xr6:coauthVersionMax="47" xr10:uidLastSave="{00000000-0000-0000-0000-000000000000}"/>
  <workbookProtection workbookAlgorithmName="SHA-512" workbookHashValue="DnTJLjRtR/Khoy5Qlfvb2U9omZ4MAtlyj+MjEQSN0kCdlMgSqXrHS4Qt1E7SFBTTK/NGp5y8PPnk/XJtozlW/Q==" workbookSaltValue="gkZB5R3sk2G5Bwm+uS35Jg==" workbookSpinCount="100000" lockStructure="1"/>
  <bookViews>
    <workbookView xWindow="0" yWindow="0" windowWidth="28800" windowHeight="12108" tabRatio="880" xr2:uid="{00000000-000D-0000-FFFF-FFFF00000000}"/>
  </bookViews>
  <sheets>
    <sheet name="Main Page" sheetId="32" r:id="rId1"/>
    <sheet name="Budget Check" sheetId="44" r:id="rId2"/>
    <sheet name="Narrative" sheetId="36" r:id="rId3"/>
    <sheet name="Reporting" sheetId="45" r:id="rId4"/>
    <sheet name="Budget" sheetId="49" r:id="rId5"/>
    <sheet name="Transferability" sheetId="48" r:id="rId6"/>
    <sheet name="Private Schools" sheetId="47" r:id="rId7"/>
    <sheet name="GEPA" sheetId="46" r:id="rId8"/>
    <sheet name="Expenditure Descriptions" sheetId="41" r:id="rId9"/>
    <sheet name="General Assurances" sheetId="43" r:id="rId10"/>
    <sheet name="Program Specific Assurances" sheetId="42" r:id="rId11"/>
    <sheet name="Prefills" sheetId="29" state="hidden" r:id="rId12"/>
  </sheets>
  <definedNames>
    <definedName name="_xlnm._FilterDatabase" localSheetId="11" hidden="1">Prefills!$A$5:$F$5</definedName>
    <definedName name="IIA__Transferability">Prefills!$H$8</definedName>
    <definedName name="IVA_Categories">Prefills!$H$12:$H$20</definedName>
    <definedName name="IVA_Categories_OC4000_OC5000_OC8000">Prefills!$J$12:$J$17</definedName>
    <definedName name="_xlnm.Print_Area" localSheetId="4">Budget!$A$1:$R$361</definedName>
    <definedName name="_xlnm.Print_Area" localSheetId="1">'Budget Check'!$A:$E</definedName>
    <definedName name="_xlnm.Print_Area" localSheetId="8">'Expenditure Descriptions'!$A:$R</definedName>
    <definedName name="_xlnm.Print_Area" localSheetId="9">'General Assurances'!$A:$R</definedName>
    <definedName name="_xlnm.Print_Area" localSheetId="7">GEPA!$A:$R</definedName>
    <definedName name="_xlnm.Print_Area" localSheetId="2">Narrative!$A$1:$R$283</definedName>
    <definedName name="_xlnm.Print_Area" localSheetId="6">'Private Schools'!$A$1:$X$86</definedName>
    <definedName name="_xlnm.Print_Area" localSheetId="10">'Program Specific Assurances'!$A:$R</definedName>
    <definedName name="_xlnm.Print_Area" localSheetId="3">Reporting!$A$1:$R$60</definedName>
    <definedName name="_xlnm.Print_Area" localSheetId="5">Transferability!$A$1:$R$363</definedName>
    <definedName name="School_Divisions">Prefills!$A$6:$A$144</definedName>
    <definedName name="Yes_No">Prefills!$J$8:$J$9</definedName>
  </definedNames>
  <calcPr calcId="191029"/>
</workbook>
</file>

<file path=xl/calcChain.xml><?xml version="1.0" encoding="utf-8"?>
<calcChain xmlns="http://schemas.openxmlformats.org/spreadsheetml/2006/main">
  <c r="K66" i="47" l="1"/>
  <c r="I66" i="47"/>
  <c r="M66" i="47" s="1"/>
  <c r="K65" i="47"/>
  <c r="I65" i="47"/>
  <c r="K64" i="47"/>
  <c r="I64" i="47"/>
  <c r="M64" i="47" s="1"/>
  <c r="K63" i="47"/>
  <c r="I63" i="47"/>
  <c r="K62" i="47"/>
  <c r="I62" i="47"/>
  <c r="M62" i="47" s="1"/>
  <c r="K233" i="36"/>
  <c r="E233" i="36"/>
  <c r="K243" i="36"/>
  <c r="E243" i="36"/>
  <c r="E159" i="36"/>
  <c r="K159" i="36"/>
  <c r="O36" i="48"/>
  <c r="O33" i="48"/>
  <c r="O29" i="48"/>
  <c r="O25" i="48"/>
  <c r="O22" i="48"/>
  <c r="O18" i="48"/>
  <c r="O14" i="48"/>
  <c r="Q38" i="48"/>
  <c r="N39" i="48"/>
  <c r="N38" i="48"/>
  <c r="L38" i="48"/>
  <c r="J38" i="48"/>
  <c r="H38" i="48"/>
  <c r="N33" i="48"/>
  <c r="L36" i="48"/>
  <c r="J36" i="48"/>
  <c r="H36" i="48"/>
  <c r="N36" i="48" s="1"/>
  <c r="H33" i="48"/>
  <c r="H29" i="48"/>
  <c r="N29" i="48" s="1"/>
  <c r="L25" i="48"/>
  <c r="J25" i="48"/>
  <c r="H25" i="48"/>
  <c r="H22" i="48"/>
  <c r="H18" i="48"/>
  <c r="H14" i="48"/>
  <c r="L33" i="48"/>
  <c r="J33" i="48"/>
  <c r="L29" i="48"/>
  <c r="J29" i="48"/>
  <c r="L22" i="48"/>
  <c r="J22" i="48"/>
  <c r="N22" i="48" s="1"/>
  <c r="L18" i="48"/>
  <c r="J18" i="48"/>
  <c r="L14" i="48"/>
  <c r="L37" i="48" s="1"/>
  <c r="J14" i="48"/>
  <c r="J37" i="48" s="1"/>
  <c r="L39" i="48"/>
  <c r="J39" i="48"/>
  <c r="M65" i="47" l="1"/>
  <c r="M63" i="47"/>
  <c r="H37" i="48"/>
  <c r="N37" i="48" s="1"/>
  <c r="N25" i="48"/>
  <c r="N18" i="48"/>
  <c r="N14" i="48"/>
  <c r="B6" i="45" l="1"/>
  <c r="K144" i="36" l="1"/>
  <c r="E144" i="36"/>
  <c r="K47" i="45"/>
  <c r="E47" i="45"/>
  <c r="B47" i="45"/>
  <c r="J20" i="49"/>
  <c r="J19" i="49"/>
  <c r="H89" i="47"/>
  <c r="F89" i="47"/>
  <c r="K82" i="47"/>
  <c r="I82" i="47"/>
  <c r="I87" i="47"/>
  <c r="K87" i="47"/>
  <c r="M87" i="47" l="1"/>
  <c r="J24" i="47"/>
  <c r="K216" i="36"/>
  <c r="E216" i="36"/>
  <c r="L31" i="49"/>
  <c r="J31" i="49"/>
  <c r="H31" i="49"/>
  <c r="L30" i="49"/>
  <c r="J30" i="49"/>
  <c r="H30" i="49"/>
  <c r="L28" i="49"/>
  <c r="J28" i="49"/>
  <c r="H28" i="49"/>
  <c r="L27" i="49"/>
  <c r="J27" i="49"/>
  <c r="H27" i="49"/>
  <c r="L26" i="49"/>
  <c r="J26" i="49"/>
  <c r="H26" i="49"/>
  <c r="L24" i="49"/>
  <c r="J24" i="49"/>
  <c r="H24" i="49"/>
  <c r="L23" i="49"/>
  <c r="J23" i="49"/>
  <c r="H23" i="49"/>
  <c r="L22" i="49"/>
  <c r="J22" i="49"/>
  <c r="H22" i="49"/>
  <c r="L20" i="49"/>
  <c r="H20" i="49"/>
  <c r="L19" i="49"/>
  <c r="H19" i="49"/>
  <c r="L17" i="49"/>
  <c r="J17" i="49"/>
  <c r="H17" i="49"/>
  <c r="L16" i="49"/>
  <c r="J16" i="49"/>
  <c r="H16" i="49"/>
  <c r="L15" i="49"/>
  <c r="J15" i="49"/>
  <c r="H15" i="49"/>
  <c r="L13" i="49"/>
  <c r="J13" i="49"/>
  <c r="H13" i="49"/>
  <c r="L12" i="49"/>
  <c r="J12" i="49"/>
  <c r="H12" i="49"/>
  <c r="L11" i="49"/>
  <c r="J11" i="49"/>
  <c r="H11" i="49"/>
  <c r="L9" i="49"/>
  <c r="J9" i="49"/>
  <c r="H9" i="49"/>
  <c r="L8" i="49" l="1"/>
  <c r="J8" i="49"/>
  <c r="H8" i="49"/>
  <c r="L7" i="49"/>
  <c r="J7" i="49"/>
  <c r="H7" i="49"/>
  <c r="K319" i="49"/>
  <c r="E319" i="49"/>
  <c r="K276" i="49"/>
  <c r="E276" i="49"/>
  <c r="K231" i="49"/>
  <c r="E231" i="49"/>
  <c r="K184" i="49"/>
  <c r="E184" i="49"/>
  <c r="K137" i="49"/>
  <c r="E137" i="49"/>
  <c r="K90" i="49"/>
  <c r="E90" i="49"/>
  <c r="K41" i="49"/>
  <c r="E41" i="49"/>
  <c r="K1" i="49"/>
  <c r="E1" i="49"/>
  <c r="K321" i="48"/>
  <c r="E321" i="48"/>
  <c r="K278" i="48"/>
  <c r="E278" i="48"/>
  <c r="K233" i="48"/>
  <c r="E233" i="48"/>
  <c r="K186" i="48"/>
  <c r="E186" i="48"/>
  <c r="K139" i="48"/>
  <c r="E139" i="48"/>
  <c r="K92" i="48"/>
  <c r="E92" i="48"/>
  <c r="K43" i="48"/>
  <c r="E43" i="48"/>
  <c r="K1" i="48"/>
  <c r="E1" i="48"/>
  <c r="K34" i="47"/>
  <c r="E34" i="47"/>
  <c r="K1" i="47"/>
  <c r="E1" i="47"/>
  <c r="K1" i="46"/>
  <c r="E1" i="46"/>
  <c r="K1" i="41"/>
  <c r="E1" i="41"/>
  <c r="K1" i="43"/>
  <c r="E1" i="43"/>
  <c r="K1" i="42"/>
  <c r="E1" i="42"/>
  <c r="K33" i="45"/>
  <c r="E33" i="45"/>
  <c r="K18" i="45"/>
  <c r="E18" i="45"/>
  <c r="K1" i="45"/>
  <c r="E1" i="45"/>
  <c r="K199" i="36"/>
  <c r="E199" i="36"/>
  <c r="K181" i="36"/>
  <c r="E181" i="36"/>
  <c r="K161" i="36"/>
  <c r="E161" i="36"/>
  <c r="K278" i="36"/>
  <c r="E278" i="36"/>
  <c r="K267" i="36"/>
  <c r="E267" i="36"/>
  <c r="K255" i="36"/>
  <c r="E255" i="36"/>
  <c r="K111" i="36"/>
  <c r="E111" i="36"/>
  <c r="L32" i="49"/>
  <c r="L35" i="49" l="1"/>
  <c r="J35" i="49"/>
  <c r="H35" i="49"/>
  <c r="J32" i="49"/>
  <c r="H32" i="49"/>
  <c r="L29" i="49"/>
  <c r="J29" i="49"/>
  <c r="H29" i="49"/>
  <c r="L25" i="49"/>
  <c r="J25" i="49"/>
  <c r="H25" i="49"/>
  <c r="L21" i="49"/>
  <c r="J21" i="49"/>
  <c r="H21" i="49"/>
  <c r="L18" i="49"/>
  <c r="J18" i="49"/>
  <c r="H18" i="49"/>
  <c r="L14" i="49"/>
  <c r="J14" i="49"/>
  <c r="H14" i="49"/>
  <c r="L10" i="49"/>
  <c r="J10" i="49"/>
  <c r="H10" i="49"/>
  <c r="H33" i="49" l="1"/>
  <c r="J33" i="49"/>
  <c r="L33" i="49"/>
  <c r="Q33" i="49" s="1"/>
  <c r="G43" i="44"/>
  <c r="P360" i="49" l="1"/>
  <c r="P317" i="49"/>
  <c r="P274" i="49"/>
  <c r="P229" i="49"/>
  <c r="P181" i="49"/>
  <c r="P135" i="49"/>
  <c r="P87" i="49"/>
  <c r="O87" i="49"/>
  <c r="P362" i="48"/>
  <c r="P319" i="48"/>
  <c r="P276" i="48"/>
  <c r="P231" i="48"/>
  <c r="P183" i="48"/>
  <c r="O89" i="48"/>
  <c r="P137" i="48"/>
  <c r="P89" i="48"/>
  <c r="L34" i="49"/>
  <c r="J34" i="49"/>
  <c r="H34" i="49"/>
  <c r="N25" i="49" l="1"/>
  <c r="O25" i="49" s="1"/>
  <c r="D20" i="44" s="1"/>
  <c r="N10" i="49"/>
  <c r="O10" i="49" s="1"/>
  <c r="D16" i="44" s="1"/>
  <c r="N34" i="49"/>
  <c r="J20" i="47" s="1"/>
  <c r="N35" i="49"/>
  <c r="N14" i="49"/>
  <c r="O14" i="49" s="1"/>
  <c r="D17" i="44" s="1"/>
  <c r="N32" i="49"/>
  <c r="O32" i="49" s="1"/>
  <c r="D22" i="44" s="1"/>
  <c r="N29" i="49"/>
  <c r="O29" i="49" s="1"/>
  <c r="D21" i="44" s="1"/>
  <c r="N18" i="49"/>
  <c r="O18" i="49" s="1"/>
  <c r="D18" i="44" s="1"/>
  <c r="J25" i="47"/>
  <c r="H39" i="48"/>
  <c r="H9" i="48"/>
  <c r="D35" i="44"/>
  <c r="D37" i="44"/>
  <c r="D34" i="44"/>
  <c r="K88" i="47"/>
  <c r="I88" i="47"/>
  <c r="K86" i="47"/>
  <c r="I86" i="47"/>
  <c r="K85" i="47"/>
  <c r="I85" i="47"/>
  <c r="K84" i="47"/>
  <c r="I84" i="47"/>
  <c r="K83" i="47"/>
  <c r="I83" i="47"/>
  <c r="K81" i="47"/>
  <c r="I81" i="47"/>
  <c r="K80" i="47"/>
  <c r="I80" i="47"/>
  <c r="K79" i="47"/>
  <c r="I79" i="47"/>
  <c r="K78" i="47"/>
  <c r="I78" i="47"/>
  <c r="K77" i="47"/>
  <c r="I77" i="47"/>
  <c r="K76" i="47"/>
  <c r="I76" i="47"/>
  <c r="K75" i="47"/>
  <c r="I75" i="47"/>
  <c r="K74" i="47"/>
  <c r="I74" i="47"/>
  <c r="K73" i="47"/>
  <c r="I73" i="47"/>
  <c r="K72" i="47"/>
  <c r="I72" i="47"/>
  <c r="K71" i="47"/>
  <c r="I71" i="47"/>
  <c r="K70" i="47"/>
  <c r="I70" i="47"/>
  <c r="K69" i="47"/>
  <c r="I69" i="47"/>
  <c r="K68" i="47"/>
  <c r="I68" i="47"/>
  <c r="K67" i="47"/>
  <c r="I67" i="47"/>
  <c r="K61" i="47"/>
  <c r="I61" i="47"/>
  <c r="K60" i="47"/>
  <c r="I60" i="47"/>
  <c r="K59" i="47"/>
  <c r="I59" i="47"/>
  <c r="K58" i="47"/>
  <c r="I58" i="47"/>
  <c r="K57" i="47"/>
  <c r="I57" i="47"/>
  <c r="K56" i="47"/>
  <c r="I56" i="47"/>
  <c r="K55" i="47"/>
  <c r="I55" i="47"/>
  <c r="K54" i="47"/>
  <c r="I54" i="47"/>
  <c r="K53" i="47"/>
  <c r="I53" i="47"/>
  <c r="K52" i="47"/>
  <c r="I52" i="47"/>
  <c r="K51" i="47"/>
  <c r="I51" i="47"/>
  <c r="K50" i="47"/>
  <c r="I50" i="47"/>
  <c r="K49" i="47"/>
  <c r="I49" i="47"/>
  <c r="K48" i="47"/>
  <c r="I48" i="47"/>
  <c r="K47" i="47"/>
  <c r="I47" i="47"/>
  <c r="K46" i="47"/>
  <c r="I46" i="47"/>
  <c r="H40" i="48" l="1"/>
  <c r="Q40" i="48"/>
  <c r="D36" i="44"/>
  <c r="M48" i="47"/>
  <c r="M60" i="47"/>
  <c r="M73" i="47"/>
  <c r="M69" i="47"/>
  <c r="M85" i="47"/>
  <c r="M88" i="47"/>
  <c r="M70" i="47"/>
  <c r="M78" i="47"/>
  <c r="M86" i="47"/>
  <c r="M52" i="47"/>
  <c r="M81" i="47"/>
  <c r="M49" i="47"/>
  <c r="M57" i="47"/>
  <c r="M51" i="47"/>
  <c r="M72" i="47"/>
  <c r="M46" i="47"/>
  <c r="M54" i="47"/>
  <c r="M67" i="47"/>
  <c r="M75" i="47"/>
  <c r="M83" i="47"/>
  <c r="D33" i="44"/>
  <c r="D32" i="44"/>
  <c r="J46" i="48"/>
  <c r="D41" i="44" s="1"/>
  <c r="D38" i="44"/>
  <c r="M55" i="47"/>
  <c r="M68" i="47"/>
  <c r="M76" i="47"/>
  <c r="M84" i="47"/>
  <c r="M47" i="47"/>
  <c r="M53" i="47"/>
  <c r="M74" i="47"/>
  <c r="M50" i="47"/>
  <c r="M58" i="47"/>
  <c r="M71" i="47"/>
  <c r="M79" i="47"/>
  <c r="K89" i="47"/>
  <c r="H42" i="47" s="1"/>
  <c r="M61" i="47"/>
  <c r="M82" i="47"/>
  <c r="M56" i="47"/>
  <c r="M59" i="47"/>
  <c r="M77" i="47"/>
  <c r="M80" i="47"/>
  <c r="I89" i="47"/>
  <c r="B42" i="47" s="1"/>
  <c r="Q35" i="49" s="1"/>
  <c r="D29" i="44" s="1"/>
  <c r="Q39" i="48" l="1"/>
  <c r="D43" i="44" s="1"/>
  <c r="D39" i="44"/>
  <c r="D12" i="44" l="1"/>
  <c r="B40" i="36" l="1"/>
  <c r="B39" i="36"/>
  <c r="G29" i="44" l="1"/>
  <c r="B19" i="36" l="1"/>
  <c r="F14" i="32" l="1"/>
  <c r="J159" i="36" l="1"/>
  <c r="J233" i="36"/>
  <c r="J243" i="36"/>
  <c r="J144" i="36"/>
  <c r="J47" i="45"/>
  <c r="J216" i="36"/>
  <c r="J161" i="36"/>
  <c r="J41" i="49"/>
  <c r="J43" i="48"/>
  <c r="J33" i="45"/>
  <c r="J276" i="49"/>
  <c r="J137" i="49"/>
  <c r="J139" i="48"/>
  <c r="J1" i="43"/>
  <c r="J278" i="36"/>
  <c r="J1" i="48"/>
  <c r="J111" i="36"/>
  <c r="J1" i="46"/>
  <c r="J90" i="49"/>
  <c r="J267" i="36"/>
  <c r="J1" i="47"/>
  <c r="J1" i="49"/>
  <c r="J18" i="45"/>
  <c r="J231" i="49"/>
  <c r="J233" i="48"/>
  <c r="J181" i="36"/>
  <c r="J92" i="48"/>
  <c r="J1" i="42"/>
  <c r="J199" i="36"/>
  <c r="J319" i="49"/>
  <c r="J321" i="48"/>
  <c r="J34" i="47"/>
  <c r="J1" i="45"/>
  <c r="J184" i="49"/>
  <c r="J186" i="48"/>
  <c r="J1" i="41"/>
  <c r="J255" i="36"/>
  <c r="J278" i="48"/>
  <c r="B47" i="36"/>
  <c r="D13" i="44"/>
  <c r="I19" i="36"/>
  <c r="K71" i="36"/>
  <c r="E71" i="36"/>
  <c r="J71" i="36" l="1"/>
  <c r="B3" i="29" l="1"/>
  <c r="D1" i="29"/>
  <c r="D2" i="29" s="1"/>
  <c r="D45" i="36" l="1"/>
  <c r="B45" i="36"/>
  <c r="O45" i="36"/>
  <c r="N68" i="36" l="1"/>
  <c r="O48" i="36" s="1"/>
  <c r="O49" i="36" s="1"/>
  <c r="K42" i="36"/>
  <c r="E42" i="36"/>
  <c r="D13" i="36"/>
  <c r="D8" i="36"/>
  <c r="J26" i="47" l="1"/>
  <c r="H36" i="49" l="1"/>
  <c r="D24" i="44" s="1"/>
  <c r="H90" i="47"/>
  <c r="S42" i="47"/>
  <c r="N5" i="49"/>
  <c r="J19" i="47" s="1"/>
  <c r="J37" i="49"/>
  <c r="L37" i="49"/>
  <c r="Q34" i="49"/>
  <c r="D25" i="44" s="1"/>
  <c r="J42" i="36"/>
  <c r="G9" i="32"/>
  <c r="T64" i="47" l="1"/>
  <c r="V64" i="47" s="1"/>
  <c r="T63" i="47"/>
  <c r="V63" i="47" s="1"/>
  <c r="T66" i="47"/>
  <c r="V66" i="47" s="1"/>
  <c r="T62" i="47"/>
  <c r="V62" i="47" s="1"/>
  <c r="T65" i="47"/>
  <c r="V65" i="47" s="1"/>
  <c r="U63" i="47"/>
  <c r="W63" i="47" s="1"/>
  <c r="U65" i="47"/>
  <c r="W65" i="47" s="1"/>
  <c r="U66" i="47"/>
  <c r="W66" i="47" s="1"/>
  <c r="U62" i="47"/>
  <c r="W62" i="47" s="1"/>
  <c r="U64" i="47"/>
  <c r="W64" i="47" s="1"/>
  <c r="I90" i="47"/>
  <c r="C37" i="47"/>
  <c r="W45" i="47"/>
  <c r="V45" i="47"/>
  <c r="T87" i="47"/>
  <c r="V87" i="47" s="1"/>
  <c r="T55" i="47"/>
  <c r="V55" i="47" s="1"/>
  <c r="T77" i="47"/>
  <c r="V77" i="47" s="1"/>
  <c r="T56" i="47"/>
  <c r="V56" i="47" s="1"/>
  <c r="T72" i="47"/>
  <c r="V72" i="47" s="1"/>
  <c r="U85" i="47"/>
  <c r="W85" i="47" s="1"/>
  <c r="U69" i="47"/>
  <c r="W69" i="47" s="1"/>
  <c r="U48" i="47"/>
  <c r="W48" i="47" s="1"/>
  <c r="U76" i="47"/>
  <c r="W76" i="47" s="1"/>
  <c r="U72" i="47"/>
  <c r="W72" i="47" s="1"/>
  <c r="T49" i="47"/>
  <c r="V49" i="47" s="1"/>
  <c r="U87" i="47"/>
  <c r="W87" i="47" s="1"/>
  <c r="T53" i="47"/>
  <c r="V53" i="47" s="1"/>
  <c r="T75" i="47"/>
  <c r="V75" i="47" s="1"/>
  <c r="T54" i="47"/>
  <c r="V54" i="47" s="1"/>
  <c r="T68" i="47"/>
  <c r="V68" i="47" s="1"/>
  <c r="U83" i="47"/>
  <c r="W83" i="47" s="1"/>
  <c r="U67" i="47"/>
  <c r="W67" i="47" s="1"/>
  <c r="U74" i="47"/>
  <c r="W74" i="47" s="1"/>
  <c r="U70" i="47"/>
  <c r="W70" i="47" s="1"/>
  <c r="U68" i="47"/>
  <c r="W68" i="47" s="1"/>
  <c r="T84" i="47"/>
  <c r="V84" i="47" s="1"/>
  <c r="T47" i="47"/>
  <c r="V47" i="47" s="1"/>
  <c r="T73" i="47"/>
  <c r="V73" i="47" s="1"/>
  <c r="T52" i="47"/>
  <c r="V52" i="47" s="1"/>
  <c r="T57" i="47"/>
  <c r="V57" i="47" s="1"/>
  <c r="U81" i="47"/>
  <c r="W81" i="47" s="1"/>
  <c r="U60" i="47"/>
  <c r="W60" i="47" s="1"/>
  <c r="U61" i="47"/>
  <c r="W61" i="47" s="1"/>
  <c r="U59" i="47"/>
  <c r="W59" i="47" s="1"/>
  <c r="U57" i="47"/>
  <c r="W57" i="47" s="1"/>
  <c r="T74" i="47"/>
  <c r="V74" i="47" s="1"/>
  <c r="T46" i="47"/>
  <c r="V46" i="47" s="1"/>
  <c r="U54" i="47"/>
  <c r="W54" i="47" s="1"/>
  <c r="T86" i="47"/>
  <c r="V86" i="47" s="1"/>
  <c r="T88" i="47"/>
  <c r="V88" i="47" s="1"/>
  <c r="T71" i="47"/>
  <c r="V71" i="47" s="1"/>
  <c r="T50" i="47"/>
  <c r="V50" i="47" s="1"/>
  <c r="T51" i="47"/>
  <c r="V51" i="47" s="1"/>
  <c r="U79" i="47"/>
  <c r="W79" i="47" s="1"/>
  <c r="U58" i="47"/>
  <c r="W58" i="47" s="1"/>
  <c r="U55" i="47"/>
  <c r="W55" i="47" s="1"/>
  <c r="U53" i="47"/>
  <c r="W53" i="47" s="1"/>
  <c r="U51" i="47"/>
  <c r="W51" i="47" s="1"/>
  <c r="T78" i="47"/>
  <c r="V78" i="47" s="1"/>
  <c r="T85" i="47"/>
  <c r="V85" i="47" s="1"/>
  <c r="T69" i="47"/>
  <c r="V69" i="47" s="1"/>
  <c r="T48" i="47"/>
  <c r="V48" i="47" s="1"/>
  <c r="T59" i="47"/>
  <c r="V59" i="47" s="1"/>
  <c r="U77" i="47"/>
  <c r="W77" i="47" s="1"/>
  <c r="U56" i="47"/>
  <c r="W56" i="47" s="1"/>
  <c r="U49" i="47"/>
  <c r="W49" i="47" s="1"/>
  <c r="U47" i="47"/>
  <c r="W47" i="47" s="1"/>
  <c r="T67" i="47"/>
  <c r="V67" i="47" s="1"/>
  <c r="U75" i="47"/>
  <c r="W75" i="47" s="1"/>
  <c r="U46" i="47"/>
  <c r="W46" i="47" s="1"/>
  <c r="T83" i="47"/>
  <c r="V83" i="47" s="1"/>
  <c r="U86" i="47"/>
  <c r="W86" i="47" s="1"/>
  <c r="T70" i="47"/>
  <c r="V70" i="47" s="1"/>
  <c r="T81" i="47"/>
  <c r="V81" i="47" s="1"/>
  <c r="T60" i="47"/>
  <c r="V60" i="47" s="1"/>
  <c r="T82" i="47"/>
  <c r="V82" i="47" s="1"/>
  <c r="T80" i="47"/>
  <c r="V80" i="47" s="1"/>
  <c r="U73" i="47"/>
  <c r="W73" i="47" s="1"/>
  <c r="U52" i="47"/>
  <c r="W52" i="47" s="1"/>
  <c r="U84" i="47"/>
  <c r="W84" i="47" s="1"/>
  <c r="U82" i="47"/>
  <c r="W82" i="47" s="1"/>
  <c r="T61" i="47"/>
  <c r="V61" i="47" s="1"/>
  <c r="T79" i="47"/>
  <c r="V79" i="47" s="1"/>
  <c r="T58" i="47"/>
  <c r="V58" i="47" s="1"/>
  <c r="T76" i="47"/>
  <c r="V76" i="47" s="1"/>
  <c r="U88" i="47"/>
  <c r="W88" i="47" s="1"/>
  <c r="U71" i="47"/>
  <c r="W71" i="47" s="1"/>
  <c r="U50" i="47"/>
  <c r="W50" i="47" s="1"/>
  <c r="U80" i="47"/>
  <c r="W80" i="47" s="1"/>
  <c r="U78" i="47"/>
  <c r="W78" i="47" s="1"/>
  <c r="C16" i="47"/>
  <c r="B276" i="49"/>
  <c r="B184" i="49"/>
  <c r="B90" i="49"/>
  <c r="B1" i="49"/>
  <c r="B278" i="48"/>
  <c r="B186" i="48"/>
  <c r="B92" i="48"/>
  <c r="B1" i="48"/>
  <c r="B34" i="47"/>
  <c r="B1" i="46"/>
  <c r="B1" i="43"/>
  <c r="B33" i="45"/>
  <c r="B319" i="49"/>
  <c r="B137" i="49"/>
  <c r="B41" i="49"/>
  <c r="B321" i="48"/>
  <c r="B233" i="48"/>
  <c r="B139" i="48"/>
  <c r="B43" i="48"/>
  <c r="B1" i="47"/>
  <c r="B1" i="41"/>
  <c r="B1" i="42"/>
  <c r="B1" i="45"/>
  <c r="B231" i="49"/>
  <c r="B18" i="45"/>
  <c r="I45" i="47"/>
  <c r="H41" i="47"/>
  <c r="F45" i="47"/>
  <c r="K90" i="47"/>
  <c r="S41" i="47"/>
  <c r="M41" i="47"/>
  <c r="B41" i="47"/>
  <c r="K45" i="47"/>
  <c r="B8" i="44"/>
  <c r="D10" i="36"/>
  <c r="B243" i="36" l="1"/>
  <c r="B233" i="36"/>
  <c r="B144" i="36"/>
  <c r="B159" i="36"/>
  <c r="V89" i="47"/>
  <c r="W89" i="47"/>
  <c r="B216" i="36"/>
  <c r="B267" i="36"/>
  <c r="B199" i="36"/>
  <c r="B161" i="36"/>
  <c r="B255" i="36"/>
  <c r="B111" i="36"/>
  <c r="B181" i="36"/>
  <c r="B278" i="36"/>
  <c r="B71" i="36"/>
  <c r="B42" i="36"/>
  <c r="N21" i="49" l="1"/>
  <c r="O21" i="49" s="1"/>
  <c r="D19" i="44" s="1"/>
  <c r="H37" i="49"/>
  <c r="N33" i="49" l="1"/>
  <c r="J44" i="49" l="1"/>
  <c r="D27" i="44" s="1"/>
  <c r="J21" i="47"/>
  <c r="Q36" i="49"/>
  <c r="D23" i="44" s="1"/>
  <c r="Q37" i="49"/>
  <c r="D90" i="47" l="1"/>
  <c r="M42"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KLux</author>
  </authors>
  <commentList>
    <comment ref="O2" authorId="0" shapeId="0" xr:uid="{00000000-0006-0000-0200-000001000000}">
      <text>
        <r>
          <rPr>
            <sz val="8"/>
            <color indexed="81"/>
            <rFont val="Times New Roman"/>
            <family val="1"/>
          </rPr>
          <t xml:space="preserve">VDOE: The original application will be the first 2026-2027 application for your division for this Title program.  </t>
        </r>
      </text>
    </comment>
    <comment ref="O4" authorId="0" shapeId="0" xr:uid="{00000000-0006-0000-0200-000002000000}">
      <text>
        <r>
          <rPr>
            <sz val="8"/>
            <color indexed="81"/>
            <rFont val="Times New Roman"/>
            <family val="1"/>
          </rPr>
          <t>VDOE:  A  revision is required when the application is DENIED by VDOE.</t>
        </r>
      </text>
    </comment>
    <comment ref="O8" authorId="0" shapeId="0" xr:uid="{00000000-0006-0000-0200-000003000000}">
      <text>
        <r>
          <rPr>
            <sz val="8"/>
            <color indexed="81"/>
            <rFont val="Times New Roman"/>
            <family val="1"/>
          </rPr>
          <t xml:space="preserve">VDOE:  An  amendment is made after the application is APPROVED by VDOE.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7" authorId="0" shapeId="0" xr:uid="{D2E7C60C-ADB7-4AC7-BF9F-43F0BC44B65E}">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1" authorId="0" shapeId="0" xr:uid="{C5772146-71BA-4DB4-BF56-36FA3FB479E6}">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15" authorId="0" shapeId="0" xr:uid="{3EAF98F8-39F3-4E80-ABC6-D68AF29CD40E}">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19" authorId="0" shapeId="0" xr:uid="{0A82D628-7D9F-4BA2-B69F-DB76C056EF27}">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2" authorId="0" shapeId="0" xr:uid="{A93FE502-2913-4833-9CC4-C3A1C4B1A322}">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26" authorId="0" shapeId="0" xr:uid="{2A515E87-B11F-43F5-87DB-5691C1F0427F}">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0" authorId="0" shapeId="0" xr:uid="{1A20EA73-11D1-4B94-82CA-CFFC08467EBF}">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11" authorId="0" shapeId="0" xr:uid="{A847F5E2-BA39-4D4D-8F1F-2B89D2E0CC74}">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5" authorId="0" shapeId="0" xr:uid="{2C557CDC-8B45-4DBB-8349-A8C3BF437692}">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19" authorId="0" shapeId="0" xr:uid="{C15DAD95-CFA6-49B6-9272-5FB4A1A874BA}">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3" authorId="0" shapeId="0" xr:uid="{0B38C250-B43B-4FA5-B6E1-E1AC015CED8B}">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6" authorId="0" shapeId="0" xr:uid="{C3711E1C-0953-489C-8F80-EFAFFA83085C}">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30" authorId="0" shapeId="0" xr:uid="{64E24D26-6BBD-4449-9008-0A922DED7743}">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4" authorId="0" shapeId="0" xr:uid="{539D3B3C-3763-454E-BFF4-12D762E55CC4}">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sharedStrings.xml><?xml version="1.0" encoding="utf-8"?>
<sst xmlns="http://schemas.openxmlformats.org/spreadsheetml/2006/main" count="1088" uniqueCount="637">
  <si>
    <t>DETAILED BUDGET DESCRIPTION OF OBJECT CODE 2000</t>
  </si>
  <si>
    <t>Item Description</t>
  </si>
  <si>
    <t>Total Cost</t>
  </si>
  <si>
    <t>Total for Object Code:</t>
  </si>
  <si>
    <t xml:space="preserve">      </t>
  </si>
  <si>
    <t>OBJECT CODE DEFINITIONS:</t>
  </si>
  <si>
    <t>LOCAL EDUCATIONAL AGENCY CERTIFICATION</t>
  </si>
  <si>
    <t>Page 1</t>
  </si>
  <si>
    <t>Page 2</t>
  </si>
  <si>
    <t>Page 5</t>
  </si>
  <si>
    <t>Page 8</t>
  </si>
  <si>
    <t>Superintendent’s Signature</t>
  </si>
  <si>
    <t>Board Chairperson’s Signature</t>
  </si>
  <si>
    <t>Superintendent’s Name</t>
  </si>
  <si>
    <t>Board Chairperson’s Name</t>
  </si>
  <si>
    <t>Date</t>
  </si>
  <si>
    <t>APPLICATION INFORMATION</t>
  </si>
  <si>
    <t>Page 3</t>
  </si>
  <si>
    <t>Page 4</t>
  </si>
  <si>
    <t>1.</t>
  </si>
  <si>
    <t>3.</t>
  </si>
  <si>
    <t>.</t>
  </si>
  <si>
    <t>Page 9</t>
  </si>
  <si>
    <t xml:space="preserve">Revision :   </t>
  </si>
  <si>
    <t>Date:</t>
  </si>
  <si>
    <t>Amendment:</t>
  </si>
  <si>
    <t>Amendment # </t>
  </si>
  <si>
    <t>Revision #</t>
  </si>
  <si>
    <t>Measurable Objective 4:</t>
  </si>
  <si>
    <t>Measurable Objective 5:</t>
  </si>
  <si>
    <t>Measurable Objective 6:</t>
  </si>
  <si>
    <t>on</t>
  </si>
  <si>
    <t>Yes</t>
  </si>
  <si>
    <t>No</t>
  </si>
  <si>
    <t>Regular Mail</t>
  </si>
  <si>
    <t>Telephone Calls</t>
  </si>
  <si>
    <t>Visits to the Private School</t>
  </si>
  <si>
    <t>Certified Mail</t>
  </si>
  <si>
    <t>Meetings</t>
  </si>
  <si>
    <t>Other (Please specify)</t>
  </si>
  <si>
    <t>FTEs</t>
  </si>
  <si>
    <t xml:space="preserve"> Original </t>
  </si>
  <si>
    <t>2000 -
Employee Benefits</t>
  </si>
  <si>
    <t>3000 - 
Purchased/
Contracted Services</t>
  </si>
  <si>
    <t>4000 - 
Internal Services</t>
  </si>
  <si>
    <t>5000 - 
Other  
Charges</t>
  </si>
  <si>
    <t>8000 - 
Capital
Outlay</t>
  </si>
  <si>
    <t>Measurable Objective 1:</t>
  </si>
  <si>
    <t>Measurable Objective 2:</t>
  </si>
  <si>
    <t>Measurable Objective 3:</t>
  </si>
  <si>
    <t xml:space="preserve">Date:       </t>
  </si>
  <si>
    <t>Total Other Charges</t>
  </si>
  <si>
    <t>Total Materials and Supplies</t>
  </si>
  <si>
    <t>Total Capital Outlay</t>
  </si>
  <si>
    <t>P. O. Box 2120</t>
  </si>
  <si>
    <t>2.</t>
  </si>
  <si>
    <t>Total Internal Services</t>
  </si>
  <si>
    <t xml:space="preserve">K-12
 Enrollment </t>
  </si>
  <si>
    <t>REVISIONS AND AMENDMENTS</t>
  </si>
  <si>
    <t>4.</t>
  </si>
  <si>
    <t>5.</t>
  </si>
  <si>
    <t>Explain</t>
  </si>
  <si>
    <t>School Division:</t>
  </si>
  <si>
    <t>Total Purchased/Contracted Services</t>
  </si>
  <si>
    <t>Virginia Department of Education</t>
  </si>
  <si>
    <t>A</t>
  </si>
  <si>
    <t xml:space="preserve"> Private Schools</t>
  </si>
  <si>
    <t>B</t>
  </si>
  <si>
    <t>C</t>
  </si>
  <si>
    <t>D</t>
  </si>
  <si>
    <t>E</t>
  </si>
  <si>
    <r>
      <rPr>
        <i/>
        <sz val="10"/>
        <rFont val="Times New Roman"/>
        <family val="1"/>
      </rPr>
      <t xml:space="preserve">Elementary and Secondary Education Act of 1965 </t>
    </r>
    <r>
      <rPr>
        <sz val="10"/>
        <rFont val="Times New Roman"/>
        <family val="1"/>
      </rPr>
      <t>(ESEA), as amended by</t>
    </r>
  </si>
  <si>
    <t>Richmond, Virginia 23218-2120</t>
  </si>
  <si>
    <t>Email:</t>
  </si>
  <si>
    <t>Phone:</t>
  </si>
  <si>
    <t>Ext:</t>
  </si>
  <si>
    <t>6.</t>
  </si>
  <si>
    <t>7.</t>
  </si>
  <si>
    <t>8.</t>
  </si>
  <si>
    <t xml:space="preserve">b. Amount of funds allocated for administration </t>
  </si>
  <si>
    <t>c. Amount to use for set-aside calculations</t>
  </si>
  <si>
    <t xml:space="preserve">a. Proposed Budget </t>
  </si>
  <si>
    <t>Evidence-based research services and activities that will be implemented and supported by the requested funds to achieve the objective:</t>
  </si>
  <si>
    <t>Section 427 of the General Education Provisions Act (GEPA) requires applicants for federal funds to include in their applications a description of the steps the applicant will take to ensure equitable access to, and participation in, federally-assisted programs for students, teachers, and other program beneficiaries with special needs. The provision allows applicants discretion in developing the required description. The statute highlights six types of barriers that can impede equitable access or participation: gender, race, national origin, color, disability, or age. Based on local circumstances, the applicant should determine whether these or other barriers may prevent students, teachers, etc., from such access or participation in the federally-funded project or activity. The description in the application of steps to be taken to overcome these barriers need not be lengthy; the application may provide a clear and succinct description of how the applicant plans to address those barriers that are applicable to their circumstances.</t>
  </si>
  <si>
    <t>Total Employee Benefits</t>
  </si>
  <si>
    <t>TOTAL SUBGRANT BUDGET</t>
  </si>
  <si>
    <t>DETAILED BUDGET DESCRIPTION OF OBJECT CODE 1000</t>
  </si>
  <si>
    <t>Page 11</t>
  </si>
  <si>
    <t>Page 12</t>
  </si>
  <si>
    <t>Page 13</t>
  </si>
  <si>
    <t>Page 14</t>
  </si>
  <si>
    <t>Page 15</t>
  </si>
  <si>
    <t>Page 16</t>
  </si>
  <si>
    <t>Page 17</t>
  </si>
  <si>
    <t>Title I, Part A</t>
  </si>
  <si>
    <t>Title I, Part C</t>
  </si>
  <si>
    <t>Title II, Part A</t>
  </si>
  <si>
    <t>Title III, Part A</t>
  </si>
  <si>
    <t>Title IV, Part A</t>
  </si>
  <si>
    <t>Title II, Part A, Transferability</t>
  </si>
  <si>
    <t>Title IV, Part A, Student Support and Academic Enrichment Grant</t>
  </si>
  <si>
    <t xml:space="preserve">Complete the tab below if funds will be transferred under Section 5103(b)(2). Please note that prior approval is required to transfer funds. The transfer request form is provided at </t>
  </si>
  <si>
    <t>Page 27</t>
  </si>
  <si>
    <t>Title IV, Part A, Student Support and Academic Enrichment Grants</t>
  </si>
  <si>
    <t>Select program(s) TO which funds will be transferred:</t>
  </si>
  <si>
    <t>Amount</t>
  </si>
  <si>
    <t>TO</t>
  </si>
  <si>
    <t>Title IV, Part A, Transferability</t>
  </si>
  <si>
    <t>Indicate the fixed charge categories (such as FICA, health insurance, etc.) and specify the amount of each.</t>
  </si>
  <si>
    <t>Page 29</t>
  </si>
  <si>
    <t>Page 30</t>
  </si>
  <si>
    <r>
      <t>B.</t>
    </r>
    <r>
      <rPr>
        <b/>
        <sz val="7"/>
        <rFont val="Times New Roman"/>
        <family val="1"/>
      </rPr>
      <t>  </t>
    </r>
    <r>
      <rPr>
        <b/>
        <sz val="11"/>
        <rFont val="Times New Roman"/>
        <family val="1"/>
      </rPr>
      <t>PROGRAM OVERVIEW (CONTINUED)</t>
    </r>
  </si>
  <si>
    <t>Page 26</t>
  </si>
  <si>
    <t>Page 28</t>
  </si>
  <si>
    <t>Total Value of Services (D+E)</t>
  </si>
  <si>
    <t>F</t>
  </si>
  <si>
    <t>Per Pupil Expenditure for Transferability funds (calculated field):</t>
  </si>
  <si>
    <t>TRANSFERABILITY</t>
  </si>
  <si>
    <t>Transferability (funds transferred out of Title IVA)</t>
  </si>
  <si>
    <t>Total Allocation Available for Title IV, Part A</t>
  </si>
  <si>
    <t>Page 18</t>
  </si>
  <si>
    <t>Page 23</t>
  </si>
  <si>
    <t>A.  Program from which funds will be transferred</t>
  </si>
  <si>
    <t>Total</t>
  </si>
  <si>
    <t>Page 19</t>
  </si>
  <si>
    <t>Page 20</t>
  </si>
  <si>
    <t>Page 21</t>
  </si>
  <si>
    <t>Page 22</t>
  </si>
  <si>
    <t>1) If funds are to be transferred INTO Title IV, Part A, complete Section A.</t>
  </si>
  <si>
    <t>9.</t>
  </si>
  <si>
    <t>A.  COVER PAGE</t>
  </si>
  <si>
    <r>
      <t xml:space="preserve">the </t>
    </r>
    <r>
      <rPr>
        <i/>
        <sz val="10"/>
        <rFont val="Times New Roman"/>
        <family val="1"/>
      </rPr>
      <t>Every Student Succeeds Act of 2015</t>
    </r>
    <r>
      <rPr>
        <sz val="10"/>
        <rFont val="Times New Roman"/>
        <family val="1"/>
      </rPr>
      <t xml:space="preserve"> (ESSA), P.L. 114-95</t>
    </r>
  </si>
  <si>
    <t>Office of ESEA Programs</t>
  </si>
  <si>
    <t xml:space="preserve">Please indicate how these funds will support any services and activities that are described in this application.  If program funds are expended for professional development, justify such expenditures by demonstrating a relationship between the proposed expenditure for professional development and the program services and activities described in the application. </t>
  </si>
  <si>
    <t>Program TO which funds will be transferred:</t>
  </si>
  <si>
    <t>Transfer Request Form</t>
  </si>
  <si>
    <t xml:space="preserve">Section 5103(b)(2) of the Every Student Succeeds Act allows LEAs to transfer funds between certain qualifying federal programs. If funds are transferred into or out of the Title II, Part A, program, PRIOR APPROVAL IS REQUIRED, and a separate Transferability approval form must be submitted. The transfer request form is available at </t>
  </si>
  <si>
    <t>Total Private School Set-Asides</t>
  </si>
  <si>
    <t>Page 24</t>
  </si>
  <si>
    <t>Page 25</t>
  </si>
  <si>
    <t>2) Place an "X" next to the federal programs you are requesting funds to be transferred to.</t>
  </si>
  <si>
    <t>Page 32</t>
  </si>
  <si>
    <t>6000 - 
Materials
and Supplies</t>
  </si>
  <si>
    <t>17.</t>
  </si>
  <si>
    <t>16.</t>
  </si>
  <si>
    <t>15.</t>
  </si>
  <si>
    <t>14.</t>
  </si>
  <si>
    <t>13.</t>
  </si>
  <si>
    <t>12.</t>
  </si>
  <si>
    <t>11.</t>
  </si>
  <si>
    <t>10.</t>
  </si>
  <si>
    <t>Allocation</t>
  </si>
  <si>
    <t>Does the Private School Set-Aside Match the Value of Services on the Private School tab?</t>
  </si>
  <si>
    <t>**Reflects 15% max allowed for technology, equipment, devices, and software in Technology area.</t>
  </si>
  <si>
    <t>Are the administrative charges less than or equal to 2% of the allocation?</t>
  </si>
  <si>
    <t>B.  Program from which funds will be transferred:</t>
  </si>
  <si>
    <t>Page 6</t>
  </si>
  <si>
    <t>Page 7</t>
  </si>
  <si>
    <t>Page 10</t>
  </si>
  <si>
    <t>GENERAL ASSURANCES</t>
  </si>
  <si>
    <t>Improving Basic Programs Operated by Local Educational Agencies</t>
  </si>
  <si>
    <t>Education of Migratory  Children</t>
  </si>
  <si>
    <t>Title I, Part D, Subpart 2</t>
  </si>
  <si>
    <t>Prevention and Intervention Programs for Children and Youth Who Are Neglected, Delinquent, or At-Risk</t>
  </si>
  <si>
    <t>Supporting Effective Instruction</t>
  </si>
  <si>
    <t>Language Instruction for English Learners and Immigrant Students</t>
  </si>
  <si>
    <t>Student Support and Academic Enrichments Grants</t>
  </si>
  <si>
    <t>Title V, Part B, Subpart 2</t>
  </si>
  <si>
    <t>Rural and Low-Income School Program</t>
  </si>
  <si>
    <t xml:space="preserve">Title III, Part A </t>
  </si>
  <si>
    <t>I.</t>
  </si>
  <si>
    <t>II.</t>
  </si>
  <si>
    <t>III.</t>
  </si>
  <si>
    <t>IV.</t>
  </si>
  <si>
    <t>The control of funds provided under each program and title to property acquired with program funds will be in a public agency, a nonprofit private agency, institution, organization, or an Indian tribe, if the law authorizing the program provides for assistance to those entities;</t>
  </si>
  <si>
    <t>Each program will be administered in accordance with all applicable statutes, regulations, program plans, and applications;</t>
  </si>
  <si>
    <t>The public agency, nonprofit private agency, institution, organization, or Indian tribe, will administer the funds and property to the extent required by the authorizing statutes;</t>
  </si>
  <si>
    <t xml:space="preserve">It will adopt and use proper methods of administering each program, including - </t>
  </si>
  <si>
    <t>A.</t>
  </si>
  <si>
    <t>B.</t>
  </si>
  <si>
    <t>C.</t>
  </si>
  <si>
    <t>The enforcement of any obligations imposed by law on agencies, institutions, organizations, and other recipients responsible for carrying out each program;</t>
  </si>
  <si>
    <t>The correction of deficiencies in program operations that are identified through audits, monitoring, or evaluation and that:</t>
  </si>
  <si>
    <t>It will maintain fiscal effort in support of free public education;</t>
  </si>
  <si>
    <t>V.</t>
  </si>
  <si>
    <t>VI.</t>
  </si>
  <si>
    <t>It will participate, if selected, in the state National Assessment of Educational Progress in 4th and 8th grade reading and mathematics carried out under Section 303 of the National Assessment of Educational Progress Act.</t>
  </si>
  <si>
    <t>The majority of the resources in the school division are derived from nonfederal funds;</t>
  </si>
  <si>
    <t>The federal funds are used to supplement, not supplant regular nonfederal funds;</t>
  </si>
  <si>
    <t>It will use such fiscal control and fund accounting procedures as will ensure proper disbursement of, and accounting for, federal funds paid to the applicant under each program;</t>
  </si>
  <si>
    <t>It consulted with teachers, school administrators, parents, members of the community, nonprofit organizations and other interested parties in the development of this plan;</t>
  </si>
  <si>
    <t>It afforded a reasonable opportunity for public comment on the plan or application and considered such comment before the application was submitted;</t>
  </si>
  <si>
    <t>It will provide information in an understandable and uniform format and, to the extent practicable, be provided in a language that the parents can understand;</t>
  </si>
  <si>
    <t>It will comply with the other application requirements outlined in</t>
  </si>
  <si>
    <t>Section 8501. Private School Children;</t>
  </si>
  <si>
    <t>Section 8502. Bypass; and</t>
  </si>
  <si>
    <t>Section 8521. Maintenance of Effort under Title VIII –Other Provisions;</t>
  </si>
  <si>
    <t>Page 36</t>
  </si>
  <si>
    <t>Page 37</t>
  </si>
  <si>
    <t>PROGRAM SPECIFIC ASSURANCES</t>
  </si>
  <si>
    <t>Are among the schools with the greatest needs;</t>
  </si>
  <si>
    <t>Page 38</t>
  </si>
  <si>
    <t>D.</t>
  </si>
  <si>
    <t>E.</t>
  </si>
  <si>
    <t>The school division/grantee assures:</t>
  </si>
  <si>
    <t xml:space="preserve">It will provide services with state and local funds that are at least comparable to services provided in schools and areas not receiving special federal funds; </t>
  </si>
  <si>
    <t>It is in compliance with the requirements in Title VIII, Section 8524 and has no policy that prevents, or otherwise denies participation in, constitutionally protected prayer in public elementary and secondary schools;</t>
  </si>
  <si>
    <t xml:space="preserve">It will comply with the audit requirements for each program; </t>
  </si>
  <si>
    <t xml:space="preserve">It will cooperate in carrying out any evaluation of each program conducted by or for the state educational agency, the Secretary, or other federal officials;
</t>
  </si>
  <si>
    <t xml:space="preserve">It will submit such reports to the state educational agency (which shall make the reports available to the Governor) and the Secretary of Education as the state educational agency and Secretary may require to enable the state educational agency and the Secretary to perform their duties under each program;
</t>
  </si>
  <si>
    <t xml:space="preserve">It will maintain such records for five years, provide such information, and afford such access to the records as the state educational agency (after consultation with the Governor) or the Secretary may reasonably require to carry out the state educational agency’s or the Secretary’s duties; </t>
  </si>
  <si>
    <t>It is in compliance with the requirement regarding equal access to public school facilities as specified in Title VIII, Section 8525;</t>
  </si>
  <si>
    <t>It is in compliance with the requirement regarding the prohibition on aiding and abetting sexual abuse as specified in Title VIII, Section 8546;</t>
  </si>
  <si>
    <r>
      <t xml:space="preserve">It will ensure that funds are expended in accordance with the school division’s approved application or amended application.  In the event the local division needs to expend funds in any manner other than stipulated in the approved application, the plan must be amended using the amendment process provided by the Department of Education.  The application must be amended </t>
    </r>
    <r>
      <rPr>
        <u/>
        <sz val="10"/>
        <rFont val="Times New Roman"/>
        <family val="1"/>
      </rPr>
      <t>before</t>
    </r>
    <r>
      <rPr>
        <sz val="10"/>
        <rFont val="Times New Roman"/>
        <family val="1"/>
      </rPr>
      <t xml:space="preserve"> funds can be expended for activities not approved in the original application;</t>
    </r>
  </si>
  <si>
    <t xml:space="preserve">It will collect and disseminate information collected under Section 1111 in a manner that protects the privacy of individuals;
</t>
  </si>
  <si>
    <t>It will comply with Section 22.1-277.07, of the Code of Virginia that requires the expulsion for one year of any student determined to have brought a firearm to school.  A description of each incident, the name of the school concerned, the number of students expelled from each school, and the type of firearm used in each instance of expulsion will be reported to the Virginia Department of Education in compliance with provisions under Section 8561 (Gun-Free Schools Act).  This agency has a policy that requires referral to the criminal justice or the juvenile delinquency system of any student who brings a firearm or weapon to school; and</t>
  </si>
  <si>
    <t xml:space="preserve">In accordance with ESEA Section 4106(e) (2) and (f), each school division/grantee or consortium of school divisions receiving Title IV, Part A, funds will: </t>
  </si>
  <si>
    <t>A portion of funds to support one or more activities authorized under Section 4109(a) pertaining to the effective use of technology, including an assurance that it will not use more than 15 percent of the remaining portion for purchasing technology infrastructure as described in Section 4109(b). (ESEA Section 4106(e)(2)(C)-(E));</t>
  </si>
  <si>
    <t>Not less than 20 percent of funds to support one or more activities authorized under Section 4108 pertaining to safe and healthy students; and</t>
  </si>
  <si>
    <t>Prioritize the distribution of funds to schools served based on one or more of the following criteria—</t>
  </si>
  <si>
    <t>Have the highest percentages or numbers of children counted under Section 1124(c) (i.e., children counted for purposes of basic grants to LEAs under Title I, Part A of the ESEA);</t>
  </si>
  <si>
    <t xml:space="preserve">Are identified for comprehensive support and improvement under Section 1111(c)(4)(D)(i) (i.e., are among the lowest-achieving schools); </t>
  </si>
  <si>
    <t>Are implementing targeted support and improvement plans as described in Section 1111(d)(2) (i.e., have consistently underperforming student subgroups); or</t>
  </si>
  <si>
    <t>Are identified as a persistently dangerous public elementary school or secondary school under Section 8532. (ESEA Section 4106(e)(2)(A));</t>
  </si>
  <si>
    <t>Divisions or consortia that receives $30,000 or more will use—</t>
  </si>
  <si>
    <t xml:space="preserve">Not less than 20 percent of funds to support one or more of the activities authorized under Section 4107 pertaining to well-rounded educational opportunities; </t>
  </si>
  <si>
    <t xml:space="preserve">Comply with Section 8501-8504, regarding equitable participation of private school children and teachers (ESEA Section 4106(e)(2)(B)); and
</t>
  </si>
  <si>
    <t xml:space="preserve">Complete an annual State report regarding how funds for the SSAE program are being used (ESEA Section 4106(e)(2)(F)).
</t>
  </si>
  <si>
    <t>Private School Set-Aside</t>
  </si>
  <si>
    <t>Non-Administrative</t>
  </si>
  <si>
    <t>Internal Services</t>
  </si>
  <si>
    <t>Indirect Costs</t>
  </si>
  <si>
    <t>Individual Program Application</t>
  </si>
  <si>
    <t>Determining additional set-asides as a result of Transferability. These fields will calculate automatically once budget and enrollment figures have been entered.</t>
  </si>
  <si>
    <t>CALCULATION OF SET-ASIDES</t>
  </si>
  <si>
    <t>G</t>
  </si>
  <si>
    <t>Method of Notification
 (for Non-Participating Schools Only)</t>
  </si>
  <si>
    <t xml:space="preserve">Per Pupil Expenditure 
(calculated field):    </t>
  </si>
  <si>
    <t>Provide a description of the positions supported with funds from this program. Indicate if any positions are newly funded under this program.  Explain the supplementary nature of any new positions. Required if staff positions are to be funded by federal funds.</t>
  </si>
  <si>
    <t xml:space="preserve">Provide a description of charges from an Internal Service Fund to other functions/activities/elements of the local government for the use of intergovernmental services.  </t>
  </si>
  <si>
    <t>Provide a description of the expenditures that support the program, including utilities (maintenance and operation of plant), staff/administrative/consultant travel, office phone charges, training, leases/rental, indirect cost, and other.   Indirect costs cannot be claimed against capital outlay and equipment.</t>
  </si>
  <si>
    <t>Category</t>
  </si>
  <si>
    <t>Quantity</t>
  </si>
  <si>
    <t>DETAILED BUDGET DESCRIPTION OF OBJECT CODE 3000</t>
  </si>
  <si>
    <t>DETAILED BUDGET DESCRIPTION OF OBJECT CODE 4000</t>
  </si>
  <si>
    <t>DETAILED BUDGET DESCRIPTION OF OBJECT CODE 5000</t>
  </si>
  <si>
    <t>DETAILED BUDGET DESCRIPTION OF OBJECT CODE 6000</t>
  </si>
  <si>
    <t>DETAILED BUDGET DESCRIPTION OF OBJECT CODE 8000</t>
  </si>
  <si>
    <t xml:space="preserve">provide all students with access to a well-rounded education;
</t>
  </si>
  <si>
    <t xml:space="preserve">improve school conditions for student learning; and
 </t>
  </si>
  <si>
    <t>improve the use of technology in order to improve the academic achievement and digital literacy of all students.</t>
  </si>
  <si>
    <t xml:space="preserve">Any local educational agency receiving an allocation in an amount less than $30,000 may designate funds to any of these areas above. Any LEA receiving an allocation of $30,000 or greater must designate funds as follows:
</t>
  </si>
  <si>
    <t>-</t>
  </si>
  <si>
    <t xml:space="preserve">not less than 20 percent of funds to support well-rounded educational opportunities;
</t>
  </si>
  <si>
    <t xml:space="preserve">not less than 20 percent of funds to safe and healthy students; and
</t>
  </si>
  <si>
    <t xml:space="preserve">access to, and opportunities for, a well-rounded education for all students;
</t>
  </si>
  <si>
    <t xml:space="preserve">school conditions for student learning in order to create a healthy and safe school environment; and
</t>
  </si>
  <si>
    <t>A.
WELL-ROUNDED</t>
  </si>
  <si>
    <t>B.
SAFE &amp; HEALTHY</t>
  </si>
  <si>
    <t>C.
EFFECTIVE USE OF TECHNOLOGY</t>
  </si>
  <si>
    <t>SUMMARY</t>
  </si>
  <si>
    <t>DOES THE BUDGET SUMMARY  MATCH THE DETAILED BUDGET BREAKDOWN?</t>
  </si>
  <si>
    <t>OBJECT CODE</t>
  </si>
  <si>
    <t>EXPENDITURE</t>
  </si>
  <si>
    <t>Allocation:</t>
  </si>
  <si>
    <t>IS THE ALLOCATION $30,000 OR GREATER?  IF "YES," MANDATORY DISTRIBUTION OF ALLOCATION APPLIES.</t>
  </si>
  <si>
    <t>IF ALLOCATION IS $30,000 OR GREATER, DOES THE ALLOCATION MEET MINIMUM REQUIREMENT FOR EACH AREA?</t>
  </si>
  <si>
    <t>Determining Set-Asides (These fields will calculate automatically once enrollment figures have been entered).</t>
  </si>
  <si>
    <t>General Assurances</t>
  </si>
  <si>
    <t>Program Specific Assurances</t>
  </si>
  <si>
    <t>Applicant  (Legal Name of Agency):</t>
  </si>
  <si>
    <t>Mailing Address (Street, City or Town, Zip Code):</t>
  </si>
  <si>
    <t>Division</t>
  </si>
  <si>
    <t>Tab #</t>
  </si>
  <si>
    <t>Check Mark</t>
  </si>
  <si>
    <t>Tab Name</t>
  </si>
  <si>
    <t>Narrative</t>
  </si>
  <si>
    <t>Budget Summary</t>
  </si>
  <si>
    <t>Transferability</t>
  </si>
  <si>
    <t>Private Schools</t>
  </si>
  <si>
    <t>GEPA</t>
  </si>
  <si>
    <t>1000 -
 Personnel Services</t>
  </si>
  <si>
    <t>Total Personnel Services</t>
  </si>
  <si>
    <t>Total Materials &amp; Supplies</t>
  </si>
  <si>
    <t xml:space="preserve">B2 </t>
  </si>
  <si>
    <t xml:space="preserve">Division Number: </t>
  </si>
  <si>
    <t>EXPENDITURE ACCOUNT DESCRIPTIONS</t>
  </si>
  <si>
    <t>TOTAL BUDGET</t>
  </si>
  <si>
    <t>Page 33</t>
  </si>
  <si>
    <t>Expenditure Descriptions</t>
  </si>
  <si>
    <t>Button #</t>
  </si>
  <si>
    <t>B2</t>
  </si>
  <si>
    <t>Due by:</t>
  </si>
  <si>
    <t>Accomack County Public Schools</t>
  </si>
  <si>
    <t>Albemarle County Public Schools</t>
  </si>
  <si>
    <t>Amelia County Public Schools</t>
  </si>
  <si>
    <t>Amherst County Public Schools</t>
  </si>
  <si>
    <t>Appomattox County Public Schools</t>
  </si>
  <si>
    <t>Arlington County Public Schools</t>
  </si>
  <si>
    <t>Augusta County Public Schools</t>
  </si>
  <si>
    <t>Bath County Public Schools</t>
  </si>
  <si>
    <t>Bedford County Public Schools</t>
  </si>
  <si>
    <t>Bland County Public Schools</t>
  </si>
  <si>
    <t>Botetourt County Public Schools</t>
  </si>
  <si>
    <t>Brunswick County Public Schools</t>
  </si>
  <si>
    <t>Buchanan County Public Schools</t>
  </si>
  <si>
    <t>Buckingham County Public Schools</t>
  </si>
  <si>
    <t>Campbell County Public Schools</t>
  </si>
  <si>
    <t>Caroline County Public Schools</t>
  </si>
  <si>
    <t>Carroll County Public Schools</t>
  </si>
  <si>
    <t>Charles City County Public Schools</t>
  </si>
  <si>
    <t>Charlotte County Public Schools</t>
  </si>
  <si>
    <t>Chesterfield County Public Schools</t>
  </si>
  <si>
    <t>Clarke County Public Schools</t>
  </si>
  <si>
    <t>Craig County Public Schools</t>
  </si>
  <si>
    <t>Culpeper County Public Schools</t>
  </si>
  <si>
    <t>Cumberland County Public Schools</t>
  </si>
  <si>
    <t>Dickenson County Public Schools</t>
  </si>
  <si>
    <t>Dinwiddie County Public Schools</t>
  </si>
  <si>
    <t>Essex County Public Schools</t>
  </si>
  <si>
    <t>Fairfax County Public Schools</t>
  </si>
  <si>
    <t>Fauquier County Public Schools</t>
  </si>
  <si>
    <t>Floyd County Public Schools</t>
  </si>
  <si>
    <t>Fluvanna County Public Schools</t>
  </si>
  <si>
    <t>Franklin County Public Schools</t>
  </si>
  <si>
    <t>Frederick County Public Schools</t>
  </si>
  <si>
    <t>Giles County Public Schools</t>
  </si>
  <si>
    <t>Gloucester County Public Schools</t>
  </si>
  <si>
    <t>Goochland County Public Schools</t>
  </si>
  <si>
    <t>Grayson County Public Schools</t>
  </si>
  <si>
    <t>Greene County Public Schools</t>
  </si>
  <si>
    <t>Greensville County Public Schools</t>
  </si>
  <si>
    <t>Halifax County Public Schools</t>
  </si>
  <si>
    <t>Hanover County Public Schools</t>
  </si>
  <si>
    <t>Henrico County Public Schools</t>
  </si>
  <si>
    <t>Henry County Public Schools</t>
  </si>
  <si>
    <t>Highland County Public Schools</t>
  </si>
  <si>
    <t>Isle Of Wight County Public Schools</t>
  </si>
  <si>
    <t>James City County Public Schools</t>
  </si>
  <si>
    <t>King George County Public Schools</t>
  </si>
  <si>
    <t>King And Queen County Public Schools</t>
  </si>
  <si>
    <t>King William County Public Schools</t>
  </si>
  <si>
    <t>Lancaster County Public Schools</t>
  </si>
  <si>
    <t>Lee County Public Schools</t>
  </si>
  <si>
    <t>Loudoun County Public Schools</t>
  </si>
  <si>
    <t>Louisa County Public Schools</t>
  </si>
  <si>
    <t>Lunenburg County Public Schools</t>
  </si>
  <si>
    <t>Madison County Public Schools</t>
  </si>
  <si>
    <t>Mathews County Public Schools</t>
  </si>
  <si>
    <t>Mecklenburg County Public Schools</t>
  </si>
  <si>
    <t>Middlesex County Public Schools</t>
  </si>
  <si>
    <t>Montgomery County Public Schools</t>
  </si>
  <si>
    <t>Nelson County Public Schools</t>
  </si>
  <si>
    <t>New Kent County Public Schools</t>
  </si>
  <si>
    <t>Northampton County Public Schools</t>
  </si>
  <si>
    <t>Northumberland County Public Schools</t>
  </si>
  <si>
    <t>Nottoway County Public Schools</t>
  </si>
  <si>
    <t>Orange County Public Schools</t>
  </si>
  <si>
    <t>Page County Public Schools</t>
  </si>
  <si>
    <t>Patrick County Public Schools</t>
  </si>
  <si>
    <t>Pittsylvania County Public Schools</t>
  </si>
  <si>
    <t>Powhatan County Public Schools</t>
  </si>
  <si>
    <t>Prince Edward County Public Schools</t>
  </si>
  <si>
    <t>Prince George County Public Schools</t>
  </si>
  <si>
    <t>Prince William County Public Schools</t>
  </si>
  <si>
    <t>Pulaski County Public Schools</t>
  </si>
  <si>
    <t>Rappahannock County Public Schools</t>
  </si>
  <si>
    <t>Richmond County Public Schools</t>
  </si>
  <si>
    <t>Roanoke County Public Schools</t>
  </si>
  <si>
    <t>Rockbridge County Public Schools</t>
  </si>
  <si>
    <t>Rockingham County Public Schools</t>
  </si>
  <si>
    <t>Russell County Public Schools</t>
  </si>
  <si>
    <t>Scott County Public Schools</t>
  </si>
  <si>
    <t>Shenandoah County Public Schools</t>
  </si>
  <si>
    <t>Smyth County Public Schools</t>
  </si>
  <si>
    <t>Southampton County Public Schools</t>
  </si>
  <si>
    <t>Spotsylvania County Public Schools</t>
  </si>
  <si>
    <t>Stafford County Public Schools</t>
  </si>
  <si>
    <t>Surry County Public Schools</t>
  </si>
  <si>
    <t>Sussex County Public Schools</t>
  </si>
  <si>
    <t>Tazewell County Public Schools</t>
  </si>
  <si>
    <t>Warren County Public Schools</t>
  </si>
  <si>
    <t>Washington County Public Schools</t>
  </si>
  <si>
    <t>Westmoreland County Public Schools</t>
  </si>
  <si>
    <t>Wise County Public Schools</t>
  </si>
  <si>
    <t>Wythe County Public Schools</t>
  </si>
  <si>
    <t>York County Public Schools</t>
  </si>
  <si>
    <t>Alexandria City Public Schools</t>
  </si>
  <si>
    <t>Bristol City Public Schools</t>
  </si>
  <si>
    <t>Buena Vista City Public Schools</t>
  </si>
  <si>
    <t>Charlottesville City Public Schools</t>
  </si>
  <si>
    <t>Colonial Heights City Public Schools</t>
  </si>
  <si>
    <t>Danville City Public Schools</t>
  </si>
  <si>
    <t>Falls Church City Public Schools</t>
  </si>
  <si>
    <t>Fredericksburg City Public Schools</t>
  </si>
  <si>
    <t>Galax City Public Schools</t>
  </si>
  <si>
    <t>Hampton City Public Schools</t>
  </si>
  <si>
    <t>Harrisonburg City Public Schools</t>
  </si>
  <si>
    <t>Hopewell City Public Schools</t>
  </si>
  <si>
    <t>Lynchburg City Public Schools</t>
  </si>
  <si>
    <t>Martinsville City Public Schools</t>
  </si>
  <si>
    <t>Newport News City Public Schools</t>
  </si>
  <si>
    <t>Norfolk City Public Schools</t>
  </si>
  <si>
    <t>Norton City Public Schools</t>
  </si>
  <si>
    <t>Petersburg City Public Schools</t>
  </si>
  <si>
    <t>Portsmouth City Public Schools</t>
  </si>
  <si>
    <t>Radford City Public Schools</t>
  </si>
  <si>
    <t>Richmond City Public Schools</t>
  </si>
  <si>
    <t>Roanoke City Public Schools</t>
  </si>
  <si>
    <t>Staunton City Public Schools</t>
  </si>
  <si>
    <t>Suffolk City Public Schools</t>
  </si>
  <si>
    <t>Va Beach City Public Schools</t>
  </si>
  <si>
    <t>Waynesboro City Public Schools</t>
  </si>
  <si>
    <t>Williamsburg City Public Schools</t>
  </si>
  <si>
    <t>Winchester City Public Schools</t>
  </si>
  <si>
    <t>Fairfax City Public Schools</t>
  </si>
  <si>
    <t>Franklin City Public Schools</t>
  </si>
  <si>
    <t>Chesapeake City Public Schools</t>
  </si>
  <si>
    <t>Lexington City Public Schools</t>
  </si>
  <si>
    <t>Emporia City Public Schools</t>
  </si>
  <si>
    <t>Salem City Public Schools</t>
  </si>
  <si>
    <t>Poquoson City Public Schools</t>
  </si>
  <si>
    <t>Manassas City Public Schools</t>
  </si>
  <si>
    <t>Manassas Park City Public Schools</t>
  </si>
  <si>
    <t>Colonial Beach Town Public Schools</t>
  </si>
  <si>
    <t>West Point Town Public Schools</t>
  </si>
  <si>
    <t>VSDB Staunton</t>
  </si>
  <si>
    <t>James Madison University</t>
  </si>
  <si>
    <t>Va Dept Of Correctional Education</t>
  </si>
  <si>
    <t>Department Of Juvenile Justice</t>
  </si>
  <si>
    <t>Div Num</t>
  </si>
  <si>
    <t>Funding Source</t>
  </si>
  <si>
    <t xml:space="preserve">Change Colors on all the sheets </t>
  </si>
  <si>
    <t>Range for Color Change</t>
  </si>
  <si>
    <t>Color #</t>
  </si>
  <si>
    <t>B30</t>
  </si>
  <si>
    <t xml:space="preserve"> </t>
  </si>
  <si>
    <t>No (If no, it is not necessary to complete the rest of this page.)</t>
  </si>
  <si>
    <t>Yes (If yes, complete the remainder of this page.)</t>
  </si>
  <si>
    <t>Eligible Program</t>
  </si>
  <si>
    <t>Allocation Total</t>
  </si>
  <si>
    <t>Consolidated
Yes or No</t>
  </si>
  <si>
    <r>
      <t xml:space="preserve">Place an "X" in the first box indicating whether it is a revision or amendment. Enter the date of the revision or amendment.  Indicate the tab(s) that have been changed. </t>
    </r>
    <r>
      <rPr>
        <b/>
        <sz val="9"/>
        <rFont val="Times New Roman"/>
        <family val="1"/>
      </rPr>
      <t>Provide a concise description of changes</t>
    </r>
    <r>
      <rPr>
        <sz val="9"/>
        <rFont val="Times New Roman"/>
        <family val="1"/>
      </rPr>
      <t xml:space="preserve"> (for example, "Programmatic Changes--purchase of additional reading materials, object code 6000; Budget Changes--decreased travel budget in object code 5000 and increased materials to purchase additional reading materials in object code 6000"). When completing an amendment, changes to the program overview may be reflected as additions at the end of the narrative.
NOTE: Any changes to the program budget should first be reflected in an amended application, followed by a budget transfer within 7 business days of approval of the amended application. Budget transfers will not be accepted without an approved amended application reflecting budget changes.</t>
    </r>
  </si>
  <si>
    <r>
      <t>Use of Funds:</t>
    </r>
    <r>
      <rPr>
        <sz val="9"/>
        <rFont val="Times New Roman"/>
        <family val="1"/>
      </rPr>
      <t xml:space="preserve">  The applicant designated above applies for an allocation of federal assistance as appropriated under </t>
    </r>
    <r>
      <rPr>
        <i/>
        <sz val="9"/>
        <rFont val="Times New Roman"/>
        <family val="1"/>
      </rPr>
      <t>ESEA.</t>
    </r>
    <r>
      <rPr>
        <sz val="9"/>
        <rFont val="Times New Roman"/>
        <family val="1"/>
      </rPr>
      <t xml:space="preserve">  Funds are available to support local education reform efforts that are consistent with statewide education reform efforts to: 1) provide funding to implement promising education reform programs and school improvement programs based on evidence-based research;  2) provide a continuing source of innovative and educational improvement;  3) meet the educational needs of all students; and 4) develop and implement education programs to improve student achievement and teacher performance. 
Specific uses of funds for this application are found in the "Guidelines, Instructions, and Assurances" document.</t>
    </r>
  </si>
  <si>
    <t>Place an "X" by the applicable response.</t>
  </si>
  <si>
    <t>Push This Button to go to the Desired Page</t>
  </si>
  <si>
    <t>Cell</t>
  </si>
  <si>
    <t>Application Directory</t>
  </si>
  <si>
    <t>State Operated Programs</t>
  </si>
  <si>
    <r>
      <rPr>
        <b/>
        <sz val="10"/>
        <rFont val="Times New Roman"/>
        <family val="1"/>
      </rPr>
      <t>Step 1</t>
    </r>
    <r>
      <rPr>
        <sz val="10"/>
        <rFont val="Times New Roman"/>
        <family val="1"/>
      </rPr>
      <t>.   Go to "Narrative" TAB and click on a CELL with LAST Year's   Blank COLOR</t>
    </r>
  </si>
  <si>
    <r>
      <rPr>
        <b/>
        <sz val="10"/>
        <rFont val="Times New Roman"/>
        <family val="1"/>
      </rPr>
      <t>Step 2.</t>
    </r>
    <r>
      <rPr>
        <sz val="10"/>
        <rFont val="Times New Roman"/>
        <family val="1"/>
      </rPr>
      <t xml:space="preserve">   Pick a New COLOR# for this year Type the number into AE21(Color B:)</t>
    </r>
  </si>
  <si>
    <r>
      <rPr>
        <b/>
        <sz val="10"/>
        <rFont val="Times New Roman"/>
        <family val="1"/>
      </rPr>
      <t>Step 3</t>
    </r>
    <r>
      <rPr>
        <sz val="10"/>
        <rFont val="Times New Roman"/>
        <family val="1"/>
      </rPr>
      <t>.   Refresh the color chart to the left by pessing "Refresh"</t>
    </r>
  </si>
  <si>
    <r>
      <rPr>
        <b/>
        <sz val="10"/>
        <rFont val="Times New Roman"/>
        <family val="1"/>
      </rPr>
      <t>Step 4</t>
    </r>
    <r>
      <rPr>
        <sz val="10"/>
        <rFont val="Times New Roman"/>
        <family val="1"/>
      </rPr>
      <t>.   Refresh the color from Color A:  to Color B: for all Tabs listed</t>
    </r>
  </si>
  <si>
    <t>97</t>
  </si>
  <si>
    <t>Consolidated App Flag</t>
  </si>
  <si>
    <t>Allocation Total Column:</t>
  </si>
  <si>
    <t xml:space="preserve">Allocation Check Column: </t>
  </si>
  <si>
    <t>Project Group ID:</t>
  </si>
  <si>
    <t>Yes or No</t>
  </si>
  <si>
    <t>Select the appropriate tab(s) and press the "Print" button.</t>
  </si>
  <si>
    <t>Select the appropriate button to move to the desired section within the application.</t>
  </si>
  <si>
    <t>Does the Transferability Detailed Budget Breakdown Match the Transferability Allocation?</t>
  </si>
  <si>
    <t>Does the Detailed Budget Breakdown Match the Total Allocation?</t>
  </si>
  <si>
    <t>Revision:</t>
  </si>
  <si>
    <t xml:space="preserve">Is the allocation $30,000 or greater?  If "Yes," mandatory distribution of allocation applies.  </t>
  </si>
  <si>
    <t>Detailed Budget Breakdown</t>
  </si>
  <si>
    <t>Transferability Tab</t>
  </si>
  <si>
    <t>B112</t>
  </si>
  <si>
    <t>Color and Color# (Number)</t>
  </si>
  <si>
    <t>Print Reports</t>
  </si>
  <si>
    <t>A:R</t>
  </si>
  <si>
    <t>A:S</t>
  </si>
  <si>
    <t>A:Q</t>
  </si>
  <si>
    <t>Paste it here. (Color A:)  Use the Format Painter Tool.</t>
  </si>
  <si>
    <t>Color New:</t>
  </si>
  <si>
    <t>Color Old:</t>
  </si>
  <si>
    <t>(7,37)</t>
  </si>
  <si>
    <t>(23,37)</t>
  </si>
  <si>
    <t>(14,47)</t>
  </si>
  <si>
    <t>Print All Tabs Below</t>
  </si>
  <si>
    <t xml:space="preserve">a portion of funds for activities to support the effective use of technology.
</t>
  </si>
  <si>
    <t>Does the Budget Summary Match the Total Allocation?</t>
  </si>
  <si>
    <t>DOES THE TRANSFERABILITY BUDGET SUMMARY MATCH THE TRANSFERABILITY ALLOCATION?</t>
  </si>
  <si>
    <t xml:space="preserve">  Virginia Department of Education</t>
  </si>
  <si>
    <t>Autocalculated Budget Check</t>
  </si>
  <si>
    <t>Budget Check</t>
  </si>
  <si>
    <t>It will comply with the provisions of 2 CFR part 200 section 200.116, which prohibits the purchase of certain telecommunications and video surveillance services or equipment as described in Public Law 115-232, section 889.</t>
  </si>
  <si>
    <t>Does the Transferability Budget Summary Match the Amount Transferred into Program?</t>
  </si>
  <si>
    <t xml:space="preserve">Box 5: </t>
  </si>
  <si>
    <t xml:space="preserve">Box 4:  </t>
  </si>
  <si>
    <t xml:space="preserve">Box 3:  </t>
  </si>
  <si>
    <t xml:space="preserve">Box 2:  </t>
  </si>
  <si>
    <t>TOTAL SET-ASIDE BUDGET</t>
  </si>
  <si>
    <t>TOTAL PRIVATE SCHOOL SET-ASIDE BUDGET</t>
  </si>
  <si>
    <r>
      <rPr>
        <b/>
        <sz val="10"/>
        <rFont val="Times New Roman"/>
        <family val="1"/>
      </rPr>
      <t xml:space="preserve">PERSONAL SERVICES </t>
    </r>
    <r>
      <rPr>
        <sz val="10"/>
        <rFont val="Times New Roman"/>
        <family val="1"/>
      </rPr>
      <t>–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 
For the purposes of this report, the term “salaries” means all compensation including base wage. This also includes amounts paid through salary reduction plans, such as tax‐sheltered annuities and flexible benefit plans. Do not confuse this definition with the Virginia Retirement System (VRS) definition, which excludes supplements for retirement calculation purposes in some circumstances.</t>
    </r>
  </si>
  <si>
    <r>
      <rPr>
        <b/>
        <sz val="10"/>
        <rFont val="Times New Roman"/>
        <family val="1"/>
      </rPr>
      <t xml:space="preserve">EMPLOYEE BENEFITS </t>
    </r>
    <r>
      <rPr>
        <sz val="10"/>
        <rFont val="Times New Roman"/>
        <family val="1"/>
      </rPr>
      <t xml:space="preserve">– Job related benefits provided to employees as part of their total compensation. Fringe benefits include the employer’s portion of FICA, pensions, insurance (life, health, disability income, etc.) and employee
allowances.
</t>
    </r>
    <r>
      <rPr>
        <b/>
        <sz val="10"/>
        <rFont val="Times New Roman"/>
        <family val="1"/>
      </rPr>
      <t xml:space="preserve">NOTE: </t>
    </r>
    <r>
      <rPr>
        <sz val="10"/>
        <rFont val="Times New Roman"/>
        <family val="1"/>
      </rPr>
      <t>Fringe Benefits are a significant component of employee compensation and, like salaries and wages, are charged to the appropriate object of expenditure within each program. If possible, fringe benefit costs should be charged to the applicable educational program or activity on an ongoing basis. An alternative is to charge all fringe benefits to various benefit accounts. As part of the year‐end closing process, these accounts are closed, and all costs are allocated to the appropriate educational program or activity. The following methods are suggested for allocating such cost at year‐end. If these methods do not provide reasonable allocations based on circumstances within the school division, then the school division should use another reasonable allocation method. Consistency in application should be maintained at all times.
1) Allocation by percentage of payroll dollars
2) Allocation by Head Count
3) Direct to Program or Activity</t>
    </r>
  </si>
  <si>
    <r>
      <rPr>
        <b/>
        <sz val="10"/>
        <rFont val="Times New Roman"/>
        <family val="1"/>
      </rPr>
      <t>Purchase of Service from Other Governmental Entities</t>
    </r>
    <r>
      <rPr>
        <sz val="10"/>
        <rFont val="Times New Roman"/>
        <family val="1"/>
      </rPr>
      <t xml:space="preserve"> – Payments for services purchased from other governmental entities (i.e., other local governments, public authorities, state agencies, and other LEAs) on a contract/fee basis. </t>
    </r>
    <r>
      <rPr>
        <b/>
        <sz val="10"/>
        <rFont val="Times New Roman"/>
        <family val="1"/>
      </rPr>
      <t>Tuition payments to other local governments for a jointly operated center are not included here but are reported under “Payments to Joint Operations” (object code 7000).</t>
    </r>
    <r>
      <rPr>
        <sz val="10"/>
        <rFont val="Times New Roman"/>
        <family val="1"/>
      </rPr>
      <t xml:space="preserve">
</t>
    </r>
    <r>
      <rPr>
        <b/>
        <sz val="10"/>
        <rFont val="Times New Roman"/>
        <family val="1"/>
      </rPr>
      <t xml:space="preserve">Tuition Paid </t>
    </r>
    <r>
      <rPr>
        <sz val="10"/>
        <rFont val="Times New Roman"/>
        <family val="1"/>
      </rPr>
      <t xml:space="preserve">– </t>
    </r>
    <r>
      <rPr>
        <b/>
        <sz val="10"/>
        <rFont val="Times New Roman"/>
        <family val="1"/>
      </rPr>
      <t>Other Divisions In‐State, Tuition Paid – Other Divisions Out‐of‐State, and Tuition Paid – Private Schools</t>
    </r>
    <r>
      <rPr>
        <sz val="10"/>
        <rFont val="Times New Roman"/>
        <family val="1"/>
      </rPr>
      <t xml:space="preserve"> are included in this object code.</t>
    </r>
  </si>
  <si>
    <r>
      <rPr>
        <b/>
        <sz val="10"/>
        <rFont val="Times New Roman"/>
        <family val="1"/>
      </rPr>
      <t>INTERNAL SERVICES</t>
    </r>
    <r>
      <rPr>
        <sz val="10"/>
        <rFont val="Times New Roman"/>
        <family val="1"/>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b/>
        <sz val="10"/>
        <rFont val="Times New Roman"/>
        <family val="1"/>
      </rPr>
      <t>Food Purchases</t>
    </r>
    <r>
      <rPr>
        <sz val="10"/>
        <rFont val="Times New Roman"/>
        <family val="1"/>
      </rPr>
      <t xml:space="preserve"> – Food purchased from the food services department of a school division or sub‐grantee equivalent to support professional development or family engagement events is included in this object code. For example, internal expenses for school cafeterias to provide meals to support attendance at family engagement activities are included in this object code.</t>
    </r>
  </si>
  <si>
    <t xml:space="preserve">Box 6: </t>
  </si>
  <si>
    <t>Measurable Objective</t>
  </si>
  <si>
    <t>Page 31</t>
  </si>
  <si>
    <t>Provide a description of how Title IV, Part A, funds will be used to support services, activities, and other expenditures for the private schools, if applicable.</t>
  </si>
  <si>
    <t>B44</t>
  </si>
  <si>
    <t>Note:  Only budget errors will display in column D.  If column D is blank after the Budget and Transferability tabs have been updated the budgets are balanced.</t>
  </si>
  <si>
    <t>Budget Tab</t>
  </si>
  <si>
    <t>Alleghany Highlands Public Schools</t>
  </si>
  <si>
    <t>when the needs assessment was conducted;</t>
  </si>
  <si>
    <t>how the identified schools receiving services were identified as meeting one of the following criteria listed under section 4106(e)(2)(A) provided on the Program Specific Assurances tab.</t>
  </si>
  <si>
    <t xml:space="preserve">access to personalized learning experiences supported by technology and professional development for the effective use of data and technology.    
</t>
  </si>
  <si>
    <t>Reporting</t>
  </si>
  <si>
    <t>B209</t>
  </si>
  <si>
    <t xml:space="preserve">Reserve not more than 2 percent for the direct administrative costs of carrying out the division’s responsibilities (ESEA Section 4105(c));
</t>
  </si>
  <si>
    <t>Difference</t>
  </si>
  <si>
    <t>B42</t>
  </si>
  <si>
    <t>B200</t>
  </si>
  <si>
    <t>D8</t>
  </si>
  <si>
    <t>B6</t>
  </si>
  <si>
    <t>Budget</t>
  </si>
  <si>
    <t>Award Year:</t>
  </si>
  <si>
    <t>E. PROGRESS TOWARDS MEETING MEASURABLE OBJECTIVES (CONTINUED)</t>
  </si>
  <si>
    <t>Page 39</t>
  </si>
  <si>
    <t>Page 40</t>
  </si>
  <si>
    <t>Page 41</t>
  </si>
  <si>
    <t>Select the LEA from the dropdown box.  The division number will auto populate.</t>
  </si>
  <si>
    <t>LEA :</t>
  </si>
  <si>
    <t>LEA Number:</t>
  </si>
  <si>
    <t>LEA:</t>
  </si>
  <si>
    <t xml:space="preserve">To be Completed by LEA </t>
  </si>
  <si>
    <r>
      <t>Assurances:</t>
    </r>
    <r>
      <rPr>
        <b/>
        <sz val="9"/>
        <rFont val="Times New Roman"/>
        <family val="1"/>
      </rPr>
      <t xml:space="preserve">  </t>
    </r>
    <r>
      <rPr>
        <sz val="9"/>
        <rFont val="Times New Roman"/>
        <family val="1"/>
      </rPr>
      <t xml:space="preserve">The local educational agency assures that the </t>
    </r>
    <r>
      <rPr>
        <sz val="9"/>
        <color indexed="8"/>
        <rFont val="Times New Roman"/>
        <family val="1"/>
      </rPr>
      <t>Title IV, Part A, program</t>
    </r>
    <r>
      <rPr>
        <sz val="9"/>
        <rFont val="Times New Roman"/>
        <family val="1"/>
      </rPr>
      <t xml:space="preserve"> will be administered and implemented in compliance with all applicable statutes, regulations, policies, and program plans.  </t>
    </r>
    <r>
      <rPr>
        <b/>
        <sz val="9"/>
        <rFont val="Times New Roman"/>
        <family val="1"/>
      </rPr>
      <t xml:space="preserve">Additionally, the local educational agency agrees by signing below to implement the general and program specific assurances located in the application.  The assurances and signed cover page are to be retained at the LEA.  </t>
    </r>
  </si>
  <si>
    <r>
      <rPr>
        <b/>
        <sz val="10"/>
        <rFont val="Times New Roman"/>
        <family val="1"/>
      </rPr>
      <t>Special Rule:</t>
    </r>
    <r>
      <rPr>
        <sz val="10"/>
        <rFont val="Times New Roman"/>
        <family val="1"/>
      </rPr>
      <t xml:space="preserve"> No more than 15 percent of funds allocated by the LEA for activities to support the effective use of technology may be used "for purchasing technology infrastructure as described in subsection (a)(2)(B), which includes technology infrastructure purchased for the activities under subsection (a)(4)(A)." To clarify, LEAs or consortiums of LEAs may not spend more than 15 percent of funding in this content area on devices, equipment, software applications, platforms, digital instructional resources and/or other one-time IT purchases. (ESEA section 4109(b)).</t>
    </r>
  </si>
  <si>
    <t>who participated in the assessment process and determining the LEA’s priorities;</t>
  </si>
  <si>
    <t>LEA's transferring funds to another federal program must complete a needs assessment for the three Title IV, Part A, categories and describe why funds are of greater need in the identified federal program funds will be transferred to.  If the activities are allowable under Title IV, Part A, describe the local education agency's rationale for transferring the funds to another program.</t>
  </si>
  <si>
    <t xml:space="preserve">LEA Number: </t>
  </si>
  <si>
    <t>Section 4104(a)(2) of ESSA requires that States report the degree to which LEAs have made progress toward meeting the objectives and outcomes in their approved applications.</t>
  </si>
  <si>
    <r>
      <t>Administrative (</t>
    </r>
    <r>
      <rPr>
        <b/>
        <sz val="9"/>
        <rFont val="Times New Roman"/>
        <family val="1"/>
      </rPr>
      <t>reserve not more than 2 percent for the direct administrative costs of carrying out the LEA’s responsibilities</t>
    </r>
    <r>
      <rPr>
        <sz val="9"/>
        <rFont val="Times New Roman"/>
        <family val="1"/>
      </rPr>
      <t>)</t>
    </r>
  </si>
  <si>
    <t>Notes:  (1) Object codes 7000 and 9000 are not used in application budgets or in requests for reimbursements for this grant.
            (2) Indirect costs claims are subject to the availability of funds and statutory or administrative restrictions. Title III, Part A and Title IV, Part A, 
                  place a statutory limitation or cap on administrative costs. Because the cap applies to the combined claims for indirect costs and direct 
                  administrative costs, LEAs may not be able to claim the entirety of their indirect costs. The amount unrecovered may not be shifted to 
                  another federal award.</t>
  </si>
  <si>
    <t xml:space="preserve">Section 5103(b)(2) of ESSA allows LEAs to transfer all or a portion of the funds received from Title II, Part A, or Title IV, Part A, into: Title I, Part A; Title I, Part C; Title I, Part D; Title II, Part A; Title III, Part A; Title IV, Part A; or Title V, Part B.  </t>
  </si>
  <si>
    <t>Describe the steps the LEA will take to ensure equitable access to, and participation in, grant-funded programs for students, teachers, and other program beneficiaries with special needs as required by the General Education Provisions Act (GEPA) 427, OMB Control No. 1894-00045, Section 427.</t>
  </si>
  <si>
    <t>Each year, the LEA must contact all eligible private (nonprofit) schools and engage in meaningful consultation on the availability of equitable services funded by Title IV, Part A. (ESEA Section 8501 and Title VIII, Uniform Provisions, Part F, Subpart 1).</t>
  </si>
  <si>
    <t>Are there private nonprofit schools in your LEA’s attendance area?</t>
  </si>
  <si>
    <t>Place an "X" in the appropriate block(s) to indicate how private schools in the LEA were notified on the availability of equitable services funded by Title IV, Part A. (Copies of the notification must be kept on file for monitoring purposes.)</t>
  </si>
  <si>
    <t xml:space="preserve">Box 1a:  </t>
  </si>
  <si>
    <t xml:space="preserve">Box 1b:  </t>
  </si>
  <si>
    <t xml:space="preserve">Are among the schools with the greatest needs;      </t>
  </si>
  <si>
    <t xml:space="preserve">Are identified for comprehensive support and improvement under Section 1111(c)(4)(D)(i) (i.e., are among the lowest-achieving schools); 
</t>
  </si>
  <si>
    <t>Are identified as a persistently dangerous public elementary school or secondary school under Section 8532. (ESEA Section 4106(e)(2)(A));Describe, if applicable, how funds will be used for activities related to supporting well-rounded education.</t>
  </si>
  <si>
    <r>
      <t xml:space="preserve">Prepare a detailed breakdown of the budget categories for Object Codes 1000-6000 and 8000.  </t>
    </r>
    <r>
      <rPr>
        <b/>
        <sz val="10"/>
        <color rgb="FFC00000"/>
        <rFont val="Times New Roman"/>
        <family val="1"/>
      </rPr>
      <t>Enter the number of each measurable objective from the "Narrative" tab the funded activity supports and choose the appropriate category for each expense in the dropdown list under "Category."</t>
    </r>
  </si>
  <si>
    <t>If using a screen reader and having problems with this application, please call 804-750-8626 for assistance.</t>
  </si>
  <si>
    <t>Indirect Costs: Well Rounded Education</t>
  </si>
  <si>
    <t>Indirect Costs: Safe and Healthy Students</t>
  </si>
  <si>
    <t>Indirect Costs: Effective Use of Technology</t>
  </si>
  <si>
    <t>All local education agencies must include:</t>
  </si>
  <si>
    <t xml:space="preserve">Section 4106 (c) CONSULTATION. — (1) IN GENERAL.—A local educational agency, or consortium of such agencies, shall develop its application through consultation with parents, teachers, principals, other school leaders, specialized instructional support personnel, students, community-based organizations, local government representatives (which may include a local law enforcement agency, local juvenile court, local child welfare agency, or local public housing agency), Indian tribes or tribal organizations that may be located in the region served by the local educational agency (where applicable), charter school teachers, principals, and other school leaders (if such agency or consortium of such agencies supports charter schools), and others with relevant and demonstrated expertise in programs and activities designed to meet the purpose of this subpart. </t>
  </si>
  <si>
    <t xml:space="preserve"> Describe how the local educational agency, or consortium of such agencies, will periodically evaluate the effectiveness of the activities carried out under this section based on such objectives and outcomes. Include the frequency of the evaluation, who is responsible, and how each activity will be evaluated.</t>
  </si>
  <si>
    <t>Measurable Objective 7:</t>
  </si>
  <si>
    <t>Measurable Objective 8:</t>
  </si>
  <si>
    <t>Title IVA Categories_OC1000_OC2000_OC3000_OC6000</t>
  </si>
  <si>
    <t>Well Rounded Education </t>
  </si>
  <si>
    <t>Safe and Healthy Students </t>
  </si>
  <si>
    <t>Effective Use of Technology </t>
  </si>
  <si>
    <t>Private School: Well Rounded Education </t>
  </si>
  <si>
    <t>Private School: Safe and Healthy Students </t>
  </si>
  <si>
    <t>Private School: Effective Use of Technology </t>
  </si>
  <si>
    <t>Administrative: Well Rounded Education </t>
  </si>
  <si>
    <t>Administrative: Safe and Healthy Students </t>
  </si>
  <si>
    <t>Administrative: Effective Use of Technology</t>
  </si>
  <si>
    <t xml:space="preserve">IVA Categories_OC4000_OC5000_OC8000 </t>
  </si>
  <si>
    <t>H</t>
  </si>
  <si>
    <t>I</t>
  </si>
  <si>
    <t>J</t>
  </si>
  <si>
    <t>K</t>
  </si>
  <si>
    <t>Release of Obligation? 
(Yes/No)</t>
  </si>
  <si>
    <t>Amount of Funds Released</t>
  </si>
  <si>
    <t>ROO portion for T2</t>
  </si>
  <si>
    <t>ROO portion for Transfer</t>
  </si>
  <si>
    <t>Provide a description of how Title IV, Part A funds will be used to support private schools beginning on row 28.</t>
  </si>
  <si>
    <t>The Budget Summary will autocomplete from the Detailed Budget.</t>
  </si>
  <si>
    <t>Page 35</t>
  </si>
  <si>
    <r>
      <t xml:space="preserve">Title II, Part A, Transferability
</t>
    </r>
    <r>
      <rPr>
        <b/>
        <sz val="10"/>
        <color rgb="FFC00000"/>
        <rFont val="Times New Roman"/>
        <family val="1"/>
      </rPr>
      <t>Award S367A260044
Project Code APE60017</t>
    </r>
  </si>
  <si>
    <r>
      <t xml:space="preserve">Title IV, Part A
Budget for 2026-2027
</t>
    </r>
    <r>
      <rPr>
        <b/>
        <sz val="10"/>
        <color rgb="FFC00000"/>
        <rFont val="Times New Roman"/>
        <family val="1"/>
      </rPr>
      <t>Award:  S424A260048
Project Code:  APE60281</t>
    </r>
  </si>
  <si>
    <t>Title IV, Part A, Coordinator's Name:</t>
  </si>
  <si>
    <t xml:space="preserve">Describe the LEA's progress towards meeting the measurable objectives. Provide the qualitative/quantitative data to support the reported progress. Evidence toward meeting the objectives must be reported even if the objective is still in progress or the LEA was unable to collect all data needed to determine the final outcome. The Local Education Agency may choose to report on either of the open award years. Enter the award year the division is reporting on in the space provided . </t>
  </si>
  <si>
    <t>Describe, if applicable, how Title IV, Part A funds will be used to support activities that promote safe and healthy students. Include an explanation of how evidence based practices will be incorporated, and describe how these activities will align with challenging State academic standards, Virginia’s accountability plan, and agency priorities: setting high expectations for student performance; ensuring every K 12 student has a high quality, licensed teacher; creating innovative pathways for every learner; investing in safe and healthy schools and centers; and promoting parents as partners.</t>
  </si>
  <si>
    <t>Page 34</t>
  </si>
  <si>
    <t>Page 42</t>
  </si>
  <si>
    <r>
      <rPr>
        <b/>
        <sz val="10"/>
        <rFont val="Times New Roman"/>
        <family val="1"/>
      </rPr>
      <t>Local education agencies receiving allocations of $30,000 or greater</t>
    </r>
    <r>
      <rPr>
        <sz val="10"/>
        <rFont val="Times New Roman"/>
        <family val="1"/>
      </rPr>
      <t xml:space="preserve"> </t>
    </r>
    <r>
      <rPr>
        <b/>
        <sz val="10"/>
        <rFont val="Times New Roman"/>
        <family val="1"/>
      </rPr>
      <t>must</t>
    </r>
    <r>
      <rPr>
        <sz val="10"/>
        <rFont val="Times New Roman"/>
        <family val="1"/>
      </rPr>
      <t xml:space="preserve"> conduct and provide a description of a comprehensive needs assessment </t>
    </r>
    <r>
      <rPr>
        <b/>
        <sz val="10"/>
        <rFont val="Times New Roman"/>
        <family val="1"/>
      </rPr>
      <t>(once every three years)</t>
    </r>
    <r>
      <rPr>
        <sz val="10"/>
        <rFont val="Times New Roman"/>
        <family val="1"/>
      </rPr>
      <t xml:space="preserve"> that was conducted to examine needs for improvement in the areas of —</t>
    </r>
  </si>
  <si>
    <t xml:space="preserve">In accordance with ESEA Section 4106(e) (2) and (f), each school division or consortium of school divisions receiving Title IV, Part A, funds will prioritize the distribution of funds to schools served based on one or more of the following criteria —  </t>
  </si>
  <si>
    <r>
      <t xml:space="preserve">Describe, if applicable, how Title IV, Part A funds will be used to support activities that promote the effective use of technology. Include an explanation of how evidence based practices will be incorporated, and describe how these activities will align with challenging State academic standards, Virginia’s accountability plan, and agency priorities: setting high expectations for student performance; ensuring every K 12 student has a high quality, licensed teacher; creating innovative pathways for every learner; investing in safe and healthy schools and centers; and promoting parents as partners.
</t>
    </r>
    <r>
      <rPr>
        <b/>
        <sz val="10"/>
        <color rgb="FFC00000"/>
        <rFont val="Times New Roman"/>
        <family val="1"/>
      </rPr>
      <t>NOTE:  LEAs may not spend more than 15 percent of the funds allocated to the effective use of technology category to purchase equipment, devices, software, platforms, digital instructional resources, or other one-time IT purchases (e.g. if allocating $12,000 to support the effective use of technology, then only $1,800 may be used to purchase technology infrastructure).</t>
    </r>
  </si>
  <si>
    <r>
      <t xml:space="preserve">Provide a description for expenses related to object code 6000 Materials and Supplies.  Include items that are consumed or materially altered when used and minor equipment that is not capitalized. Equipment, including computer equipment, should be reported under this object code based on the LEA's policy for capitalization threshold.  Indicate the quantity for each item. Indicate the quantity for each item.  
</t>
    </r>
    <r>
      <rPr>
        <b/>
        <sz val="10"/>
        <color rgb="FFC00000"/>
        <rFont val="Times New Roman"/>
        <family val="1"/>
      </rPr>
      <t>NOTE:  LEAs may not spend more than 15 percent of the funds allocated to the effective use of technology category to purchase equipment, devices, software, platforms, digital instructional resources, or other one-time IT purchases.</t>
    </r>
  </si>
  <si>
    <t>These accounts are for budgeting and recording expenditures of the educational agency for activities under its control.  Below are definitions of the major expenditure categories.  The descriptions provided are examples only.   For further clarification on the proper expenditures of funds, contact your school division budget or finance office, the grant specialist in the Virginia Department of Education, or refer to the appropriate federal act.</t>
  </si>
  <si>
    <t>(revised 12/2/25)</t>
  </si>
  <si>
    <r>
      <rPr>
        <b/>
        <sz val="10"/>
        <rFont val="Times New Roman"/>
        <family val="1"/>
      </rPr>
      <t xml:space="preserve">PURCHASED/CONTRACTUAL SERVICES </t>
    </r>
    <r>
      <rPr>
        <sz val="10"/>
        <rFont val="Times New Roman"/>
        <family val="1"/>
      </rPr>
      <t xml:space="preserve">– Services acquired from outside sources (i.e., private vendors, public authorities, or other governmental entities). Purchase of the service is on a fee basis or fixed time contract basis. Payments for long-term rentals and utilities are not included in this account description. One-time event rental space is included. Allowable payments would be to individuals or firms that are independent contractors and not employees of the grantee or sub‐grantee organization. The word honorarium is sometimes used to characterize such payments; the term “fee” is preferred.
</t>
    </r>
    <r>
      <rPr>
        <b/>
        <sz val="10"/>
        <rFont val="Times New Roman"/>
        <family val="1"/>
      </rPr>
      <t>Food Purchases</t>
    </r>
    <r>
      <rPr>
        <sz val="10"/>
        <rFont val="Times New Roman"/>
        <family val="1"/>
      </rPr>
      <t xml:space="preserve"> – Prepared meals, working meals, and/or catered services purchased through a vendor are included in this object code. Reimbursement is capped at the per diem rate for the meal listed according to the state travel regulations. Examples for this object code include meals provided during day‐long professional development sessions, or meals provided to support attendance at family engagement activities. Food purchased from catering services and restaurants such as Pizza Hut, Panera Bread, and Subway is included in this object code.
</t>
    </r>
    <r>
      <rPr>
        <b/>
        <sz val="10"/>
        <rFont val="Times New Roman"/>
        <family val="1"/>
      </rPr>
      <t>Online Subscriptions</t>
    </r>
    <r>
      <rPr>
        <sz val="10"/>
        <rFont val="Times New Roman"/>
        <family val="1"/>
      </rPr>
      <t xml:space="preserve"> - Payments to vendors that provide online subscriptions or site licenses.
</t>
    </r>
    <r>
      <rPr>
        <b/>
        <sz val="10"/>
        <rFont val="Times New Roman"/>
        <family val="1"/>
      </rPr>
      <t xml:space="preserve">Transportation Services Public Carriers </t>
    </r>
    <r>
      <rPr>
        <sz val="10"/>
        <rFont val="Times New Roman"/>
        <family val="1"/>
      </rPr>
      <t xml:space="preserve">– Payments to public carriers for transportation of pupils on vehicles that are used by the public. Include payments for pupils transported in intra‐city transit buses, taxicabs, ride share, airplanes, and intercity/interstate passenger buses.
</t>
    </r>
    <r>
      <rPr>
        <b/>
        <sz val="10"/>
        <rFont val="Times New Roman"/>
        <family val="1"/>
      </rPr>
      <t>Transportation Services Private Carriers</t>
    </r>
    <r>
      <rPr>
        <sz val="10"/>
        <rFont val="Times New Roman"/>
        <family val="1"/>
      </rPr>
      <t xml:space="preserve"> – Payments (either cash or tokens) to parents for transportation of pupils in lieu of providing transportation on school buses. Include allowable payments to parents for pupils attending public, private, and non‐sectarian schools. Include costs associated with transporting special education students in school board‐owned vehicles to and from school.
</t>
    </r>
    <r>
      <rPr>
        <b/>
        <sz val="10"/>
        <rFont val="Times New Roman"/>
        <family val="1"/>
      </rPr>
      <t xml:space="preserve">Transportation Services by Contract </t>
    </r>
    <r>
      <rPr>
        <sz val="10"/>
        <rFont val="Times New Roman"/>
        <family val="1"/>
      </rPr>
      <t xml:space="preserve">– Payments to private owners of school buses who contract with the school board to transport pupils to and from public schools. Include payments to owners of private vehicles that contract with the school board to transport pupils to and from designated public and private schools.
</t>
    </r>
  </si>
  <si>
    <r>
      <rPr>
        <b/>
        <sz val="10"/>
        <rFont val="Times New Roman"/>
        <family val="1"/>
      </rPr>
      <t>OTHER CHARGES</t>
    </r>
    <r>
      <rPr>
        <sz val="10"/>
        <rFont val="Times New Roman"/>
        <family val="1"/>
      </rPr>
      <t xml:space="preserve"> – Include expenditures that support the use of programs. Includes expenditures that support the program, including utilities (maintenance and operation of plant), staff/administrative/consultant travel, office and cell phone charges, training, leases/rental (including copier), indirect cost, and other.
</t>
    </r>
    <r>
      <rPr>
        <b/>
        <sz val="10"/>
        <rFont val="Times New Roman"/>
        <family val="1"/>
      </rPr>
      <t>Food Purchases</t>
    </r>
    <r>
      <rPr>
        <sz val="10"/>
        <rFont val="Times New Roman"/>
        <family val="1"/>
      </rPr>
      <t xml:space="preserve"> – Food Purchases under this object code is restricted to food purchases related to travel reimbursement for meals only (see Travel below). If the sub‐recipient’s internal travel policies conform to state travel regulations, reimbursement is allowable at per diem meals rates according to state travel regulations. If the sub‐recipient’s internal travel policies require reimbursement for the cost of each meal, reimbursement is capped at the per diem rate for the meal listed according to the state travel regulations. Sub‐recipients must elect either meals per diem or per meals costs as their internal travel policy.
</t>
    </r>
    <r>
      <rPr>
        <b/>
        <sz val="10"/>
        <rFont val="Times New Roman"/>
        <family val="1"/>
      </rPr>
      <t>Telecommunications</t>
    </r>
    <r>
      <rPr>
        <sz val="10"/>
        <rFont val="Times New Roman"/>
        <family val="1"/>
      </rPr>
      <t xml:space="preserve"> – Include expenditures for recurring telecommunications services for the use of on‐line computer technology (e.g., telephone/telecommunications line charges). Telephone charges for line service for Internet connectivity and the Electronic Classroom program. Package pricing from a vendor for Accident or cyber‐risk insurance, LTE mobile carrier data plans, Internet access via an Internet Service Provider. Package pricing from a vendor for hardware, content filtering, data plans, extended warranty services and other components of the package when no breakout pricing is available.
</t>
    </r>
    <r>
      <rPr>
        <b/>
        <sz val="10"/>
        <rFont val="Times New Roman"/>
        <family val="1"/>
      </rPr>
      <t>Utilities</t>
    </r>
    <r>
      <rPr>
        <sz val="10"/>
        <rFont val="Times New Roman"/>
        <family val="1"/>
      </rPr>
      <t xml:space="preserve"> – Payments for heat, electricity, water, and sewer services regardless of whether the service is provided by a private enterprise authority or an enterprise fund operated by a local government.
</t>
    </r>
    <r>
      <rPr>
        <b/>
        <sz val="10"/>
        <rFont val="Times New Roman"/>
        <family val="1"/>
      </rPr>
      <t>Communications</t>
    </r>
    <r>
      <rPr>
        <sz val="10"/>
        <rFont val="Times New Roman"/>
        <family val="1"/>
      </rPr>
      <t xml:space="preserve"> – Payments for postal, messenger, and telecommunications services, typically office voice telephone charges. (Telecommunication costs directly related to technology uses should be coded
under 6000.) In addition, office telephone charges would be coded under this code. 
</t>
    </r>
    <r>
      <rPr>
        <b/>
        <sz val="10"/>
        <rFont val="Times New Roman"/>
        <family val="1"/>
      </rPr>
      <t>Insurance</t>
    </r>
    <r>
      <rPr>
        <sz val="10"/>
        <rFont val="Times New Roman"/>
        <family val="1"/>
      </rPr>
      <t xml:space="preserve"> – Payments for insurance except those that relate to personal services (i.e., hospitalization, group life, worker’s compensation, unemployment).
</t>
    </r>
  </si>
  <si>
    <r>
      <rPr>
        <b/>
        <sz val="10"/>
        <rFont val="Times New Roman"/>
        <family val="1"/>
      </rPr>
      <t>Leases and Rentals</t>
    </r>
    <r>
      <rPr>
        <sz val="10"/>
        <rFont val="Times New Roman"/>
        <family val="1"/>
      </rPr>
      <t xml:space="preserve"> – Includes payments for leases that are not capitalized and rental of land, structures, and equipment. Do not include payments made under a lease‐purchase agreement.
</t>
    </r>
    <r>
      <rPr>
        <b/>
        <sz val="10"/>
        <rFont val="Times New Roman"/>
        <family val="1"/>
      </rPr>
      <t xml:space="preserve">
Travel </t>
    </r>
    <r>
      <rPr>
        <sz val="10"/>
        <rFont val="Times New Roman"/>
        <family val="1"/>
      </rPr>
      <t xml:space="preserve">– Includes payments for travel reimbursement for staff/administrative/consultant travel. These are travel costs that are being reimbursed directly to travelers. These costs may include lodging, mileage, meals, and incidentals as allowable according to state travel regulations or documented sub‐recipient internal travel policies. If the sub‐recipient does not have documented internal travel policies, state travel regulations will prevail.
</t>
    </r>
    <r>
      <rPr>
        <b/>
        <sz val="10"/>
        <rFont val="Times New Roman"/>
        <family val="1"/>
      </rPr>
      <t xml:space="preserve">Contributions to Other Entities </t>
    </r>
    <r>
      <rPr>
        <sz val="10"/>
        <rFont val="Times New Roman"/>
        <family val="1"/>
      </rPr>
      <t xml:space="preserve">– Includes payments to other governmental entities or community organizations that are not related to the direct purchase of a service on a fee basis (which is reported under object code 3000) or payments to joint operations (which are reflected under object code 7000).
</t>
    </r>
    <r>
      <rPr>
        <b/>
        <sz val="10"/>
        <rFont val="Times New Roman"/>
        <family val="1"/>
      </rPr>
      <t>Public Assistance Payments</t>
    </r>
    <r>
      <rPr>
        <sz val="10"/>
        <rFont val="Times New Roman"/>
        <family val="1"/>
      </rPr>
      <t xml:space="preserve"> – Payments to individuals for public assistance programs (general government use only).
</t>
    </r>
    <r>
      <rPr>
        <b/>
        <sz val="10"/>
        <rFont val="Times New Roman"/>
        <family val="1"/>
      </rPr>
      <t>Miscellaneous Other Charges</t>
    </r>
    <r>
      <rPr>
        <sz val="10"/>
        <rFont val="Times New Roman"/>
        <family val="1"/>
      </rPr>
      <t xml:space="preserve"> – Includes expenditures that support the program, including indirect costs and other costs.</t>
    </r>
  </si>
  <si>
    <r>
      <rPr>
        <b/>
        <sz val="10"/>
        <rFont val="Times New Roman"/>
        <family val="1"/>
      </rPr>
      <t xml:space="preserve">MATERIALS AND SUPPLIES </t>
    </r>
    <r>
      <rPr>
        <sz val="10"/>
        <rFont val="Times New Roman"/>
        <family val="1"/>
      </rPr>
      <t xml:space="preserve">–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
</t>
    </r>
    <r>
      <rPr>
        <b/>
        <sz val="10"/>
        <rFont val="Times New Roman"/>
        <family val="1"/>
      </rPr>
      <t>Food Purchases</t>
    </r>
    <r>
      <rPr>
        <sz val="10"/>
        <rFont val="Times New Roman"/>
        <family val="1"/>
      </rPr>
      <t xml:space="preserve"> – Food items purchased from a grocery store or its equivalent for snacks or breaks is included in this object code. Examples include bottled water, granola bars, cookies, and fruit purchased from a store such as Wal‐Mart, Food Lion, Costco, etc. Prepared meals is not included in this object code; see object code 3000 for prepared/working/catered meals as purchased/contracted services. 
</t>
    </r>
    <r>
      <rPr>
        <b/>
        <sz val="10"/>
        <rFont val="Times New Roman"/>
        <family val="1"/>
      </rPr>
      <t>Vehicle and Powered Equipment Fuels</t>
    </r>
    <r>
      <rPr>
        <sz val="10"/>
        <rFont val="Times New Roman"/>
        <family val="1"/>
      </rPr>
      <t xml:space="preserve"> – Gasoline, lubricating oils, or such other fuel used in the operation of vehicles and powered equipment (e.g., lawnmowers) purchased from private sources or governmental agencies.
</t>
    </r>
    <r>
      <rPr>
        <b/>
        <sz val="10"/>
        <rFont val="Times New Roman"/>
        <family val="1"/>
      </rPr>
      <t xml:space="preserve">
Vehicle and Powered Equipment Supplies</t>
    </r>
    <r>
      <rPr>
        <sz val="10"/>
        <rFont val="Times New Roman"/>
        <family val="1"/>
      </rPr>
      <t xml:space="preserve"> – Tires, spark plugs, batteries, and chains used in the operation of vehicles and powered equipment purchased from private sources or governmental agencies.
</t>
    </r>
    <r>
      <rPr>
        <b/>
        <sz val="10"/>
        <rFont val="Times New Roman"/>
        <family val="1"/>
      </rPr>
      <t>Textbooks</t>
    </r>
    <r>
      <rPr>
        <sz val="10"/>
        <rFont val="Times New Roman"/>
        <family val="1"/>
      </rPr>
      <t xml:space="preserve"> – All textbooks and workbooks purchased to be used in the classroom must be supplemental.
</t>
    </r>
    <r>
      <rPr>
        <b/>
        <sz val="10"/>
        <rFont val="Times New Roman"/>
        <family val="1"/>
      </rPr>
      <t>Instructional Materials</t>
    </r>
    <r>
      <rPr>
        <sz val="10"/>
        <rFont val="Times New Roman"/>
        <family val="1"/>
      </rPr>
      <t xml:space="preserve"> – Books (not textbooks) and other materials.
</t>
    </r>
  </si>
  <si>
    <r>
      <rPr>
        <b/>
        <sz val="10"/>
        <rFont val="Times New Roman"/>
        <family val="1"/>
      </rPr>
      <t xml:space="preserve">Technology Software </t>
    </r>
    <r>
      <rPr>
        <sz val="10"/>
        <rFont val="Times New Roman"/>
        <family val="1"/>
      </rPr>
      <t xml:space="preserve">– Include expenditures for computer programs used in the classroom for instructional purposes, operating system software (i.e., standalone software, not software that is pre‐installed and included in hardware costs), application software, and on‐line, one time or downloadable software and content. Include expenditures for both additions and replacement.
</t>
    </r>
    <r>
      <rPr>
        <b/>
        <sz val="10"/>
        <rFont val="Times New Roman"/>
        <family val="1"/>
      </rPr>
      <t xml:space="preserve">
Non‐Capitalized Technology Hardware</t>
    </r>
    <r>
      <rPr>
        <sz val="10"/>
        <rFont val="Times New Roman"/>
        <family val="1"/>
      </rPr>
      <t xml:space="preserve"> – Include expenditures for hardware or classroom technology equipment that is not capitalized.
</t>
    </r>
    <r>
      <rPr>
        <b/>
        <sz val="10"/>
        <rFont val="Times New Roman"/>
        <family val="1"/>
      </rPr>
      <t xml:space="preserve">
Non‐Capitalized Technology Infrastructure </t>
    </r>
    <r>
      <rPr>
        <sz val="10"/>
        <rFont val="Times New Roman"/>
        <family val="1"/>
      </rPr>
      <t>– Include expenditures for technology infrastructure that is not capitalized.</t>
    </r>
  </si>
  <si>
    <r>
      <rPr>
        <b/>
        <sz val="10"/>
        <rFont val="Times New Roman"/>
        <family val="1"/>
      </rPr>
      <t>CAPITAL OUTLAY</t>
    </r>
    <r>
      <rPr>
        <sz val="10"/>
        <rFont val="Times New Roman"/>
        <family val="1"/>
      </rPr>
      <t xml:space="preserve"> – </t>
    </r>
    <r>
      <rPr>
        <b/>
        <sz val="10"/>
        <rFont val="Times New Roman"/>
        <family val="1"/>
      </rPr>
      <t>Note: Indirect cost cannot be claimed against capital outlay and equipment.</t>
    </r>
    <r>
      <rPr>
        <sz val="10"/>
        <rFont val="Times New Roman"/>
        <family val="1"/>
      </rPr>
      <t xml:space="preserve">
</t>
    </r>
    <r>
      <rPr>
        <b/>
        <sz val="10"/>
        <rFont val="Times New Roman"/>
        <family val="1"/>
      </rPr>
      <t>Capital Outlay</t>
    </r>
    <r>
      <rPr>
        <sz val="10"/>
        <rFont val="Times New Roman"/>
        <family val="1"/>
      </rPr>
      <t xml:space="preserve"> - Outlays that result in the acquisition of or additions to fixed assets. Capital Outlay includes the purchase of fixed assets both replacement and/or additional.
</t>
    </r>
    <r>
      <rPr>
        <b/>
        <sz val="10"/>
        <rFont val="Times New Roman"/>
        <family val="1"/>
      </rPr>
      <t>Technology – Hardware Replacements</t>
    </r>
    <r>
      <rPr>
        <sz val="10"/>
        <rFont val="Times New Roman"/>
        <family val="1"/>
      </rPr>
      <t xml:space="preserve"> – Include capital outlay for replacement of hardware or classroom technology equipment. (For further clarification on which expenditures should be included in this object code, see the “Special Note” below).
</t>
    </r>
    <r>
      <rPr>
        <b/>
        <sz val="10"/>
        <rFont val="Times New Roman"/>
        <family val="1"/>
      </rPr>
      <t>Technology – Infrastructure Replacements</t>
    </r>
    <r>
      <rPr>
        <sz val="10"/>
        <rFont val="Times New Roman"/>
        <family val="1"/>
      </rPr>
      <t xml:space="preserve"> – Include capital outlay for replacement of technology infrastructure. (For further clarification on which expenditures should be included in this object code, see the “Special Note” below).
</t>
    </r>
    <r>
      <rPr>
        <b/>
        <sz val="10"/>
        <rFont val="Times New Roman"/>
        <family val="1"/>
      </rPr>
      <t>Capital Outlay Additions</t>
    </r>
    <r>
      <rPr>
        <sz val="10"/>
        <rFont val="Times New Roman"/>
        <family val="1"/>
      </rPr>
      <t xml:space="preserve"> – Include machinery, equipment, furniture, fixtures, communications equipment, motor vehicles, etc. that are capitalized.
</t>
    </r>
    <r>
      <rPr>
        <b/>
        <sz val="10"/>
        <rFont val="Times New Roman"/>
        <family val="1"/>
      </rPr>
      <t xml:space="preserve">
Technology – Hardware Additions</t>
    </r>
    <r>
      <rPr>
        <sz val="10"/>
        <rFont val="Times New Roman"/>
        <family val="1"/>
      </rPr>
      <t xml:space="preserve"> – Include capital outlay for additional hardware or classroom technology equipment. (For further clarification on which expenditures should be included in this object code, see the “Special Note” below).
</t>
    </r>
    <r>
      <rPr>
        <b/>
        <sz val="10"/>
        <rFont val="Times New Roman"/>
        <family val="1"/>
      </rPr>
      <t>Technology – Infrastructure Additions</t>
    </r>
    <r>
      <rPr>
        <sz val="10"/>
        <rFont val="Times New Roman"/>
        <family val="1"/>
      </rPr>
      <t xml:space="preserve"> – Include capital outlay for additional technology infrastructure. (For further clarification on which expenditures should be included in this object code, see the “Special Note” below).
</t>
    </r>
  </si>
  <si>
    <r>
      <rPr>
        <b/>
        <sz val="10"/>
        <rFont val="Times New Roman"/>
        <family val="1"/>
      </rPr>
      <t>Special Note ‐ Classification of Hardware and Infrastructure Expenditures:</t>
    </r>
    <r>
      <rPr>
        <sz val="10"/>
        <rFont val="Times New Roman"/>
        <family val="1"/>
      </rPr>
      <t xml:space="preserve">
Report expenditures under technology “hardware” for computers, associated peripheral equipment, and other specialized technology equipment. Computers include desktop and laptops, and mainframe machines. Peripheral equipment includes devices attached to computers, such as monitors, keyboards, disk drives, modems, printers, scanners, cameras and speakers, etc.
Report other specialized computer devices under technology “hardware” such as fax‐back and voice‐mail resources; videoconferencing and other distance education tools, including satellite transmitters and receivers; cable‐based receivers; and modem or codec‐based video equipment; projection devices, from transparent and opaque projectors to video monitors; and graphing calculators and other specialized computational aids.
Report expenditures under technology “infrastructure” for equipment and devices that enable the linking of computers or video hardware to networks (such as routers, hubs, switches, access servers, modems, or codecs). Infrastructure also refers to cabling installations, whether wire, fiber optic, or coaxial, as well as electrical capacity expansion or HVAC upgrades to support networks. In wireless networking systems, include receivers and transmitters under infrastructure.</t>
    </r>
  </si>
  <si>
    <t>what data was collected and analyzed to include a description of qualitative and quantitative data; and</t>
  </si>
  <si>
    <t>If directing funds to district-wide activities, the division must provide a rationale that is based on the local needs assessment and results of the stakeholder engagement process. If schools are identified as needing Comprehensive and/or Targeted Supports in the division, outline how the division prioritizes funding for these schools and how additional supports are provided.</t>
  </si>
  <si>
    <r>
      <t xml:space="preserve">Describe the evidence-based research that supports the services and activities (programs, models, instructional methods, and techniques) that will be implemented to achieve each objective and that will be supported by the requested funds. 
</t>
    </r>
    <r>
      <rPr>
        <b/>
        <sz val="10"/>
        <rFont val="Times New Roman"/>
        <family val="1"/>
      </rPr>
      <t>What is a Measurable Objective?</t>
    </r>
    <r>
      <rPr>
        <sz val="10"/>
        <rFont val="Times New Roman"/>
        <family val="1"/>
      </rPr>
      <t xml:space="preserve">
A measurable objective has four components:
1)</t>
    </r>
    <r>
      <rPr>
        <b/>
        <sz val="10"/>
        <rFont val="Times New Roman"/>
        <family val="1"/>
      </rPr>
      <t xml:space="preserve"> Subject</t>
    </r>
    <r>
      <rPr>
        <sz val="10"/>
        <rFont val="Times New Roman"/>
        <family val="1"/>
      </rPr>
      <t xml:space="preserve"> (Who is the target or focus?);
2) </t>
    </r>
    <r>
      <rPr>
        <b/>
        <sz val="10"/>
        <rFont val="Times New Roman"/>
        <family val="1"/>
      </rPr>
      <t>Behavior</t>
    </r>
    <r>
      <rPr>
        <sz val="10"/>
        <rFont val="Times New Roman"/>
        <family val="1"/>
      </rPr>
      <t xml:space="preserve"> (What will be changed/improved?);
3) </t>
    </r>
    <r>
      <rPr>
        <b/>
        <sz val="10"/>
        <rFont val="Times New Roman"/>
        <family val="1"/>
      </rPr>
      <t>Specific criteria for assessing</t>
    </r>
    <r>
      <rPr>
        <sz val="10"/>
        <rFont val="Times New Roman"/>
        <family val="1"/>
      </rPr>
      <t xml:space="preserve"> improvement, readiness, or achievement and tools to be used to measure </t>
    </r>
    <r>
      <rPr>
        <b/>
        <sz val="10"/>
        <rFont val="Times New Roman"/>
        <family val="1"/>
      </rPr>
      <t>effectiveness and not just participation</t>
    </r>
    <r>
      <rPr>
        <sz val="10"/>
        <rFont val="Times New Roman"/>
        <family val="1"/>
      </rPr>
      <t xml:space="preserve">; and
4) </t>
    </r>
    <r>
      <rPr>
        <b/>
        <sz val="10"/>
        <rFont val="Times New Roman"/>
        <family val="1"/>
      </rPr>
      <t>Time period</t>
    </r>
    <r>
      <rPr>
        <sz val="10"/>
        <rFont val="Times New Roman"/>
        <family val="1"/>
      </rPr>
      <t xml:space="preserve"> for performance or assessment.
</t>
    </r>
  </si>
  <si>
    <t>Describe the partnerships within the LEA among the programs in this application and other federal (including entitlement grants), state and/or local programs in the delivery of services to the targeted population(s).  Describe the collaboration of program staff, parents, and the community to provide services and activities that will contribute to the attainment of the measurable objectives in this application and how they align to agency priorities (set high expectations for student performance; ensure every K-12 student has a high quality, licensed teacher; create innovative pathways for every learner; invest in safe and health schools and centers; and promote parents as partners). Describe any partnership with an institution of higher education, business, nonprofit organization, community-based organization, or other public or private entity with a demonstrated record of success in implementing activities.</t>
  </si>
  <si>
    <r>
      <t>Certification:</t>
    </r>
    <r>
      <rPr>
        <sz val="9"/>
        <rFont val="Times New Roman"/>
        <family val="1"/>
      </rPr>
      <t xml:space="preserve">  § 200.415 Required certifications. “We certify to the best of our knowledge and belief that the information provided herein is true, complete, and accurate. We are aware that the provision of false, fictitious, or fraudulent information, or the omission of any material fact, may subject us to criminal, civil, or administrative consequences including, but not limited to violations of U.S. Code Title 18, Sections 2, 1001, 1343 and Title 31, Sections 3729-3730 and 3801-3812.” The agency named above has authorized us as its representatives to file this application, and such action is recorded in the minutes of the School Board meeting held</t>
    </r>
  </si>
  <si>
    <r>
      <rPr>
        <sz val="10"/>
        <rFont val="Times New Roman"/>
        <family val="1"/>
      </rPr>
      <t>Describe the needs assessment process, ensuring that all required information outlined below is included. In addition, provide a summary of the results of the needs assessment process. (The summary of the needs assessment should do more than list findings; it must demonstrate a clear connection between the identified needs and the services and activities the LEA intends to fund with Title IV, Part A resources.)</t>
    </r>
    <r>
      <rPr>
        <b/>
        <sz val="10"/>
        <rFont val="Times New Roman"/>
        <family val="1"/>
      </rPr>
      <t xml:space="preserve">
All local education agencies are required to base activities on demonstrated district-determined needs in consultation with stakeholders.   </t>
    </r>
  </si>
  <si>
    <t xml:space="preserve">State up to eight measurable objectives, each incorporating the four components, that will guide the development of the program to be funded with the requested ESEA federal funds. </t>
  </si>
  <si>
    <t>It will adhere to the provisions of the Federal Funding Transparency and Accountability Act (FFATA), and will obtain a valid Unique Entity Identifier (UEI) number prior to applying for funds;</t>
  </si>
  <si>
    <t>Provide a description for expenses related to object code 8000.  All capital outlay expenditures over your division's threshold up to over $10,000 per unit must be approved by the Virginia Department of Education through the application submission and approval process. If the local school division has established a threshold of a lesser amount, items equal to that amount or greater must be itemized in Object Code 6000.  Specify equipment quantities.</t>
  </si>
  <si>
    <t>B. NEEDS ASSESSMENT (CONTINUED)</t>
  </si>
  <si>
    <t>C.  MEASURABLE OBJECTIVES (CONTINUED)</t>
  </si>
  <si>
    <t>D.  COORDINATION OF SERVICES</t>
  </si>
  <si>
    <t>B.  NEEDS ASSESSMENT (2 PAGES)</t>
  </si>
  <si>
    <t>E.  PROGRAM OVERVIEW (4 PAGES)</t>
  </si>
  <si>
    <r>
      <t>C.</t>
    </r>
    <r>
      <rPr>
        <b/>
        <sz val="7"/>
        <rFont val="Times New Roman"/>
        <family val="1"/>
      </rPr>
      <t>  </t>
    </r>
    <r>
      <rPr>
        <b/>
        <sz val="11"/>
        <rFont val="Times New Roman"/>
        <family val="1"/>
      </rPr>
      <t>MEASURABLE OBJECTIVES (4 PAGES)</t>
    </r>
  </si>
  <si>
    <t>The purpose of this subpart is to improve students’ academic achievement by increasing the capacity of states, local educational agencies, schools, and local communities to —</t>
  </si>
  <si>
    <t>Describe, if applicable, how Title IV, Part A funds will be used to support activities that promote well rounded education. Include an explanation of how evidence based practices will be incorporated, and describe how these activities will align with challenging State academic standards, Virginia’s accountability plan, and agency priorities: setting high expectations for student performance; ensuring every K 12 student has a high quality, licensed teacher.</t>
  </si>
  <si>
    <r>
      <rPr>
        <b/>
        <sz val="10"/>
        <rFont val="Times New Roman"/>
        <family val="1"/>
      </rPr>
      <t>PROFESSIONAL DEVELOPMENT:</t>
    </r>
    <r>
      <rPr>
        <sz val="10"/>
        <rFont val="Times New Roman"/>
        <family val="1"/>
      </rPr>
      <t xml:space="preserve"> If funds are to be used for professional development, describe how they meet the statutory definition of professional development in Section 8101(42), which requires that professional development be: sustained; intensive; collaborative; job-embedded; data-driven; and classroom focused. Describe the alignment to overarching LEA strategic goals. (Section 2103(b)(3)(E))  (If funds are not used for professional development, indicate N/A.) Examples of professional development activities may include items from any object code, such as mentors, professional development/instructional coaches, contracted services, conferences, professional learning communities (PLC); leadership development and associated costs. 
The number of attendees attending a single event should align with what is reasonable and necessary to achieve the goals and objectives of the grant. When multiple employees plan to attend the same event, it is advisable to conduct a cost analysis to determine whether it would be more cost-effective to send the employees to the event or to invite a speaker(s) to address the team. Include the location and position titles attending each conference.</t>
    </r>
  </si>
  <si>
    <t>New Amount for Private Schools after Release of Obligation Amounts</t>
  </si>
  <si>
    <r>
      <t>E.</t>
    </r>
    <r>
      <rPr>
        <b/>
        <sz val="7"/>
        <rFont val="Times New Roman"/>
        <family val="1"/>
      </rPr>
      <t xml:space="preserve">     </t>
    </r>
    <r>
      <rPr>
        <b/>
        <sz val="11"/>
        <rFont val="Times New Roman"/>
        <family val="1"/>
      </rPr>
      <t>PROGRAM OVERVIEW (CONTINUED)</t>
    </r>
  </si>
  <si>
    <r>
      <t>E.</t>
    </r>
    <r>
      <rPr>
        <b/>
        <sz val="7"/>
        <rFont val="Times New Roman"/>
        <family val="1"/>
      </rPr>
      <t>  </t>
    </r>
    <r>
      <rPr>
        <b/>
        <sz val="11"/>
        <rFont val="Times New Roman"/>
        <family val="1"/>
      </rPr>
      <t>PROGRAM OVERVIEW (CONTINUED)</t>
    </r>
  </si>
  <si>
    <t>F. PROGRESS TOWARDS MEETING MEASURABLE OBJECTIVES</t>
  </si>
  <si>
    <t>G.  BUDGET SUMMARY</t>
  </si>
  <si>
    <t>H.  DETAILED BUDGET BREAKDOWN</t>
  </si>
  <si>
    <t>I.  TRANSFERABILITY</t>
  </si>
  <si>
    <t>J.  DETAILED BUDGET BREAKDOWN</t>
  </si>
  <si>
    <t>K.  PRIVATE SCHOOL PARTICIPATION</t>
  </si>
  <si>
    <t>L.  GENERAL EDUCATION PROVISIONS ACT (GEPA) SECTION 427</t>
  </si>
  <si>
    <t>X</t>
  </si>
  <si>
    <t>Craig Dommer</t>
  </si>
  <si>
    <t>434-296-5820</t>
  </si>
  <si>
    <t>401 McIntire Road
Charlottesville, VA 22902</t>
  </si>
  <si>
    <t>cdommer@k12albemarle.org</t>
  </si>
  <si>
    <t>Dr. Matthew S. Haas</t>
  </si>
  <si>
    <t>Dr. Rebecca Berlin</t>
  </si>
  <si>
    <t xml:space="preserve">Since the inception of the Title IV, Part A program, our school division has used these funds toward serving our overall student-centered goal that all students will graduate having actively mastered the lifelong learning competencies they will need to succeed as 21st century learners, workers, and citizens. By transferring Title IV funds into Title I, II, and III programs during past years, we have strengthened the programs and services designed to serve at-risk students in attaining that goal. We plan to transfer the 2026-27 Title IV funds to support Title I programming, to continue assisting at-risk students in meeting academic targets. 
Providing intensive instructional support to guide learning recovery for students already at risk entering into the school year 2026-27 is of great importance. 
Our Title I program is entering its third year of schoolwide implementation.  Six of our seven Title I schools are identified as targeted assistance or comprehensive support. To meet the high expectations that we have set for them these schools will need additional support.
</t>
  </si>
  <si>
    <t xml:space="preserve">The positions that this money will allow us to fund are an additional .4 FTE at Greer and Woodbrook Elementary to be used as academic interventionists. Those schools continue to show a high level of students at risk for reading and math difficulties. They are our schools with our highest levels of student need and draw from attendance areas with rising levels of homelessness and English learners and poverty.
The Title I needs assessment process is thorough, systematic and data-driven, and we find each year that the number of students below benchmark in reading at our six, targeted assistance Title I schools is increasing, particularly so in the past due to the pandemic. We changed all schools to a schoolwide program for 2024-25 in order to meet this demand. 
ACPS Title I schools will use new Fall data elements to determine the best use of Title I and local funds for reading and math support services through Title I. We will be screening students using the VALLS assessment in K-5, and Aimsweb math in 4th and 5th grade. Last year approximately eight hundred Title I students were served in reading and math intervention across the six schools, and funding for teachers is our continuing, proven approach to meeting the needs of Title I students. This will continue next year, as we have seen a 11% drop of students identified as high-risk on the reading screener from VDOE. We will use the majority of federal monies to pay teachers </t>
  </si>
  <si>
    <t xml:space="preserve">and specialists to improve academic achievement through intervention and push in classroom support. We will be able to fund an additional 1.2 FTE through Title IV funds to be able to serve more students having academic challenges. We will also be able to begin funding math support, while not decreasing reading support at our Title I schools. 
In the 2022-23 and 23-24 school years, we worked with Bellwether Education partners to perform an instructional audit focused on why achievement gaps still persisted. Intense focus groups, classroom observations, student academic data, course enrollment data, and past budgets were examined to determine root causes and recommendations. The report indicated a need to codify a system of academic interventions and supports and to make sure that teachers had the knowledge to deliver a high-quality curriculum with high quality instructional resources to all students. 
In 2024-25 and 2025-26 we have focused on supporting learners at schools with a large number of students at-risk for not meeting reading and math standards. We have promising results from our data this year, and will use Title IV funds and the extra staffing listed above in 2026-27 to continue to implement a system of targeted support for these students in our highest need schools. We are still seeing an increased need due to the pandemic as 
</t>
  </si>
  <si>
    <t>high-risk students are about 20% more than were identified prior to COVID. The schools that will benefit from this transfer have the most students at risk, and more than can be accommodated using our local money, which is already differentiated based on need, and projected Title I money that does not keep pace with increasing salaries.
As a corollary, the strategic plan and the Instructional Audit did indicate the investment that our school division has made to many of the areas that Title IV could be used for. In addition to our Counselor staffing that is above the SOQ level, our local school board funds a social emotional learning coach at each school, and an additional coach at the 6 schools that have the highest level of student need based on demographics, threat assessments, (disciplinary referrals, and referral for external or wrap-around supports). We also fund a talent-development position at each school, and an extensive offering of Art, Music, PE, and CTE offerings in middle and high school. 
However, the conclusion of the audit was that the gaps in achievement and the differences in the entire educational experience for some of our students is rooted in inequitable access to a 
strong guaranteed curriculum, and systematic academic intervention. The second of which we will use this Title IV money for once it is transferred to Title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</si>
</sst>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mmm\ d\,\ yyyy"/>
    <numFmt numFmtId="165" formatCode="#,##0.0"/>
    <numFmt numFmtId="166" formatCode="000"/>
    <numFmt numFmtId="167" formatCode="&quot;$&quot;#,##0.00"/>
    <numFmt numFmtId="168" formatCode="mm/dd/yy;@"/>
    <numFmt numFmtId="169" formatCode="[$-409]mmmm\ d\,\ yyyy;@"/>
    <numFmt numFmtId="170" formatCode="mm\-dd\-yyyy"/>
    <numFmt numFmtId="171" formatCode="mm/dd/yyyy"/>
    <numFmt numFmtId="172" formatCode="[&lt;=9999999]###\-####;\(###\)\ ###\-####"/>
  </numFmts>
  <fonts count="61" x14ac:knownFonts="1">
    <font>
      <sz val="10"/>
      <name val="Arial"/>
    </font>
    <font>
      <sz val="10"/>
      <color theme="1"/>
      <name val="Calibri"/>
      <family val="2"/>
    </font>
    <font>
      <sz val="10"/>
      <name val="Arial"/>
      <family val="2"/>
    </font>
    <font>
      <b/>
      <sz val="11"/>
      <name val="Times New Roman"/>
      <family val="1"/>
    </font>
    <font>
      <b/>
      <sz val="10"/>
      <name val="Times New Roman"/>
      <family val="1"/>
    </font>
    <font>
      <sz val="10"/>
      <name val="Times New Roman"/>
      <family val="1"/>
    </font>
    <font>
      <sz val="8"/>
      <name val="Times New Roman"/>
      <family val="1"/>
    </font>
    <font>
      <b/>
      <sz val="8"/>
      <name val="Times New Roman"/>
      <family val="1"/>
    </font>
    <font>
      <i/>
      <sz val="10"/>
      <name val="Times New Roman"/>
      <family val="1"/>
    </font>
    <font>
      <sz val="11"/>
      <name val="Times New Roman"/>
      <family val="1"/>
    </font>
    <font>
      <b/>
      <sz val="9"/>
      <name val="Times New Roman"/>
      <family val="1"/>
    </font>
    <font>
      <b/>
      <u/>
      <sz val="9"/>
      <name val="Times New Roman"/>
      <family val="1"/>
    </font>
    <font>
      <sz val="9"/>
      <name val="Times New Roman"/>
      <family val="1"/>
    </font>
    <font>
      <sz val="9"/>
      <color indexed="8"/>
      <name val="Times New Roman"/>
      <family val="1"/>
    </font>
    <font>
      <i/>
      <sz val="9"/>
      <name val="Times New Roman"/>
      <family val="1"/>
    </font>
    <font>
      <b/>
      <sz val="7"/>
      <name val="Times New Roman"/>
      <family val="1"/>
    </font>
    <font>
      <u/>
      <sz val="10"/>
      <name val="Times New Roman"/>
      <family val="1"/>
    </font>
    <font>
      <u/>
      <sz val="10"/>
      <color indexed="12"/>
      <name val="Arial"/>
      <family val="2"/>
    </font>
    <font>
      <u/>
      <sz val="8"/>
      <name val="Times New Roman"/>
      <family val="1"/>
    </font>
    <font>
      <sz val="8"/>
      <color indexed="81"/>
      <name val="Times New Roman"/>
      <family val="1"/>
    </font>
    <font>
      <b/>
      <sz val="8"/>
      <color indexed="81"/>
      <name val="Tahoma"/>
      <family val="2"/>
    </font>
    <font>
      <sz val="8"/>
      <color indexed="81"/>
      <name val="Tahoma"/>
      <family val="2"/>
    </font>
    <font>
      <sz val="10"/>
      <name val="Arial"/>
      <family val="2"/>
    </font>
    <font>
      <u/>
      <sz val="9"/>
      <color indexed="12"/>
      <name val="Times New Roman"/>
      <family val="1"/>
    </font>
    <font>
      <b/>
      <sz val="14"/>
      <name val="Times New Roman"/>
      <family val="1"/>
    </font>
    <font>
      <sz val="9"/>
      <name val="Arial"/>
      <family val="2"/>
    </font>
    <font>
      <sz val="9"/>
      <color indexed="81"/>
      <name val="Tahoma"/>
      <family val="2"/>
    </font>
    <font>
      <sz val="10"/>
      <color rgb="FFFF0000"/>
      <name val="Times New Roman"/>
      <family val="1"/>
    </font>
    <font>
      <b/>
      <sz val="9"/>
      <color rgb="FFFF0000"/>
      <name val="Times New Roman"/>
      <family val="1"/>
    </font>
    <font>
      <sz val="10"/>
      <name val="Arial"/>
      <family val="2"/>
    </font>
    <font>
      <u/>
      <sz val="10"/>
      <color indexed="12"/>
      <name val="Times New Roman"/>
      <family val="1"/>
    </font>
    <font>
      <sz val="9"/>
      <color rgb="FFFF0000"/>
      <name val="Times New Roman"/>
      <family val="1"/>
    </font>
    <font>
      <sz val="12"/>
      <name val="Times New Roman"/>
      <family val="1"/>
    </font>
    <font>
      <b/>
      <sz val="14"/>
      <color rgb="FFFF0000"/>
      <name val="Times New Roman"/>
      <family val="1"/>
    </font>
    <font>
      <sz val="10"/>
      <color rgb="FF006100"/>
      <name val="Calibri"/>
      <family val="2"/>
    </font>
    <font>
      <sz val="10"/>
      <color theme="0"/>
      <name val="Calibri"/>
      <family val="2"/>
    </font>
    <font>
      <sz val="8"/>
      <color rgb="FF000000"/>
      <name val="Segoe UI"/>
      <family val="2"/>
    </font>
    <font>
      <sz val="10"/>
      <color theme="0" tint="-0.249977111117893"/>
      <name val="Times New Roman"/>
      <family val="1"/>
    </font>
    <font>
      <b/>
      <sz val="12"/>
      <name val="Times New Roman"/>
      <family val="1"/>
    </font>
    <font>
      <sz val="14"/>
      <name val="Times New Roman"/>
      <family val="1"/>
    </font>
    <font>
      <sz val="12"/>
      <color rgb="FFFF0000"/>
      <name val="Times New Roman"/>
      <family val="1"/>
    </font>
    <font>
      <sz val="12"/>
      <color theme="0"/>
      <name val="Calibri"/>
      <family val="2"/>
    </font>
    <font>
      <b/>
      <sz val="14"/>
      <color theme="1"/>
      <name val="Times New Roman"/>
      <family val="1"/>
    </font>
    <font>
      <sz val="9"/>
      <color theme="0" tint="-0.14999847407452621"/>
      <name val="Times New Roman"/>
      <family val="1"/>
    </font>
    <font>
      <sz val="10"/>
      <color theme="0"/>
      <name val="Times New Roman"/>
      <family val="1"/>
    </font>
    <font>
      <sz val="10"/>
      <color theme="1"/>
      <name val="Times New Roman"/>
      <family val="1"/>
    </font>
    <font>
      <sz val="14"/>
      <color theme="1"/>
      <name val="Times New Roman"/>
      <family val="1"/>
    </font>
    <font>
      <b/>
      <sz val="9"/>
      <color theme="0"/>
      <name val="Times New Roman"/>
      <family val="1"/>
    </font>
    <font>
      <sz val="12"/>
      <color theme="0"/>
      <name val="Times New Roman"/>
      <family val="1"/>
    </font>
    <font>
      <sz val="8"/>
      <color theme="0"/>
      <name val="Times New Roman"/>
      <family val="1"/>
    </font>
    <font>
      <b/>
      <sz val="11"/>
      <color theme="0"/>
      <name val="Times New Roman"/>
      <family val="1"/>
    </font>
    <font>
      <b/>
      <sz val="14"/>
      <color theme="0"/>
      <name val="Times New Roman"/>
      <family val="1"/>
    </font>
    <font>
      <sz val="8"/>
      <color theme="1"/>
      <name val="Times New Roman"/>
      <family val="1"/>
    </font>
    <font>
      <b/>
      <sz val="15"/>
      <color theme="3"/>
      <name val="Calibri"/>
      <family val="2"/>
    </font>
    <font>
      <b/>
      <sz val="10"/>
      <color rgb="FFC00000"/>
      <name val="Times New Roman"/>
      <family val="1"/>
    </font>
    <font>
      <b/>
      <sz val="14"/>
      <color rgb="FFC00000"/>
      <name val="Times New Roman"/>
      <family val="1"/>
    </font>
    <font>
      <sz val="12"/>
      <color rgb="FFC00000"/>
      <name val="Times New Roman"/>
      <family val="1"/>
    </font>
    <font>
      <b/>
      <sz val="9"/>
      <color rgb="FFC00000"/>
      <name val="Times New Roman"/>
      <family val="1"/>
    </font>
    <font>
      <sz val="11"/>
      <color theme="0"/>
      <name val="Times New Roman"/>
      <family val="1"/>
    </font>
    <font>
      <sz val="9"/>
      <color rgb="FFD2F0FF"/>
      <name val="Times New Roman"/>
      <family val="1"/>
    </font>
    <font>
      <sz val="10"/>
      <color rgb="FFD2F0FF"/>
      <name val="Arial"/>
      <family val="2"/>
    </font>
  </fonts>
  <fills count="7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00"/>
        <bgColor indexed="64"/>
      </patternFill>
    </fill>
    <fill>
      <patternFill patternType="solid">
        <fgColor rgb="FFC6EFCE"/>
      </patternFill>
    </fill>
    <fill>
      <patternFill patternType="solid">
        <fgColor rgb="FFFFFFCC"/>
      </patternFill>
    </fill>
    <fill>
      <patternFill patternType="solid">
        <fgColor theme="9"/>
      </patternFill>
    </fill>
    <fill>
      <patternFill patternType="solid">
        <fgColor theme="9" tint="0.59999389629810485"/>
        <bgColor indexed="64"/>
      </patternFill>
    </fill>
    <fill>
      <patternFill patternType="solid">
        <fgColor indexed="8"/>
        <bgColor indexed="64"/>
      </patternFill>
    </fill>
    <fill>
      <patternFill patternType="solid">
        <fgColor indexed="9"/>
        <bgColor indexed="64"/>
      </patternFill>
    </fill>
    <fill>
      <patternFill patternType="solid">
        <fgColor indexed="10"/>
        <bgColor indexed="64"/>
      </patternFill>
    </fill>
    <fill>
      <patternFill patternType="solid">
        <fgColor indexed="11"/>
        <bgColor indexed="64"/>
      </patternFill>
    </fill>
    <fill>
      <patternFill patternType="solid">
        <fgColor indexed="12"/>
        <bgColor indexed="64"/>
      </patternFill>
    </fill>
    <fill>
      <patternFill patternType="solid">
        <fgColor indexed="13"/>
        <bgColor indexed="64"/>
      </patternFill>
    </fill>
    <fill>
      <patternFill patternType="solid">
        <fgColor indexed="14"/>
        <bgColor indexed="64"/>
      </patternFill>
    </fill>
    <fill>
      <patternFill patternType="solid">
        <fgColor indexed="15"/>
        <bgColor indexed="64"/>
      </patternFill>
    </fill>
    <fill>
      <patternFill patternType="solid">
        <fgColor indexed="16"/>
        <bgColor indexed="64"/>
      </patternFill>
    </fill>
    <fill>
      <patternFill patternType="solid">
        <fgColor indexed="17"/>
        <bgColor indexed="64"/>
      </patternFill>
    </fill>
    <fill>
      <patternFill patternType="solid">
        <fgColor indexed="18"/>
        <bgColor indexed="64"/>
      </patternFill>
    </fill>
    <fill>
      <patternFill patternType="solid">
        <fgColor indexed="19"/>
        <bgColor indexed="64"/>
      </patternFill>
    </fill>
    <fill>
      <patternFill patternType="solid">
        <fgColor indexed="20"/>
        <bgColor indexed="64"/>
      </patternFill>
    </fill>
    <fill>
      <patternFill patternType="solid">
        <fgColor indexed="21"/>
        <bgColor indexed="64"/>
      </patternFill>
    </fill>
    <fill>
      <patternFill patternType="solid">
        <fgColor indexed="23"/>
        <bgColor indexed="64"/>
      </patternFill>
    </fill>
    <fill>
      <patternFill patternType="solid">
        <fgColor indexed="47"/>
        <bgColor indexed="64"/>
      </patternFill>
    </fill>
    <fill>
      <patternFill patternType="solid">
        <fgColor indexed="24"/>
        <bgColor indexed="64"/>
      </patternFill>
    </fill>
    <fill>
      <patternFill patternType="solid">
        <fgColor indexed="25"/>
        <bgColor indexed="64"/>
      </patternFill>
    </fill>
    <fill>
      <patternFill patternType="solid">
        <fgColor indexed="26"/>
        <bgColor indexed="64"/>
      </patternFill>
    </fill>
    <fill>
      <patternFill patternType="solid">
        <fgColor indexed="27"/>
        <bgColor indexed="64"/>
      </patternFill>
    </fill>
    <fill>
      <patternFill patternType="solid">
        <fgColor indexed="28"/>
        <bgColor indexed="64"/>
      </patternFill>
    </fill>
    <fill>
      <patternFill patternType="solid">
        <fgColor indexed="29"/>
        <bgColor indexed="64"/>
      </patternFill>
    </fill>
    <fill>
      <patternFill patternType="solid">
        <fgColor indexed="30"/>
        <bgColor indexed="64"/>
      </patternFill>
    </fill>
    <fill>
      <patternFill patternType="solid">
        <fgColor indexed="31"/>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35"/>
        <bgColor indexed="64"/>
      </patternFill>
    </fill>
    <fill>
      <patternFill patternType="solid">
        <fgColor indexed="36"/>
        <bgColor indexed="64"/>
      </patternFill>
    </fill>
    <fill>
      <patternFill patternType="solid">
        <fgColor indexed="37"/>
        <bgColor indexed="64"/>
      </patternFill>
    </fill>
    <fill>
      <patternFill patternType="solid">
        <fgColor indexed="38"/>
        <bgColor indexed="64"/>
      </patternFill>
    </fill>
    <fill>
      <patternFill patternType="solid">
        <fgColor indexed="39"/>
        <bgColor indexed="64"/>
      </patternFill>
    </fill>
    <fill>
      <patternFill patternType="solid">
        <fgColor indexed="40"/>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45"/>
        <bgColor indexed="64"/>
      </patternFill>
    </fill>
    <fill>
      <patternFill patternType="solid">
        <fgColor indexed="46"/>
        <bgColor indexed="64"/>
      </patternFill>
    </fill>
    <fill>
      <patternFill patternType="solid">
        <fgColor indexed="48"/>
        <bgColor indexed="64"/>
      </patternFill>
    </fill>
    <fill>
      <patternFill patternType="solid">
        <fgColor indexed="49"/>
        <bgColor indexed="64"/>
      </patternFill>
    </fill>
    <fill>
      <patternFill patternType="solid">
        <fgColor indexed="5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4"/>
        <bgColor indexed="64"/>
      </patternFill>
    </fill>
    <fill>
      <patternFill patternType="solid">
        <fgColor indexed="55"/>
        <bgColor indexed="64"/>
      </patternFill>
    </fill>
    <fill>
      <patternFill patternType="solid">
        <fgColor indexed="56"/>
        <bgColor indexed="64"/>
      </patternFill>
    </fill>
    <fill>
      <patternFill patternType="solid">
        <fgColor indexed="57"/>
        <bgColor indexed="64"/>
      </patternFill>
    </fill>
    <fill>
      <patternFill patternType="solid">
        <fgColor indexed="58"/>
        <bgColor indexed="64"/>
      </patternFill>
    </fill>
    <fill>
      <patternFill patternType="solid">
        <fgColor indexed="59"/>
        <bgColor indexed="64"/>
      </patternFill>
    </fill>
    <fill>
      <patternFill patternType="solid">
        <fgColor indexed="60"/>
        <bgColor indexed="64"/>
      </patternFill>
    </fill>
    <fill>
      <patternFill patternType="solid">
        <fgColor indexed="61"/>
        <bgColor indexed="64"/>
      </patternFill>
    </fill>
    <fill>
      <patternFill patternType="solid">
        <fgColor indexed="62"/>
        <bgColor indexed="64"/>
      </patternFill>
    </fill>
    <fill>
      <patternFill patternType="solid">
        <fgColor indexed="63"/>
        <bgColor indexed="64"/>
      </patternFill>
    </fill>
    <fill>
      <patternFill patternType="solid">
        <fgColor rgb="FFFABE8F"/>
        <bgColor indexed="64"/>
      </patternFill>
    </fill>
    <fill>
      <patternFill patternType="solid">
        <fgColor rgb="FF8DB4E2"/>
        <bgColor indexed="64"/>
      </patternFill>
    </fill>
    <fill>
      <patternFill patternType="solid">
        <fgColor theme="4"/>
      </patternFill>
    </fill>
    <fill>
      <patternFill patternType="solid">
        <fgColor rgb="FFC0C0C0"/>
        <bgColor indexed="64"/>
      </patternFill>
    </fill>
    <fill>
      <patternFill patternType="solid">
        <fgColor theme="9" tint="0.79998168889431442"/>
        <bgColor indexed="64"/>
      </patternFill>
    </fill>
    <fill>
      <patternFill patternType="solid">
        <fgColor rgb="FFFFF2CC"/>
        <bgColor indexed="64"/>
      </patternFill>
    </fill>
    <fill>
      <patternFill patternType="solid">
        <fgColor rgb="FFD8E4BC"/>
        <bgColor indexed="64"/>
      </patternFill>
    </fill>
    <fill>
      <patternFill patternType="solid">
        <fgColor rgb="FFFCD5B4"/>
        <bgColor indexed="64"/>
      </patternFill>
    </fill>
    <fill>
      <patternFill patternType="solid">
        <fgColor rgb="FFD2F0FF"/>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style="thin">
        <color indexed="64"/>
      </right>
      <top/>
      <bottom/>
      <diagonal/>
    </border>
    <border>
      <left style="thin">
        <color rgb="FFB2B2B2"/>
      </left>
      <right style="thin">
        <color rgb="FFB2B2B2"/>
      </right>
      <top style="thin">
        <color rgb="FFB2B2B2"/>
      </top>
      <bottom style="thin">
        <color rgb="FFB2B2B2"/>
      </bottom>
      <diagonal/>
    </border>
    <border>
      <left style="hair">
        <color rgb="FF0070C0"/>
      </left>
      <right/>
      <top/>
      <bottom/>
      <diagonal/>
    </border>
    <border>
      <left style="thin">
        <color indexed="64"/>
      </left>
      <right style="thin">
        <color rgb="FFB2B2B2"/>
      </right>
      <top style="thin">
        <color rgb="FFB2B2B2"/>
      </top>
      <bottom style="thin">
        <color indexed="64"/>
      </bottom>
      <diagonal/>
    </border>
    <border>
      <left style="thin">
        <color rgb="FFB2B2B2"/>
      </left>
      <right style="thin">
        <color rgb="FFB2B2B2"/>
      </right>
      <top style="thin">
        <color rgb="FFB2B2B2"/>
      </top>
      <bottom style="thin">
        <color indexed="64"/>
      </bottom>
      <diagonal/>
    </border>
    <border>
      <left style="thin">
        <color rgb="FFB2B2B2"/>
      </left>
      <right style="thin">
        <color indexed="64"/>
      </right>
      <top style="thin">
        <color rgb="FFB2B2B2"/>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ck">
        <color theme="4"/>
      </bottom>
      <diagonal/>
    </border>
  </borders>
  <cellStyleXfs count="17">
    <xf numFmtId="0" fontId="0" fillId="0" borderId="0"/>
    <xf numFmtId="44" fontId="2" fillId="0" borderId="0" applyFont="0" applyFill="0" applyBorder="0" applyAlignment="0" applyProtection="0"/>
    <xf numFmtId="0" fontId="17" fillId="0" borderId="0" applyNumberFormat="0" applyFill="0" applyBorder="0" applyAlignment="0" applyProtection="0">
      <alignment vertical="top"/>
      <protection locked="0"/>
    </xf>
    <xf numFmtId="0" fontId="22" fillId="0" borderId="0"/>
    <xf numFmtId="0" fontId="2" fillId="0" borderId="0"/>
    <xf numFmtId="43" fontId="29" fillId="0" borderId="0" applyFont="0" applyFill="0" applyBorder="0" applyAlignment="0" applyProtection="0"/>
    <xf numFmtId="0" fontId="34" fillId="7" borderId="0" applyNumberFormat="0" applyBorder="0" applyAlignment="0" applyProtection="0"/>
    <xf numFmtId="0" fontId="35" fillId="9" borderId="0" applyNumberFormat="0" applyBorder="0" applyAlignment="0" applyProtection="0"/>
    <xf numFmtId="0" fontId="1" fillId="8" borderId="18" applyNumberFormat="0" applyFont="0" applyAlignment="0" applyProtection="0"/>
    <xf numFmtId="0" fontId="1" fillId="0" borderId="0"/>
    <xf numFmtId="43" fontId="2" fillId="0" borderId="0" applyFont="0" applyFill="0" applyBorder="0" applyAlignment="0" applyProtection="0"/>
    <xf numFmtId="0" fontId="41" fillId="68" borderId="0" applyNumberFormat="0" applyBorder="0" applyAlignment="0" applyProtection="0"/>
    <xf numFmtId="0" fontId="35" fillId="9" borderId="0" applyNumberFormat="0" applyBorder="0" applyAlignment="0" applyProtection="0"/>
    <xf numFmtId="0" fontId="2" fillId="0" borderId="0"/>
    <xf numFmtId="0" fontId="34" fillId="7" borderId="0" applyNumberFormat="0" applyBorder="0" applyAlignment="0" applyProtection="0"/>
    <xf numFmtId="0" fontId="2" fillId="0" borderId="0"/>
    <xf numFmtId="0" fontId="53" fillId="0" borderId="41" applyNumberFormat="0" applyFill="0" applyAlignment="0" applyProtection="0"/>
  </cellStyleXfs>
  <cellXfs count="830">
    <xf numFmtId="0" fontId="0" fillId="0" borderId="0" xfId="0"/>
    <xf numFmtId="0" fontId="12" fillId="0" borderId="0" xfId="0" applyFont="1"/>
    <xf numFmtId="0" fontId="5" fillId="0" borderId="0" xfId="0" applyFont="1"/>
    <xf numFmtId="0" fontId="0" fillId="3" borderId="0" xfId="0" applyFill="1" applyProtection="1">
      <protection locked="0"/>
    </xf>
    <xf numFmtId="0" fontId="2" fillId="3" borderId="0" xfId="0" applyFont="1" applyFill="1" applyProtection="1">
      <protection locked="0"/>
    </xf>
    <xf numFmtId="0" fontId="5" fillId="3" borderId="0" xfId="4" applyFont="1" applyFill="1"/>
    <xf numFmtId="0" fontId="4" fillId="4" borderId="0" xfId="0" applyFont="1" applyFill="1" applyAlignment="1">
      <alignment vertical="center"/>
    </xf>
    <xf numFmtId="0" fontId="5" fillId="41" borderId="0" xfId="0" applyFont="1" applyFill="1" applyAlignment="1">
      <alignment horizontal="center" vertical="center"/>
    </xf>
    <xf numFmtId="0" fontId="5" fillId="59" borderId="0" xfId="0" applyFont="1" applyFill="1" applyAlignment="1">
      <alignment horizontal="center" vertical="center"/>
    </xf>
    <xf numFmtId="0" fontId="37" fillId="2" borderId="0" xfId="0" applyFont="1" applyFill="1"/>
    <xf numFmtId="0" fontId="12" fillId="0" borderId="3" xfId="0" applyFont="1" applyBorder="1" applyAlignment="1" applyProtection="1">
      <alignment horizontal="center" vertical="center"/>
      <protection locked="0"/>
    </xf>
    <xf numFmtId="1" fontId="13" fillId="0" borderId="3" xfId="4" applyNumberFormat="1" applyFont="1" applyBorder="1" applyAlignment="1">
      <alignment horizontal="right" wrapText="1"/>
    </xf>
    <xf numFmtId="0" fontId="5" fillId="0" borderId="0" xfId="0" applyFont="1" applyProtection="1">
      <protection locked="0"/>
    </xf>
    <xf numFmtId="0" fontId="24" fillId="0" borderId="0" xfId="9" applyFont="1" applyAlignment="1" applyProtection="1">
      <alignment horizontal="center" vertical="center"/>
      <protection locked="0"/>
    </xf>
    <xf numFmtId="0" fontId="5" fillId="0" borderId="0" xfId="9" applyFont="1" applyAlignment="1" applyProtection="1">
      <alignment horizontal="center" vertical="center"/>
      <protection locked="0"/>
    </xf>
    <xf numFmtId="0" fontId="27" fillId="0" borderId="0" xfId="9" applyFont="1" applyAlignment="1" applyProtection="1">
      <alignment horizontal="left" vertical="top"/>
      <protection locked="0"/>
    </xf>
    <xf numFmtId="0" fontId="39" fillId="0" borderId="0" xfId="9" applyFont="1" applyProtection="1">
      <protection locked="0"/>
    </xf>
    <xf numFmtId="0" fontId="27" fillId="0" borderId="0" xfId="0" applyFont="1" applyProtection="1">
      <protection locked="0"/>
    </xf>
    <xf numFmtId="0" fontId="40" fillId="0" borderId="0" xfId="6" applyFont="1" applyFill="1" applyBorder="1" applyAlignment="1" applyProtection="1">
      <alignment vertical="center"/>
    </xf>
    <xf numFmtId="0" fontId="33" fillId="0" borderId="0" xfId="6" applyFont="1" applyFill="1" applyBorder="1" applyAlignment="1" applyProtection="1">
      <alignment vertical="center"/>
    </xf>
    <xf numFmtId="0" fontId="32" fillId="0" borderId="0" xfId="0" applyFont="1" applyAlignment="1">
      <alignment vertical="center"/>
    </xf>
    <xf numFmtId="4" fontId="32" fillId="0" borderId="0" xfId="0" applyNumberFormat="1" applyFont="1" applyAlignment="1">
      <alignment vertical="center"/>
    </xf>
    <xf numFmtId="0" fontId="5" fillId="0" borderId="0" xfId="0" applyFont="1" applyAlignment="1">
      <alignment vertical="center" wrapText="1"/>
    </xf>
    <xf numFmtId="0" fontId="6" fillId="0" borderId="0" xfId="0" applyFont="1"/>
    <xf numFmtId="0" fontId="24" fillId="0" borderId="0" xfId="9" applyFont="1" applyAlignment="1">
      <alignment horizontal="center" vertical="center"/>
    </xf>
    <xf numFmtId="49" fontId="10" fillId="0" borderId="3" xfId="7" applyNumberFormat="1" applyFont="1" applyFill="1" applyBorder="1" applyAlignment="1">
      <alignment horizontal="center" vertical="center"/>
    </xf>
    <xf numFmtId="166" fontId="10" fillId="0" borderId="3" xfId="7" applyNumberFormat="1" applyFont="1" applyFill="1" applyBorder="1" applyAlignment="1">
      <alignment horizontal="center" vertical="center"/>
    </xf>
    <xf numFmtId="166" fontId="10" fillId="0" borderId="0" xfId="7" applyNumberFormat="1" applyFont="1" applyFill="1" applyBorder="1" applyAlignment="1">
      <alignment horizontal="center" vertical="center"/>
    </xf>
    <xf numFmtId="166" fontId="12" fillId="0" borderId="0" xfId="0" applyNumberFormat="1" applyFont="1" applyAlignment="1">
      <alignment horizontal="center" vertical="center"/>
    </xf>
    <xf numFmtId="49" fontId="4" fillId="0" borderId="0" xfId="0" applyNumberFormat="1" applyFont="1" applyAlignment="1">
      <alignment horizontal="right" vertical="center"/>
    </xf>
    <xf numFmtId="49" fontId="5" fillId="0" borderId="0" xfId="0" applyNumberFormat="1" applyFont="1" applyAlignment="1">
      <alignment vertical="center"/>
    </xf>
    <xf numFmtId="166" fontId="5" fillId="0" borderId="0" xfId="0" applyNumberFormat="1" applyFont="1" applyAlignment="1">
      <alignment horizontal="center" vertical="center"/>
    </xf>
    <xf numFmtId="0" fontId="12" fillId="0" borderId="0" xfId="0" applyFont="1" applyAlignment="1">
      <alignment horizontal="center" vertical="center"/>
    </xf>
    <xf numFmtId="49" fontId="4" fillId="0" borderId="0" xfId="7" applyNumberFormat="1" applyFont="1" applyFill="1" applyBorder="1" applyAlignment="1">
      <alignment horizontal="center" vertical="center"/>
    </xf>
    <xf numFmtId="0" fontId="5" fillId="0" borderId="0" xfId="0" applyFont="1" applyAlignment="1">
      <alignment horizontal="center" vertical="center"/>
    </xf>
    <xf numFmtId="0" fontId="5" fillId="12" borderId="0" xfId="0" applyFont="1" applyFill="1" applyAlignment="1">
      <alignment horizontal="center" vertical="center"/>
    </xf>
    <xf numFmtId="0" fontId="5" fillId="13" borderId="0" xfId="0" applyFont="1" applyFill="1" applyAlignment="1">
      <alignment horizontal="center" vertical="center"/>
    </xf>
    <xf numFmtId="0" fontId="5" fillId="14" borderId="0" xfId="0" applyFont="1" applyFill="1" applyAlignment="1">
      <alignment horizontal="center" vertical="center"/>
    </xf>
    <xf numFmtId="0" fontId="5" fillId="15" borderId="0" xfId="0" applyFont="1" applyFill="1" applyAlignment="1">
      <alignment horizontal="center" vertical="center"/>
    </xf>
    <xf numFmtId="0" fontId="5" fillId="16" borderId="0" xfId="0" applyFont="1" applyFill="1" applyAlignment="1">
      <alignment horizontal="center" vertical="center"/>
    </xf>
    <xf numFmtId="0" fontId="5" fillId="17" borderId="0" xfId="0" applyFont="1" applyFill="1" applyAlignment="1">
      <alignment horizontal="center" vertical="center"/>
    </xf>
    <xf numFmtId="0" fontId="5" fillId="20" borderId="0" xfId="0" applyFont="1" applyFill="1" applyAlignment="1">
      <alignment horizontal="center" vertical="center"/>
    </xf>
    <xf numFmtId="0" fontId="5" fillId="21" borderId="0" xfId="0" applyFont="1" applyFill="1" applyAlignment="1">
      <alignment horizontal="center" vertical="center"/>
    </xf>
    <xf numFmtId="0" fontId="5" fillId="22" borderId="0" xfId="0" applyFont="1" applyFill="1" applyAlignment="1">
      <alignment horizontal="center" vertical="center"/>
    </xf>
    <xf numFmtId="0" fontId="5" fillId="23" borderId="0" xfId="0" applyFont="1" applyFill="1" applyAlignment="1">
      <alignment horizontal="center" vertical="center"/>
    </xf>
    <xf numFmtId="0" fontId="5" fillId="24" borderId="0" xfId="0" applyFont="1" applyFill="1" applyAlignment="1">
      <alignment horizontal="center" vertical="center"/>
    </xf>
    <xf numFmtId="0" fontId="5" fillId="2" borderId="0" xfId="0" applyFont="1" applyFill="1" applyAlignment="1">
      <alignment horizontal="center" vertical="center"/>
    </xf>
    <xf numFmtId="0" fontId="5" fillId="28" borderId="0" xfId="0" applyFont="1" applyFill="1" applyAlignment="1">
      <alignment horizontal="center" vertical="center"/>
    </xf>
    <xf numFmtId="0" fontId="5" fillId="29" borderId="0" xfId="0" applyFont="1" applyFill="1" applyAlignment="1">
      <alignment horizontal="center" vertical="center"/>
    </xf>
    <xf numFmtId="0" fontId="5" fillId="30" borderId="0" xfId="0" applyFont="1" applyFill="1" applyAlignment="1">
      <alignment horizontal="center" vertical="center"/>
    </xf>
    <xf numFmtId="0" fontId="5" fillId="31" borderId="0" xfId="0" applyFont="1" applyFill="1" applyAlignment="1">
      <alignment horizontal="center" vertical="center"/>
    </xf>
    <xf numFmtId="0" fontId="5" fillId="32" borderId="0" xfId="0" applyFont="1" applyFill="1" applyAlignment="1">
      <alignment horizontal="center" vertical="center"/>
    </xf>
    <xf numFmtId="0" fontId="5" fillId="33" borderId="0" xfId="0" applyFont="1" applyFill="1" applyAlignment="1">
      <alignment horizontal="center" vertical="center"/>
    </xf>
    <xf numFmtId="0" fontId="5" fillId="36" borderId="0" xfId="0" applyFont="1" applyFill="1" applyAlignment="1">
      <alignment horizontal="center" vertical="center"/>
    </xf>
    <xf numFmtId="0" fontId="5" fillId="37" borderId="0" xfId="0" applyFont="1" applyFill="1" applyAlignment="1">
      <alignment horizontal="center" vertical="center"/>
    </xf>
    <xf numFmtId="0" fontId="5" fillId="38" borderId="0" xfId="0" applyFont="1" applyFill="1" applyAlignment="1">
      <alignment horizontal="center" vertical="center"/>
    </xf>
    <xf numFmtId="0" fontId="5" fillId="39" borderId="0" xfId="0" applyFont="1" applyFill="1" applyAlignment="1">
      <alignment horizontal="center" vertical="center"/>
    </xf>
    <xf numFmtId="0" fontId="5" fillId="40" borderId="0" xfId="0" applyFont="1" applyFill="1" applyAlignment="1">
      <alignment horizontal="center" vertical="center"/>
    </xf>
    <xf numFmtId="0" fontId="5" fillId="44" borderId="0" xfId="0" applyFont="1" applyFill="1" applyAlignment="1">
      <alignment horizontal="center" vertical="center"/>
    </xf>
    <xf numFmtId="0" fontId="5" fillId="45" borderId="0" xfId="0" applyFont="1" applyFill="1" applyAlignment="1">
      <alignment horizontal="center" vertical="center"/>
    </xf>
    <xf numFmtId="0" fontId="5" fillId="46" borderId="0" xfId="0" applyFont="1" applyFill="1" applyAlignment="1">
      <alignment horizontal="center" vertical="center"/>
    </xf>
    <xf numFmtId="0" fontId="5" fillId="47" borderId="0" xfId="0" applyFont="1" applyFill="1" applyAlignment="1">
      <alignment horizontal="center" vertical="center"/>
    </xf>
    <xf numFmtId="0" fontId="5" fillId="48" borderId="0" xfId="0" applyFont="1" applyFill="1" applyAlignment="1">
      <alignment horizontal="center" vertical="center"/>
    </xf>
    <xf numFmtId="0" fontId="5" fillId="49" borderId="0" xfId="0" applyFont="1" applyFill="1" applyAlignment="1">
      <alignment horizontal="center" vertical="center"/>
    </xf>
    <xf numFmtId="0" fontId="5" fillId="51" borderId="0" xfId="0" applyFont="1" applyFill="1" applyAlignment="1">
      <alignment horizontal="center" vertical="center"/>
    </xf>
    <xf numFmtId="0" fontId="5" fillId="52" borderId="0" xfId="0" applyFont="1" applyFill="1" applyAlignment="1">
      <alignment horizontal="center" vertical="center"/>
    </xf>
    <xf numFmtId="0" fontId="5" fillId="53" borderId="0" xfId="0" applyFont="1" applyFill="1" applyAlignment="1">
      <alignment horizontal="center" vertical="center"/>
    </xf>
    <xf numFmtId="0" fontId="5" fillId="54" borderId="0" xfId="0" applyFont="1" applyFill="1" applyAlignment="1">
      <alignment horizontal="center" vertical="center"/>
    </xf>
    <xf numFmtId="0" fontId="5" fillId="55" borderId="0" xfId="0" applyFont="1" applyFill="1" applyAlignment="1">
      <alignment horizontal="center" vertical="center"/>
    </xf>
    <xf numFmtId="0" fontId="5" fillId="56" borderId="0" xfId="0" applyFont="1" applyFill="1" applyAlignment="1">
      <alignment horizontal="center" vertical="center"/>
    </xf>
    <xf numFmtId="0" fontId="5" fillId="60" borderId="0" xfId="0" applyFont="1" applyFill="1" applyAlignment="1">
      <alignment horizontal="center" vertical="center"/>
    </xf>
    <xf numFmtId="0" fontId="5" fillId="61" borderId="0" xfId="0" applyFont="1" applyFill="1" applyAlignment="1">
      <alignment horizontal="center" vertical="center"/>
    </xf>
    <xf numFmtId="0" fontId="5" fillId="62" borderId="0" xfId="0" applyFont="1" applyFill="1" applyAlignment="1">
      <alignment horizontal="center" vertical="center"/>
    </xf>
    <xf numFmtId="0" fontId="5" fillId="63" borderId="0" xfId="0" applyFont="1" applyFill="1" applyAlignment="1">
      <alignment horizontal="center" vertical="center"/>
    </xf>
    <xf numFmtId="0" fontId="5" fillId="64" borderId="0" xfId="0" applyFont="1" applyFill="1" applyAlignment="1">
      <alignment horizontal="center" vertical="center"/>
    </xf>
    <xf numFmtId="0" fontId="5" fillId="12" borderId="0" xfId="0" applyFont="1" applyFill="1"/>
    <xf numFmtId="0" fontId="10" fillId="69" borderId="3" xfId="8" applyFont="1" applyFill="1" applyBorder="1" applyAlignment="1">
      <alignment horizontal="center" vertical="center" wrapText="1"/>
    </xf>
    <xf numFmtId="1" fontId="10" fillId="69" borderId="3" xfId="8" applyNumberFormat="1" applyFont="1" applyFill="1" applyBorder="1" applyAlignment="1">
      <alignment horizontal="center" vertical="center" wrapText="1"/>
    </xf>
    <xf numFmtId="166" fontId="10" fillId="69" borderId="3" xfId="7" applyNumberFormat="1" applyFont="1" applyFill="1" applyBorder="1" applyAlignment="1">
      <alignment horizontal="center" vertical="center"/>
    </xf>
    <xf numFmtId="38" fontId="12" fillId="0" borderId="3" xfId="5" applyNumberFormat="1" applyFont="1" applyFill="1" applyBorder="1" applyAlignment="1">
      <alignment horizontal="center" vertical="center"/>
    </xf>
    <xf numFmtId="40" fontId="12" fillId="0" borderId="3" xfId="5" applyNumberFormat="1" applyFont="1" applyFill="1" applyBorder="1" applyAlignment="1">
      <alignment vertical="center"/>
    </xf>
    <xf numFmtId="38" fontId="12" fillId="0" borderId="0" xfId="5" applyNumberFormat="1" applyFont="1" applyFill="1" applyBorder="1" applyAlignment="1">
      <alignment horizontal="center" vertical="center"/>
    </xf>
    <xf numFmtId="38" fontId="12" fillId="0" borderId="0" xfId="5" applyNumberFormat="1" applyFont="1" applyFill="1" applyBorder="1" applyAlignment="1">
      <alignment vertical="center"/>
    </xf>
    <xf numFmtId="166" fontId="12" fillId="0" borderId="3" xfId="0" applyNumberFormat="1" applyFont="1" applyBorder="1" applyAlignment="1">
      <alignment horizontal="right" vertical="center"/>
    </xf>
    <xf numFmtId="49" fontId="10" fillId="0" borderId="0" xfId="0" applyNumberFormat="1" applyFont="1" applyAlignment="1">
      <alignment horizontal="right" vertical="center"/>
    </xf>
    <xf numFmtId="49" fontId="28" fillId="0" borderId="0" xfId="0" applyNumberFormat="1" applyFont="1" applyAlignment="1">
      <alignment horizontal="right" vertical="center"/>
    </xf>
    <xf numFmtId="166" fontId="10" fillId="0" borderId="0" xfId="6" applyNumberFormat="1" applyFont="1" applyFill="1" applyBorder="1" applyAlignment="1" applyProtection="1">
      <alignment horizontal="center" vertical="center"/>
    </xf>
    <xf numFmtId="0" fontId="5" fillId="0" borderId="3" xfId="0" applyFont="1" applyBorder="1"/>
    <xf numFmtId="0" fontId="4" fillId="6" borderId="3" xfId="0" applyFont="1" applyFill="1" applyBorder="1" applyAlignment="1">
      <alignment horizontal="center" wrapText="1"/>
    </xf>
    <xf numFmtId="0" fontId="10" fillId="6" borderId="3" xfId="0" applyFont="1" applyFill="1" applyBorder="1" applyAlignment="1">
      <alignment horizontal="center"/>
    </xf>
    <xf numFmtId="0" fontId="12" fillId="0" borderId="3" xfId="0" applyFont="1" applyBorder="1"/>
    <xf numFmtId="0" fontId="5" fillId="0" borderId="24" xfId="0" applyFont="1" applyBorder="1"/>
    <xf numFmtId="0" fontId="5" fillId="0" borderId="25" xfId="0" applyFont="1" applyBorder="1"/>
    <xf numFmtId="0" fontId="5" fillId="11" borderId="24" xfId="0" applyFont="1" applyFill="1" applyBorder="1" applyAlignment="1">
      <alignment horizontal="center" vertical="center"/>
    </xf>
    <xf numFmtId="0" fontId="5" fillId="18" borderId="25" xfId="0" applyFont="1" applyFill="1" applyBorder="1" applyAlignment="1">
      <alignment horizontal="center" vertical="center"/>
    </xf>
    <xf numFmtId="0" fontId="5" fillId="19" borderId="24" xfId="0" applyFont="1" applyFill="1" applyBorder="1" applyAlignment="1">
      <alignment horizontal="center" vertical="center"/>
    </xf>
    <xf numFmtId="0" fontId="5" fillId="25" borderId="25" xfId="0" applyFont="1" applyFill="1" applyBorder="1" applyAlignment="1">
      <alignment horizontal="center" vertical="center"/>
    </xf>
    <xf numFmtId="0" fontId="5" fillId="27" borderId="24" xfId="0" applyFont="1" applyFill="1" applyBorder="1" applyAlignment="1">
      <alignment horizontal="center" vertical="center"/>
    </xf>
    <xf numFmtId="0" fontId="5" fillId="34" borderId="25" xfId="0" applyFont="1" applyFill="1" applyBorder="1" applyAlignment="1">
      <alignment horizontal="center" vertical="center"/>
    </xf>
    <xf numFmtId="0" fontId="5" fillId="35" borderId="24" xfId="0" applyFont="1" applyFill="1" applyBorder="1" applyAlignment="1">
      <alignment horizontal="center" vertical="center"/>
    </xf>
    <xf numFmtId="0" fontId="5" fillId="42" borderId="25" xfId="0" applyFont="1" applyFill="1" applyBorder="1" applyAlignment="1">
      <alignment horizontal="center" vertical="center"/>
    </xf>
    <xf numFmtId="0" fontId="5" fillId="43" borderId="24" xfId="0" applyFont="1" applyFill="1" applyBorder="1" applyAlignment="1">
      <alignment horizontal="center" vertical="center"/>
    </xf>
    <xf numFmtId="0" fontId="5" fillId="26" borderId="25" xfId="0" applyFont="1" applyFill="1" applyBorder="1" applyAlignment="1">
      <alignment horizontal="center" vertical="center"/>
    </xf>
    <xf numFmtId="0" fontId="5" fillId="50" borderId="24" xfId="0" applyFont="1" applyFill="1" applyBorder="1" applyAlignment="1">
      <alignment horizontal="center" vertical="center"/>
    </xf>
    <xf numFmtId="0" fontId="5" fillId="57" borderId="25" xfId="0" applyFont="1" applyFill="1" applyBorder="1" applyAlignment="1">
      <alignment horizontal="center" vertical="center"/>
    </xf>
    <xf numFmtId="0" fontId="5" fillId="58" borderId="24" xfId="0" applyFont="1" applyFill="1" applyBorder="1" applyAlignment="1">
      <alignment horizontal="center" vertical="center"/>
    </xf>
    <xf numFmtId="0" fontId="5" fillId="65" borderId="25" xfId="0" applyFont="1" applyFill="1" applyBorder="1" applyAlignment="1">
      <alignment horizontal="center" vertical="center"/>
    </xf>
    <xf numFmtId="0" fontId="5" fillId="0" borderId="16" xfId="0" applyFont="1" applyBorder="1"/>
    <xf numFmtId="0" fontId="5" fillId="0" borderId="26" xfId="0" applyFont="1" applyBorder="1"/>
    <xf numFmtId="0" fontId="32" fillId="0" borderId="3" xfId="0" applyFont="1" applyBorder="1"/>
    <xf numFmtId="4" fontId="32" fillId="0" borderId="3" xfId="0" applyNumberFormat="1" applyFont="1" applyBorder="1" applyAlignment="1">
      <alignment wrapText="1"/>
    </xf>
    <xf numFmtId="0" fontId="32" fillId="0" borderId="3" xfId="0" applyFont="1" applyBorder="1" applyAlignment="1">
      <alignment wrapText="1"/>
    </xf>
    <xf numFmtId="2" fontId="32" fillId="0" borderId="3" xfId="0" applyNumberFormat="1" applyFont="1" applyBorder="1" applyAlignment="1">
      <alignment wrapText="1"/>
    </xf>
    <xf numFmtId="0" fontId="33" fillId="0" borderId="0" xfId="0" applyFont="1"/>
    <xf numFmtId="0" fontId="9" fillId="0" borderId="0" xfId="0" applyFont="1" applyAlignment="1">
      <alignment horizontal="center"/>
    </xf>
    <xf numFmtId="0" fontId="24" fillId="0" borderId="0" xfId="0" applyFont="1"/>
    <xf numFmtId="0" fontId="32" fillId="0" borderId="0" xfId="0" applyFont="1"/>
    <xf numFmtId="0" fontId="32" fillId="0" borderId="0" xfId="0" applyFont="1" applyAlignment="1">
      <alignment wrapText="1"/>
    </xf>
    <xf numFmtId="0" fontId="38" fillId="0" borderId="0" xfId="0" applyFont="1" applyAlignment="1">
      <alignment vertical="center"/>
    </xf>
    <xf numFmtId="4" fontId="32" fillId="0" borderId="0" xfId="0" applyNumberFormat="1" applyFont="1" applyAlignment="1">
      <alignment wrapText="1"/>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12" fillId="0" borderId="3" xfId="0" applyFont="1" applyBorder="1" applyAlignment="1" applyProtection="1">
      <alignment horizontal="left"/>
      <protection locked="0"/>
    </xf>
    <xf numFmtId="168" fontId="12" fillId="0" borderId="3" xfId="0" applyNumberFormat="1" applyFont="1" applyBorder="1" applyAlignment="1" applyProtection="1">
      <alignment horizontal="left"/>
      <protection locked="0"/>
    </xf>
    <xf numFmtId="0" fontId="12" fillId="0" borderId="3" xfId="0" applyFont="1" applyBorder="1" applyAlignment="1" applyProtection="1">
      <alignment horizontal="center" vertical="center" wrapText="1"/>
      <protection locked="0"/>
    </xf>
    <xf numFmtId="0" fontId="5" fillId="0" borderId="31" xfId="0" applyFont="1" applyBorder="1"/>
    <xf numFmtId="0" fontId="5" fillId="0" borderId="30" xfId="0" applyFont="1" applyBorder="1" applyAlignment="1">
      <alignment horizontal="center" vertical="center"/>
    </xf>
    <xf numFmtId="0" fontId="5" fillId="26" borderId="31" xfId="0" applyFont="1" applyFill="1" applyBorder="1"/>
    <xf numFmtId="0" fontId="5" fillId="0" borderId="24" xfId="0" applyFont="1" applyBorder="1" applyAlignment="1">
      <alignment horizontal="center" vertical="center"/>
    </xf>
    <xf numFmtId="0" fontId="32" fillId="0" borderId="3" xfId="0" applyFont="1" applyBorder="1" applyAlignment="1">
      <alignment horizontal="center"/>
    </xf>
    <xf numFmtId="0" fontId="43" fillId="0" borderId="0" xfId="0" applyFont="1" applyAlignment="1">
      <alignment horizontal="center" vertical="center"/>
    </xf>
    <xf numFmtId="0" fontId="10" fillId="0" borderId="0" xfId="0" applyFont="1" applyAlignment="1">
      <alignment horizontal="center"/>
    </xf>
    <xf numFmtId="0" fontId="12" fillId="0" borderId="0" xfId="4" applyFont="1"/>
    <xf numFmtId="1" fontId="12" fillId="0" borderId="0" xfId="0" applyNumberFormat="1" applyFont="1"/>
    <xf numFmtId="0" fontId="4" fillId="0" borderId="0" xfId="0" applyFont="1" applyAlignment="1">
      <alignment horizontal="center"/>
    </xf>
    <xf numFmtId="0" fontId="27" fillId="0" borderId="0" xfId="0" applyFont="1"/>
    <xf numFmtId="0" fontId="24" fillId="6" borderId="3" xfId="8" applyFont="1" applyFill="1" applyBorder="1" applyAlignment="1" applyProtection="1">
      <alignment horizontal="center"/>
      <protection locked="0"/>
    </xf>
    <xf numFmtId="0" fontId="44" fillId="0" borderId="0" xfId="9" applyFont="1" applyAlignment="1" applyProtection="1">
      <alignment horizontal="center" vertical="center"/>
      <protection locked="0"/>
    </xf>
    <xf numFmtId="0" fontId="12" fillId="0" borderId="3" xfId="0" applyFont="1" applyBorder="1" applyAlignment="1" applyProtection="1">
      <alignment horizontal="center"/>
      <protection locked="0"/>
    </xf>
    <xf numFmtId="0" fontId="4" fillId="6" borderId="3" xfId="0" applyFont="1" applyFill="1" applyBorder="1" applyProtection="1">
      <protection locked="0"/>
    </xf>
    <xf numFmtId="14" fontId="5" fillId="0" borderId="0" xfId="9" applyNumberFormat="1" applyFont="1" applyAlignment="1" applyProtection="1">
      <alignment horizontal="center" vertical="center"/>
      <protection locked="0"/>
    </xf>
    <xf numFmtId="14" fontId="44" fillId="0" borderId="0" xfId="9" applyNumberFormat="1" applyFont="1" applyAlignment="1" applyProtection="1">
      <alignment horizontal="center" vertical="center"/>
      <protection locked="0"/>
    </xf>
    <xf numFmtId="0" fontId="32" fillId="0" borderId="0" xfId="0" applyFont="1" applyAlignment="1">
      <alignment horizontal="center" vertical="center"/>
    </xf>
    <xf numFmtId="0" fontId="32" fillId="0" borderId="0" xfId="0" applyFont="1" applyAlignment="1">
      <alignment horizontal="center"/>
    </xf>
    <xf numFmtId="2" fontId="32" fillId="0" borderId="0" xfId="0" applyNumberFormat="1" applyFont="1" applyAlignment="1">
      <alignment wrapText="1"/>
    </xf>
    <xf numFmtId="0" fontId="46" fillId="0" borderId="3" xfId="0" applyFont="1" applyBorder="1" applyAlignment="1">
      <alignment horizontal="left"/>
    </xf>
    <xf numFmtId="166" fontId="46" fillId="0" borderId="3" xfId="0" applyNumberFormat="1" applyFont="1" applyBorder="1" applyAlignment="1">
      <alignment horizontal="left"/>
    </xf>
    <xf numFmtId="0" fontId="6" fillId="0" borderId="0" xfId="0" applyFont="1" applyProtection="1">
      <protection locked="0"/>
    </xf>
    <xf numFmtId="0" fontId="5" fillId="3" borderId="0" xfId="0" applyFont="1" applyFill="1" applyProtection="1">
      <protection locked="0"/>
    </xf>
    <xf numFmtId="0" fontId="24" fillId="3" borderId="0" xfId="0" applyFont="1" applyFill="1" applyProtection="1">
      <protection locked="0"/>
    </xf>
    <xf numFmtId="0" fontId="32" fillId="3" borderId="0" xfId="0" applyFont="1" applyFill="1" applyProtection="1">
      <protection locked="0"/>
    </xf>
    <xf numFmtId="0" fontId="32" fillId="3" borderId="0" xfId="0" applyFont="1" applyFill="1" applyAlignment="1" applyProtection="1">
      <alignment wrapText="1"/>
      <protection locked="0"/>
    </xf>
    <xf numFmtId="0" fontId="38" fillId="3" borderId="0" xfId="0" applyFont="1" applyFill="1" applyAlignment="1" applyProtection="1">
      <alignment vertical="center"/>
      <protection locked="0"/>
    </xf>
    <xf numFmtId="4" fontId="32" fillId="3" borderId="0" xfId="0" applyNumberFormat="1" applyFont="1" applyFill="1" applyAlignment="1" applyProtection="1">
      <alignment wrapText="1"/>
      <protection locked="0"/>
    </xf>
    <xf numFmtId="0" fontId="32" fillId="3" borderId="0" xfId="0" applyFont="1" applyFill="1" applyAlignment="1" applyProtection="1">
      <alignment vertical="center"/>
      <protection locked="0"/>
    </xf>
    <xf numFmtId="0" fontId="12" fillId="3" borderId="0" xfId="0" applyFont="1" applyFill="1" applyProtection="1">
      <protection locked="0"/>
    </xf>
    <xf numFmtId="0" fontId="33" fillId="3" borderId="0" xfId="6" applyFont="1" applyFill="1" applyBorder="1" applyAlignment="1" applyProtection="1">
      <alignment vertical="center"/>
      <protection locked="0"/>
    </xf>
    <xf numFmtId="0" fontId="32" fillId="0" borderId="0" xfId="0" applyFont="1" applyAlignment="1" applyProtection="1">
      <alignment vertical="center"/>
      <protection locked="0"/>
    </xf>
    <xf numFmtId="0" fontId="24" fillId="0" borderId="0" xfId="8" applyFont="1" applyFill="1" applyBorder="1" applyAlignment="1" applyProtection="1">
      <protection locked="0"/>
    </xf>
    <xf numFmtId="0" fontId="24" fillId="0" borderId="0" xfId="0" applyFont="1" applyAlignment="1">
      <alignment horizontal="right" vertical="top"/>
    </xf>
    <xf numFmtId="0" fontId="6" fillId="0" borderId="0" xfId="9" applyFont="1" applyAlignment="1" applyProtection="1">
      <alignment horizontal="center" vertical="center"/>
      <protection locked="0"/>
    </xf>
    <xf numFmtId="0" fontId="44" fillId="0" borderId="3" xfId="0" applyFont="1" applyBorder="1" applyProtection="1">
      <protection locked="0"/>
    </xf>
    <xf numFmtId="0" fontId="40" fillId="0" borderId="0" xfId="0" applyFont="1"/>
    <xf numFmtId="49" fontId="12" fillId="0" borderId="3" xfId="0" applyNumberFormat="1" applyFont="1" applyBorder="1" applyAlignment="1">
      <alignment vertical="center"/>
    </xf>
    <xf numFmtId="166" fontId="12" fillId="0" borderId="3" xfId="0" applyNumberFormat="1" applyFont="1" applyBorder="1" applyAlignment="1">
      <alignment horizontal="center" vertical="center"/>
    </xf>
    <xf numFmtId="0" fontId="2" fillId="0" borderId="0" xfId="4"/>
    <xf numFmtId="0" fontId="24" fillId="0" borderId="0" xfId="6" applyFont="1" applyFill="1" applyBorder="1" applyAlignment="1" applyProtection="1">
      <protection locked="0"/>
    </xf>
    <xf numFmtId="0" fontId="39" fillId="0" borderId="4" xfId="9" applyFont="1" applyBorder="1" applyProtection="1">
      <protection locked="0"/>
    </xf>
    <xf numFmtId="0" fontId="33" fillId="0" borderId="0" xfId="9" applyFont="1" applyAlignment="1" applyProtection="1">
      <alignment horizontal="center" vertical="center"/>
      <protection locked="0"/>
    </xf>
    <xf numFmtId="0" fontId="47" fillId="0" borderId="0" xfId="6" applyFont="1" applyFill="1" applyBorder="1" applyAlignment="1" applyProtection="1">
      <alignment horizontal="center" wrapText="1"/>
      <protection locked="0"/>
    </xf>
    <xf numFmtId="0" fontId="48" fillId="0" borderId="0" xfId="0" applyFont="1" applyAlignment="1">
      <alignment horizontal="center" vertical="center"/>
    </xf>
    <xf numFmtId="49" fontId="48" fillId="0" borderId="0" xfId="9" applyNumberFormat="1" applyFont="1" applyAlignment="1" applyProtection="1">
      <alignment horizontal="center" vertical="center"/>
      <protection locked="0"/>
    </xf>
    <xf numFmtId="0" fontId="49" fillId="0" borderId="0" xfId="8" applyFont="1" applyFill="1" applyBorder="1" applyProtection="1">
      <protection locked="0"/>
    </xf>
    <xf numFmtId="0" fontId="50" fillId="0" borderId="0" xfId="8" applyFont="1" applyFill="1" applyBorder="1" applyAlignment="1" applyProtection="1">
      <alignment horizontal="center"/>
      <protection locked="0"/>
    </xf>
    <xf numFmtId="0" fontId="49" fillId="0" borderId="0" xfId="0" applyFont="1" applyAlignment="1" applyProtection="1">
      <alignment vertical="center"/>
      <protection locked="0"/>
    </xf>
    <xf numFmtId="0" fontId="51" fillId="0" borderId="0" xfId="0" applyFont="1" applyAlignment="1" applyProtection="1">
      <alignment horizontal="center"/>
      <protection locked="0"/>
    </xf>
    <xf numFmtId="0" fontId="49" fillId="0" borderId="19" xfId="0" applyFont="1" applyBorder="1" applyAlignment="1" applyProtection="1">
      <alignment vertical="center"/>
      <protection locked="0"/>
    </xf>
    <xf numFmtId="0" fontId="44" fillId="0" borderId="0" xfId="13" applyFont="1" applyAlignment="1">
      <alignment horizontal="center" vertical="center"/>
    </xf>
    <xf numFmtId="0" fontId="5" fillId="69" borderId="0" xfId="9" applyFont="1" applyFill="1"/>
    <xf numFmtId="0" fontId="5" fillId="0" borderId="0" xfId="9" applyFont="1"/>
    <xf numFmtId="0" fontId="1" fillId="69" borderId="0" xfId="9" applyFill="1"/>
    <xf numFmtId="0" fontId="1" fillId="0" borderId="0" xfId="9"/>
    <xf numFmtId="0" fontId="37" fillId="0" borderId="0" xfId="0" applyFont="1"/>
    <xf numFmtId="3" fontId="4" fillId="3" borderId="0" xfId="4" applyNumberFormat="1" applyFont="1" applyFill="1" applyAlignment="1">
      <alignment horizontal="left"/>
    </xf>
    <xf numFmtId="0" fontId="2" fillId="71" borderId="0" xfId="4" applyFill="1"/>
    <xf numFmtId="4" fontId="10" fillId="10" borderId="13" xfId="4" applyNumberFormat="1" applyFont="1" applyFill="1" applyBorder="1" applyAlignment="1">
      <alignment horizontal="center" wrapText="1"/>
    </xf>
    <xf numFmtId="4" fontId="10" fillId="10" borderId="3" xfId="4" applyNumberFormat="1" applyFont="1" applyFill="1" applyBorder="1" applyAlignment="1">
      <alignment horizontal="center" wrapText="1"/>
    </xf>
    <xf numFmtId="4" fontId="12" fillId="0" borderId="3" xfId="4" applyNumberFormat="1" applyFont="1" applyBorder="1" applyAlignment="1" applyProtection="1">
      <alignment vertical="top" wrapText="1"/>
      <protection locked="0"/>
    </xf>
    <xf numFmtId="3" fontId="12" fillId="0" borderId="3" xfId="4" applyNumberFormat="1" applyFont="1" applyBorder="1" applyAlignment="1" applyProtection="1">
      <alignment vertical="top" wrapText="1"/>
      <protection locked="0"/>
    </xf>
    <xf numFmtId="0" fontId="9" fillId="0" borderId="0" xfId="4" applyFont="1"/>
    <xf numFmtId="0" fontId="5" fillId="0" borderId="0" xfId="4" applyFont="1"/>
    <xf numFmtId="0" fontId="5" fillId="0" borderId="0" xfId="4" applyFont="1" applyAlignment="1">
      <alignment horizontal="center" vertical="center"/>
    </xf>
    <xf numFmtId="0" fontId="3" fillId="0" borderId="0" xfId="4" applyFont="1"/>
    <xf numFmtId="0" fontId="48" fillId="0" borderId="0" xfId="9" applyFont="1" applyAlignment="1" applyProtection="1">
      <alignment horizontal="center" vertical="center"/>
      <protection locked="0"/>
    </xf>
    <xf numFmtId="0" fontId="0" fillId="72" borderId="0" xfId="0" applyFill="1"/>
    <xf numFmtId="0" fontId="1" fillId="72" borderId="0" xfId="9" applyFill="1"/>
    <xf numFmtId="0" fontId="58" fillId="0" borderId="0" xfId="0" applyFont="1" applyAlignment="1">
      <alignment horizontal="center"/>
    </xf>
    <xf numFmtId="0" fontId="2" fillId="73" borderId="0" xfId="4" applyFill="1"/>
    <xf numFmtId="0" fontId="12" fillId="0" borderId="0" xfId="0" applyFont="1" applyAlignment="1">
      <alignment vertical="top" wrapText="1"/>
    </xf>
    <xf numFmtId="4" fontId="12" fillId="66" borderId="3" xfId="0" applyNumberFormat="1" applyFont="1" applyFill="1" applyBorder="1" applyAlignment="1">
      <alignment horizontal="center"/>
    </xf>
    <xf numFmtId="0" fontId="12" fillId="0" borderId="3" xfId="0" applyFont="1" applyBorder="1" applyAlignment="1" applyProtection="1">
      <alignment horizontal="center" vertical="top"/>
      <protection locked="0"/>
    </xf>
    <xf numFmtId="4" fontId="12" fillId="67" borderId="3" xfId="0" applyNumberFormat="1" applyFont="1" applyFill="1" applyBorder="1"/>
    <xf numFmtId="3" fontId="10" fillId="3" borderId="0" xfId="4" applyNumberFormat="1" applyFont="1" applyFill="1" applyAlignment="1">
      <alignment horizontal="left"/>
    </xf>
    <xf numFmtId="0" fontId="5" fillId="74" borderId="0" xfId="0" applyFont="1" applyFill="1"/>
    <xf numFmtId="0" fontId="7" fillId="74" borderId="0" xfId="0" applyFont="1" applyFill="1"/>
    <xf numFmtId="0" fontId="6" fillId="74" borderId="0" xfId="0" applyFont="1" applyFill="1"/>
    <xf numFmtId="0" fontId="18" fillId="74" borderId="0" xfId="0" applyFont="1" applyFill="1"/>
    <xf numFmtId="166" fontId="18" fillId="74" borderId="0" xfId="0" applyNumberFormat="1" applyFont="1" applyFill="1" applyAlignment="1">
      <alignment horizontal="left"/>
    </xf>
    <xf numFmtId="0" fontId="6" fillId="74" borderId="0" xfId="0" applyFont="1" applyFill="1" applyAlignment="1">
      <alignment horizontal="center"/>
    </xf>
    <xf numFmtId="0" fontId="12" fillId="74" borderId="0" xfId="0" applyFont="1" applyFill="1" applyAlignment="1">
      <alignment vertical="top" wrapText="1"/>
    </xf>
    <xf numFmtId="0" fontId="0" fillId="74" borderId="0" xfId="0" applyFill="1" applyProtection="1">
      <protection locked="0"/>
    </xf>
    <xf numFmtId="0" fontId="0" fillId="74" borderId="0" xfId="0" applyFill="1"/>
    <xf numFmtId="0" fontId="2" fillId="74" borderId="0" xfId="0" applyFont="1" applyFill="1" applyProtection="1">
      <protection locked="0"/>
    </xf>
    <xf numFmtId="0" fontId="2" fillId="74" borderId="0" xfId="0" applyFont="1" applyFill="1"/>
    <xf numFmtId="0" fontId="5" fillId="74" borderId="0" xfId="0" applyFont="1" applyFill="1" applyAlignment="1">
      <alignment vertical="top"/>
    </xf>
    <xf numFmtId="0" fontId="5" fillId="74" borderId="0" xfId="0" applyFont="1" applyFill="1" applyAlignment="1">
      <alignment vertical="top" wrapText="1"/>
    </xf>
    <xf numFmtId="0" fontId="5" fillId="74" borderId="0" xfId="0" applyFont="1" applyFill="1" applyAlignment="1">
      <alignment horizontal="left" vertical="top" wrapText="1"/>
    </xf>
    <xf numFmtId="0" fontId="5" fillId="74" borderId="0" xfId="0" quotePrefix="1" applyFont="1" applyFill="1" applyAlignment="1">
      <alignment horizontal="center" vertical="top" wrapText="1"/>
    </xf>
    <xf numFmtId="0" fontId="5" fillId="74" borderId="0" xfId="4" applyFont="1" applyFill="1"/>
    <xf numFmtId="0" fontId="3" fillId="74" borderId="0" xfId="4" applyFont="1" applyFill="1"/>
    <xf numFmtId="0" fontId="5" fillId="74" borderId="0" xfId="4" applyFont="1" applyFill="1" applyAlignment="1">
      <alignment vertical="top" wrapText="1"/>
    </xf>
    <xf numFmtId="0" fontId="3" fillId="74" borderId="0" xfId="4" applyFont="1" applyFill="1" applyAlignment="1">
      <alignment horizontal="center"/>
    </xf>
    <xf numFmtId="0" fontId="6" fillId="74" borderId="0" xfId="4" applyFont="1" applyFill="1"/>
    <xf numFmtId="0" fontId="3" fillId="74" borderId="0" xfId="13" applyFont="1" applyFill="1" applyAlignment="1">
      <alignment horizontal="right" vertical="top"/>
    </xf>
    <xf numFmtId="0" fontId="5" fillId="74" borderId="0" xfId="13" applyFont="1" applyFill="1" applyAlignment="1">
      <alignment vertical="top"/>
    </xf>
    <xf numFmtId="0" fontId="9" fillId="74" borderId="0" xfId="4" applyFont="1" applyFill="1" applyAlignment="1">
      <alignment vertical="top" wrapText="1"/>
    </xf>
    <xf numFmtId="0" fontId="9" fillId="74" borderId="0" xfId="4" applyFont="1" applyFill="1" applyAlignment="1">
      <alignment wrapText="1"/>
    </xf>
    <xf numFmtId="0" fontId="7" fillId="74" borderId="0" xfId="13" applyFont="1" applyFill="1"/>
    <xf numFmtId="0" fontId="2" fillId="74" borderId="0" xfId="4" applyFill="1"/>
    <xf numFmtId="0" fontId="12" fillId="74" borderId="0" xfId="4" applyFont="1" applyFill="1"/>
    <xf numFmtId="3" fontId="10" fillId="74" borderId="3" xfId="0" applyNumberFormat="1" applyFont="1" applyFill="1" applyBorder="1" applyAlignment="1">
      <alignment horizontal="center" wrapText="1"/>
    </xf>
    <xf numFmtId="0" fontId="12" fillId="74" borderId="0" xfId="0" applyFont="1" applyFill="1"/>
    <xf numFmtId="0" fontId="12" fillId="74" borderId="0" xfId="0" applyFont="1" applyFill="1" applyAlignment="1">
      <alignment vertical="center"/>
    </xf>
    <xf numFmtId="4" fontId="10" fillId="74" borderId="3" xfId="4" applyNumberFormat="1" applyFont="1" applyFill="1" applyBorder="1"/>
    <xf numFmtId="0" fontId="3" fillId="74" borderId="0" xfId="0" applyFont="1" applyFill="1" applyAlignment="1">
      <alignment horizontal="center"/>
    </xf>
    <xf numFmtId="4" fontId="59" fillId="74" borderId="0" xfId="0" quotePrefix="1" applyNumberFormat="1" applyFont="1" applyFill="1" applyAlignment="1">
      <alignment vertical="center"/>
    </xf>
    <xf numFmtId="0" fontId="60" fillId="74" borderId="0" xfId="4" applyFont="1" applyFill="1"/>
    <xf numFmtId="2" fontId="59" fillId="74" borderId="0" xfId="0" applyNumberFormat="1" applyFont="1" applyFill="1" applyAlignment="1">
      <alignment vertical="center"/>
    </xf>
    <xf numFmtId="0" fontId="24" fillId="74" borderId="3" xfId="0" applyFont="1" applyFill="1" applyBorder="1" applyAlignment="1">
      <alignment horizontal="center" vertical="center" wrapText="1"/>
    </xf>
    <xf numFmtId="0" fontId="10" fillId="74" borderId="3" xfId="0" applyFont="1" applyFill="1" applyBorder="1" applyAlignment="1">
      <alignment horizontal="center" vertical="center" wrapText="1"/>
    </xf>
    <xf numFmtId="0" fontId="5" fillId="74" borderId="0" xfId="0" quotePrefix="1" applyFont="1" applyFill="1" applyAlignment="1">
      <alignment horizontal="right" vertical="top" wrapText="1"/>
    </xf>
    <xf numFmtId="0" fontId="5" fillId="74" borderId="3" xfId="0" quotePrefix="1" applyFont="1" applyFill="1" applyBorder="1" applyAlignment="1">
      <alignment horizontal="right" wrapText="1"/>
    </xf>
    <xf numFmtId="0" fontId="5" fillId="74" borderId="0" xfId="0" quotePrefix="1" applyFont="1" applyFill="1" applyAlignment="1">
      <alignment horizontal="right" vertical="top"/>
    </xf>
    <xf numFmtId="0" fontId="5" fillId="74" borderId="0" xfId="0" applyFont="1" applyFill="1" applyAlignment="1">
      <alignment horizontal="left" vertical="top"/>
    </xf>
    <xf numFmtId="0" fontId="9" fillId="74" borderId="0" xfId="0" applyFont="1" applyFill="1" applyAlignment="1">
      <alignment horizontal="right"/>
    </xf>
    <xf numFmtId="0" fontId="9" fillId="74" borderId="0" xfId="0" applyFont="1" applyFill="1"/>
    <xf numFmtId="0" fontId="12" fillId="74" borderId="0" xfId="0" applyFont="1" applyFill="1" applyAlignment="1" applyProtection="1">
      <alignment horizontal="left"/>
      <protection locked="0"/>
    </xf>
    <xf numFmtId="0" fontId="10" fillId="74" borderId="14" xfId="4" applyFont="1" applyFill="1" applyBorder="1" applyAlignment="1">
      <alignment horizontal="center" vertical="center" wrapText="1"/>
    </xf>
    <xf numFmtId="0" fontId="5" fillId="74" borderId="9" xfId="4" applyFont="1" applyFill="1" applyBorder="1"/>
    <xf numFmtId="0" fontId="5" fillId="74" borderId="9" xfId="4" applyFont="1" applyFill="1" applyBorder="1" applyAlignment="1">
      <alignment horizontal="right"/>
    </xf>
    <xf numFmtId="0" fontId="5" fillId="74" borderId="3" xfId="4" applyFont="1" applyFill="1" applyBorder="1" applyAlignment="1">
      <alignment horizontal="center" vertical="top" wrapText="1"/>
    </xf>
    <xf numFmtId="0" fontId="5" fillId="74" borderId="3" xfId="4" applyFont="1" applyFill="1" applyBorder="1" applyAlignment="1">
      <alignment horizontal="center" wrapText="1"/>
    </xf>
    <xf numFmtId="0" fontId="5" fillId="74" borderId="0" xfId="4" applyFont="1" applyFill="1" applyAlignment="1">
      <alignment horizontal="right"/>
    </xf>
    <xf numFmtId="165" fontId="5" fillId="74" borderId="3" xfId="4" applyNumberFormat="1" applyFont="1" applyFill="1" applyBorder="1" applyAlignment="1">
      <alignment vertical="top"/>
    </xf>
    <xf numFmtId="0" fontId="12" fillId="74" borderId="2" xfId="4" applyFont="1" applyFill="1" applyBorder="1"/>
    <xf numFmtId="43" fontId="57" fillId="74" borderId="3" xfId="4" applyNumberFormat="1" applyFont="1" applyFill="1" applyBorder="1" applyAlignment="1">
      <alignment wrapText="1"/>
    </xf>
    <xf numFmtId="4" fontId="4" fillId="74" borderId="1" xfId="8" applyNumberFormat="1" applyFont="1" applyFill="1" applyBorder="1" applyAlignment="1"/>
    <xf numFmtId="4" fontId="10" fillId="74" borderId="13" xfId="4" applyNumberFormat="1" applyFont="1" applyFill="1" applyBorder="1" applyAlignment="1">
      <alignment horizontal="center" wrapText="1"/>
    </xf>
    <xf numFmtId="43" fontId="28" fillId="74" borderId="3" xfId="4" applyNumberFormat="1" applyFont="1" applyFill="1" applyBorder="1" applyAlignment="1">
      <alignment wrapText="1"/>
    </xf>
    <xf numFmtId="0" fontId="5" fillId="74" borderId="11" xfId="4" applyFont="1" applyFill="1" applyBorder="1" applyAlignment="1">
      <alignment horizontal="left" vertical="center" wrapText="1"/>
    </xf>
    <xf numFmtId="0" fontId="5" fillId="74" borderId="1" xfId="0" applyFont="1" applyFill="1" applyBorder="1" applyAlignment="1">
      <alignment horizontal="right" vertical="top" wrapText="1"/>
    </xf>
    <xf numFmtId="0" fontId="5" fillId="74" borderId="8" xfId="0" applyFont="1" applyFill="1" applyBorder="1" applyAlignment="1">
      <alignment horizontal="right" vertical="top" wrapText="1"/>
    </xf>
    <xf numFmtId="0" fontId="5" fillId="74" borderId="4" xfId="0" quotePrefix="1" applyFont="1" applyFill="1" applyBorder="1" applyAlignment="1">
      <alignment horizontal="right" vertical="top" wrapText="1"/>
    </xf>
    <xf numFmtId="0" fontId="10" fillId="74" borderId="0" xfId="0" quotePrefix="1" applyFont="1" applyFill="1" applyAlignment="1">
      <alignment horizontal="center"/>
    </xf>
    <xf numFmtId="0" fontId="12" fillId="74" borderId="0" xfId="0" applyFont="1" applyFill="1" applyAlignment="1">
      <alignment horizontal="center" vertical="center"/>
    </xf>
    <xf numFmtId="0" fontId="10" fillId="74" borderId="0" xfId="0" applyFont="1" applyFill="1" applyAlignment="1" applyProtection="1">
      <alignment horizontal="center" vertical="center" wrapText="1"/>
      <protection locked="0"/>
    </xf>
    <xf numFmtId="4" fontId="12" fillId="74" borderId="0" xfId="0" applyNumberFormat="1" applyFont="1" applyFill="1" applyAlignment="1">
      <alignment horizontal="right" wrapText="1"/>
    </xf>
    <xf numFmtId="0" fontId="10" fillId="74" borderId="0" xfId="0" applyFont="1" applyFill="1" applyAlignment="1">
      <alignment horizontal="center" vertical="top" wrapText="1"/>
    </xf>
    <xf numFmtId="0" fontId="11" fillId="74" borderId="0" xfId="0" applyFont="1" applyFill="1" applyAlignment="1">
      <alignment horizontal="left" vertical="top" wrapText="1"/>
    </xf>
    <xf numFmtId="0" fontId="12" fillId="74" borderId="0" xfId="0" applyFont="1" applyFill="1" applyAlignment="1">
      <alignment horizontal="right" wrapText="1"/>
    </xf>
    <xf numFmtId="0" fontId="5" fillId="74" borderId="0" xfId="0" applyFont="1" applyFill="1" applyAlignment="1">
      <alignment horizontal="centerContinuous"/>
    </xf>
    <xf numFmtId="0" fontId="4" fillId="74" borderId="0" xfId="0" applyFont="1" applyFill="1"/>
    <xf numFmtId="0" fontId="7" fillId="74" borderId="0" xfId="0" applyFont="1" applyFill="1" applyAlignment="1">
      <alignment horizontal="centerContinuous"/>
    </xf>
    <xf numFmtId="0" fontId="4" fillId="74" borderId="0" xfId="0" applyFont="1" applyFill="1" applyAlignment="1">
      <alignment vertical="top"/>
    </xf>
    <xf numFmtId="0" fontId="12" fillId="74" borderId="3" xfId="0" applyFont="1" applyFill="1" applyBorder="1" applyAlignment="1">
      <alignment horizontal="right"/>
    </xf>
    <xf numFmtId="0" fontId="31" fillId="74" borderId="0" xfId="0" applyFont="1" applyFill="1"/>
    <xf numFmtId="0" fontId="23" fillId="74" borderId="0" xfId="2" applyFont="1" applyFill="1" applyAlignment="1" applyProtection="1"/>
    <xf numFmtId="0" fontId="12" fillId="74" borderId="5" xfId="0" applyFont="1" applyFill="1" applyBorder="1" applyAlignment="1">
      <alignment vertical="center"/>
    </xf>
    <xf numFmtId="0" fontId="12" fillId="3" borderId="0" xfId="0" applyFont="1" applyFill="1" applyAlignment="1">
      <alignment vertical="top" wrapText="1"/>
    </xf>
    <xf numFmtId="0" fontId="2" fillId="3" borderId="0" xfId="4" applyFill="1"/>
    <xf numFmtId="0" fontId="10" fillId="74" borderId="14" xfId="4" applyFont="1" applyFill="1" applyBorder="1" applyAlignment="1">
      <alignment horizontal="center" vertical="center"/>
    </xf>
    <xf numFmtId="4" fontId="10" fillId="3" borderId="3" xfId="4" applyNumberFormat="1" applyFont="1" applyFill="1" applyBorder="1" applyAlignment="1">
      <alignment horizontal="center"/>
    </xf>
    <xf numFmtId="4" fontId="10" fillId="74" borderId="3" xfId="4" applyNumberFormat="1" applyFont="1" applyFill="1" applyBorder="1" applyAlignment="1">
      <alignment horizontal="center"/>
    </xf>
    <xf numFmtId="4" fontId="10" fillId="6" borderId="3" xfId="4" applyNumberFormat="1" applyFont="1" applyFill="1" applyBorder="1" applyAlignment="1">
      <alignment horizontal="center"/>
    </xf>
    <xf numFmtId="4" fontId="10" fillId="66" borderId="3" xfId="4" applyNumberFormat="1" applyFont="1" applyFill="1" applyBorder="1" applyAlignment="1">
      <alignment horizontal="center"/>
    </xf>
    <xf numFmtId="0" fontId="10" fillId="74" borderId="3" xfId="4" applyFont="1" applyFill="1" applyBorder="1" applyAlignment="1">
      <alignment horizontal="center" vertical="center"/>
    </xf>
    <xf numFmtId="4" fontId="12" fillId="5" borderId="14" xfId="4" applyNumberFormat="1" applyFont="1" applyFill="1" applyBorder="1"/>
    <xf numFmtId="4" fontId="12" fillId="5" borderId="17" xfId="4" applyNumberFormat="1" applyFont="1" applyFill="1" applyBorder="1"/>
    <xf numFmtId="4" fontId="10" fillId="3" borderId="14" xfId="4" applyNumberFormat="1" applyFont="1" applyFill="1" applyBorder="1" applyAlignment="1">
      <alignment horizontal="center"/>
    </xf>
    <xf numFmtId="4" fontId="10" fillId="74" borderId="12" xfId="4" applyNumberFormat="1" applyFont="1" applyFill="1" applyBorder="1" applyAlignment="1">
      <alignment horizontal="center"/>
    </xf>
    <xf numFmtId="4" fontId="10" fillId="67" borderId="6" xfId="4" applyNumberFormat="1" applyFont="1" applyFill="1" applyBorder="1" applyAlignment="1">
      <alignment horizontal="center"/>
    </xf>
    <xf numFmtId="0" fontId="6" fillId="0" borderId="0" xfId="0" applyFont="1" applyAlignment="1">
      <alignment horizontal="center"/>
    </xf>
    <xf numFmtId="0" fontId="7" fillId="0" borderId="0" xfId="0" applyFont="1"/>
    <xf numFmtId="0" fontId="18" fillId="0" borderId="0" xfId="0" applyFont="1"/>
    <xf numFmtId="166" fontId="18" fillId="0" borderId="0" xfId="0" applyNumberFormat="1" applyFont="1" applyAlignment="1">
      <alignment horizontal="left"/>
    </xf>
    <xf numFmtId="3" fontId="4" fillId="0" borderId="0" xfId="4" applyNumberFormat="1" applyFont="1" applyAlignment="1">
      <alignment horizontal="left"/>
    </xf>
    <xf numFmtId="0" fontId="5" fillId="0" borderId="0" xfId="0" quotePrefix="1" applyFont="1" applyAlignment="1">
      <alignment horizontal="right" wrapText="1"/>
    </xf>
    <xf numFmtId="0" fontId="10" fillId="74" borderId="9" xfId="4" applyFont="1" applyFill="1" applyBorder="1"/>
    <xf numFmtId="0" fontId="39" fillId="0" borderId="3" xfId="9" applyFont="1" applyBorder="1" applyAlignment="1" applyProtection="1">
      <alignment horizontal="center" vertical="center"/>
      <protection locked="0"/>
    </xf>
    <xf numFmtId="0" fontId="24" fillId="0" borderId="0" xfId="6" applyFont="1" applyFill="1" applyBorder="1" applyAlignment="1" applyProtection="1">
      <alignment horizontal="center"/>
    </xf>
    <xf numFmtId="0" fontId="5" fillId="0" borderId="0" xfId="0" applyFont="1" applyAlignment="1">
      <alignment horizontal="center"/>
    </xf>
    <xf numFmtId="0" fontId="24" fillId="0" borderId="0" xfId="14" applyFont="1" applyFill="1" applyBorder="1" applyAlignment="1" applyProtection="1">
      <alignment horizontal="center"/>
    </xf>
    <xf numFmtId="0" fontId="39" fillId="0" borderId="3" xfId="9" applyFont="1" applyBorder="1" applyAlignment="1" applyProtection="1">
      <alignment horizontal="center"/>
      <protection locked="0"/>
    </xf>
    <xf numFmtId="0" fontId="24" fillId="6" borderId="3" xfId="9" applyFont="1" applyFill="1" applyBorder="1" applyAlignment="1" applyProtection="1">
      <alignment horizontal="center" vertical="center" readingOrder="1"/>
      <protection locked="0"/>
    </xf>
    <xf numFmtId="0" fontId="33" fillId="0" borderId="0" xfId="0" applyFont="1" applyAlignment="1">
      <alignment horizontal="center" wrapText="1"/>
    </xf>
    <xf numFmtId="0" fontId="39" fillId="0" borderId="3" xfId="0" applyFont="1" applyBorder="1" applyAlignment="1" applyProtection="1">
      <alignment horizontal="center" vertical="center"/>
      <protection locked="0"/>
    </xf>
    <xf numFmtId="0" fontId="42" fillId="0" borderId="0" xfId="0" applyFont="1" applyAlignment="1">
      <alignment horizontal="center"/>
    </xf>
    <xf numFmtId="169" fontId="24" fillId="6" borderId="3" xfId="0" applyNumberFormat="1" applyFont="1" applyFill="1" applyBorder="1" applyAlignment="1">
      <alignment horizontal="center"/>
    </xf>
    <xf numFmtId="0" fontId="56" fillId="0" borderId="11" xfId="0" applyFont="1" applyBorder="1" applyAlignment="1">
      <alignment horizontal="center" wrapText="1"/>
    </xf>
    <xf numFmtId="0" fontId="24" fillId="6" borderId="1" xfId="0" applyFont="1" applyFill="1" applyBorder="1" applyAlignment="1">
      <alignment horizontal="center"/>
    </xf>
    <xf numFmtId="0" fontId="24" fillId="6" borderId="2" xfId="0" applyFont="1" applyFill="1" applyBorder="1" applyAlignment="1">
      <alignment horizontal="center"/>
    </xf>
    <xf numFmtId="0" fontId="24" fillId="6" borderId="6" xfId="0" applyFont="1" applyFill="1" applyBorder="1" applyAlignment="1">
      <alignment horizontal="center"/>
    </xf>
    <xf numFmtId="0" fontId="24" fillId="0" borderId="0" xfId="0" applyFont="1" applyAlignment="1">
      <alignment horizontal="center" vertical="center"/>
    </xf>
    <xf numFmtId="0" fontId="24" fillId="0" borderId="0" xfId="0" applyFont="1" applyAlignment="1">
      <alignment horizontal="center"/>
    </xf>
    <xf numFmtId="0" fontId="6" fillId="0" borderId="11" xfId="0" applyFont="1" applyBorder="1" applyAlignment="1">
      <alignment horizontal="center"/>
    </xf>
    <xf numFmtId="0" fontId="6" fillId="0" borderId="9" xfId="0" applyFont="1" applyBorder="1" applyAlignment="1">
      <alignment horizontal="center"/>
    </xf>
    <xf numFmtId="0" fontId="24" fillId="0" borderId="0" xfId="0" applyFont="1" applyAlignment="1">
      <alignment horizontal="right"/>
    </xf>
    <xf numFmtId="0" fontId="24" fillId="0" borderId="5" xfId="0" applyFont="1" applyBorder="1" applyAlignment="1">
      <alignment horizontal="right"/>
    </xf>
    <xf numFmtId="0" fontId="24" fillId="6" borderId="3" xfId="8" applyFont="1" applyFill="1" applyBorder="1" applyAlignment="1" applyProtection="1">
      <alignment horizontal="center"/>
      <protection locked="0"/>
    </xf>
    <xf numFmtId="0" fontId="24" fillId="6" borderId="3" xfId="0" applyFont="1" applyFill="1" applyBorder="1" applyAlignment="1">
      <alignment horizontal="center"/>
    </xf>
    <xf numFmtId="0" fontId="6" fillId="0" borderId="0" xfId="0" applyFont="1" applyAlignment="1">
      <alignment horizontal="center"/>
    </xf>
    <xf numFmtId="0" fontId="33" fillId="0" borderId="11" xfId="0" applyFont="1" applyBorder="1" applyAlignment="1">
      <alignment horizontal="center"/>
    </xf>
    <xf numFmtId="0" fontId="24" fillId="0" borderId="0" xfId="0" applyFont="1" applyAlignment="1" applyProtection="1">
      <alignment horizontal="right" vertical="center"/>
      <protection locked="0"/>
    </xf>
    <xf numFmtId="0" fontId="24" fillId="0" borderId="9" xfId="0" applyFont="1" applyBorder="1" applyAlignment="1" applyProtection="1">
      <alignment horizontal="right" vertical="center"/>
      <protection locked="0"/>
    </xf>
    <xf numFmtId="0" fontId="24" fillId="0" borderId="7" xfId="0" applyFont="1" applyBorder="1" applyAlignment="1" applyProtection="1">
      <alignment horizontal="right" vertical="center"/>
      <protection locked="0"/>
    </xf>
    <xf numFmtId="0" fontId="24" fillId="0" borderId="0" xfId="0" applyFont="1" applyAlignment="1">
      <alignment horizontal="right" vertical="top"/>
    </xf>
    <xf numFmtId="0" fontId="24" fillId="0" borderId="5" xfId="0" applyFont="1" applyBorder="1" applyAlignment="1">
      <alignment horizontal="right" vertical="top"/>
    </xf>
    <xf numFmtId="166" fontId="39" fillId="0" borderId="3" xfId="0" applyNumberFormat="1" applyFont="1" applyBorder="1" applyAlignment="1">
      <alignment horizontal="left"/>
    </xf>
    <xf numFmtId="0" fontId="39" fillId="0" borderId="13" xfId="0" applyFont="1" applyBorder="1" applyAlignment="1" applyProtection="1">
      <alignment horizontal="left"/>
      <protection locked="0"/>
    </xf>
    <xf numFmtId="0" fontId="24" fillId="0" borderId="0" xfId="0" applyFont="1" applyAlignment="1">
      <alignment horizontal="center" vertical="top"/>
    </xf>
    <xf numFmtId="0" fontId="24" fillId="6" borderId="3" xfId="6" applyFont="1" applyFill="1" applyBorder="1" applyAlignment="1" applyProtection="1">
      <alignment horizontal="center"/>
      <protection locked="0"/>
    </xf>
    <xf numFmtId="0" fontId="24" fillId="6" borderId="3" xfId="0" applyFont="1" applyFill="1" applyBorder="1" applyAlignment="1" applyProtection="1">
      <alignment horizontal="center"/>
      <protection locked="0"/>
    </xf>
    <xf numFmtId="0" fontId="39" fillId="0" borderId="1"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6" xfId="0" applyFont="1" applyBorder="1" applyAlignment="1" applyProtection="1">
      <alignment horizontal="center" vertical="center"/>
      <protection locked="0"/>
    </xf>
    <xf numFmtId="0" fontId="24" fillId="6" borderId="1" xfId="14" applyFont="1" applyFill="1" applyBorder="1" applyAlignment="1" applyProtection="1">
      <alignment horizontal="center"/>
    </xf>
    <xf numFmtId="0" fontId="24" fillId="6" borderId="2" xfId="14" applyFont="1" applyFill="1" applyBorder="1" applyAlignment="1" applyProtection="1">
      <alignment horizontal="center"/>
    </xf>
    <xf numFmtId="0" fontId="24" fillId="6" borderId="6" xfId="14" applyFont="1" applyFill="1" applyBorder="1" applyAlignment="1" applyProtection="1">
      <alignment horizontal="center"/>
    </xf>
    <xf numFmtId="0" fontId="40" fillId="0" borderId="9" xfId="6" applyFont="1" applyFill="1" applyBorder="1" applyAlignment="1" applyProtection="1">
      <alignment horizontal="center" vertical="center"/>
    </xf>
    <xf numFmtId="0" fontId="45" fillId="0" borderId="11" xfId="0" applyFont="1" applyBorder="1" applyAlignment="1">
      <alignment horizontal="center"/>
    </xf>
    <xf numFmtId="0" fontId="45" fillId="0" borderId="0" xfId="0" applyFont="1" applyAlignment="1">
      <alignment horizontal="center"/>
    </xf>
    <xf numFmtId="0" fontId="55" fillId="0" borderId="0" xfId="0" applyFont="1" applyAlignment="1">
      <alignment horizontal="center" wrapText="1"/>
    </xf>
    <xf numFmtId="0" fontId="42" fillId="0" borderId="0" xfId="0" applyFont="1" applyAlignment="1">
      <alignment horizontal="right"/>
    </xf>
    <xf numFmtId="0" fontId="5" fillId="0" borderId="11" xfId="0" applyFont="1" applyBorder="1" applyAlignment="1">
      <alignment horizontal="center"/>
    </xf>
    <xf numFmtId="0" fontId="24" fillId="6" borderId="1" xfId="6" applyFont="1" applyFill="1" applyBorder="1" applyAlignment="1" applyProtection="1">
      <alignment horizontal="center"/>
    </xf>
    <xf numFmtId="0" fontId="24" fillId="6" borderId="2" xfId="6" applyFont="1" applyFill="1" applyBorder="1" applyAlignment="1" applyProtection="1">
      <alignment horizontal="center"/>
    </xf>
    <xf numFmtId="0" fontId="24" fillId="6" borderId="6" xfId="6" applyFont="1" applyFill="1" applyBorder="1" applyAlignment="1" applyProtection="1">
      <alignment horizontal="center"/>
    </xf>
    <xf numFmtId="0" fontId="24" fillId="6" borderId="3" xfId="6" applyFont="1" applyFill="1" applyBorder="1" applyAlignment="1" applyProtection="1">
      <alignment horizontal="center"/>
    </xf>
    <xf numFmtId="0" fontId="5" fillId="0" borderId="2" xfId="0" applyFont="1" applyBorder="1" applyAlignment="1">
      <alignment horizontal="center"/>
    </xf>
    <xf numFmtId="0" fontId="3" fillId="74" borderId="23" xfId="0" applyFont="1" applyFill="1" applyBorder="1" applyAlignment="1">
      <alignment horizontal="center"/>
    </xf>
    <xf numFmtId="0" fontId="12" fillId="74" borderId="1" xfId="0" applyFont="1" applyFill="1" applyBorder="1" applyAlignment="1">
      <alignment horizontal="left"/>
    </xf>
    <xf numFmtId="0" fontId="12" fillId="74" borderId="2" xfId="0" applyFont="1" applyFill="1" applyBorder="1" applyAlignment="1">
      <alignment horizontal="left"/>
    </xf>
    <xf numFmtId="0" fontId="12" fillId="74" borderId="6" xfId="0" applyFont="1" applyFill="1" applyBorder="1" applyAlignment="1">
      <alignment horizontal="left"/>
    </xf>
    <xf numFmtId="0" fontId="12" fillId="0" borderId="8" xfId="0" applyFont="1" applyBorder="1" applyAlignment="1" applyProtection="1">
      <alignment vertical="top" wrapText="1"/>
      <protection locked="0"/>
    </xf>
    <xf numFmtId="0" fontId="12" fillId="0" borderId="9" xfId="0" applyFont="1" applyBorder="1" applyAlignment="1" applyProtection="1">
      <alignment vertical="top" wrapText="1"/>
      <protection locked="0"/>
    </xf>
    <xf numFmtId="0" fontId="12" fillId="0" borderId="7" xfId="0" applyFont="1" applyBorder="1" applyAlignment="1" applyProtection="1">
      <alignment vertical="top" wrapText="1"/>
      <protection locked="0"/>
    </xf>
    <xf numFmtId="0" fontId="12" fillId="74" borderId="1" xfId="0" applyFont="1" applyFill="1" applyBorder="1" applyAlignment="1">
      <alignment horizontal="left" wrapText="1"/>
    </xf>
    <xf numFmtId="0" fontId="12" fillId="74" borderId="2" xfId="0" applyFont="1" applyFill="1" applyBorder="1" applyAlignment="1">
      <alignment horizontal="left" wrapText="1"/>
    </xf>
    <xf numFmtId="0" fontId="12" fillId="74" borderId="6" xfId="0" applyFont="1" applyFill="1" applyBorder="1" applyAlignment="1">
      <alignment horizontal="left" wrapText="1"/>
    </xf>
    <xf numFmtId="0" fontId="5" fillId="74" borderId="9" xfId="0" applyFont="1" applyFill="1" applyBorder="1" applyAlignment="1">
      <alignment horizontal="center"/>
    </xf>
    <xf numFmtId="0" fontId="12" fillId="74" borderId="3" xfId="0" applyFont="1" applyFill="1" applyBorder="1" applyAlignment="1">
      <alignment horizontal="left"/>
    </xf>
    <xf numFmtId="0" fontId="9" fillId="74" borderId="2" xfId="0" applyFont="1" applyFill="1" applyBorder="1" applyAlignment="1">
      <alignment horizontal="center"/>
    </xf>
    <xf numFmtId="0" fontId="9" fillId="74" borderId="9" xfId="0" applyFont="1" applyFill="1" applyBorder="1" applyAlignment="1">
      <alignment horizontal="center"/>
    </xf>
    <xf numFmtId="0" fontId="12" fillId="0" borderId="10" xfId="0" applyFont="1" applyBorder="1" applyAlignment="1" applyProtection="1">
      <alignment vertical="top" wrapText="1"/>
      <protection locked="0"/>
    </xf>
    <xf numFmtId="0" fontId="12" fillId="0" borderId="11" xfId="0" applyFont="1" applyBorder="1" applyAlignment="1" applyProtection="1">
      <alignment vertical="top" wrapText="1"/>
      <protection locked="0"/>
    </xf>
    <xf numFmtId="0" fontId="12" fillId="0" borderId="12" xfId="0" applyFont="1" applyBorder="1" applyAlignment="1" applyProtection="1">
      <alignment vertical="top" wrapText="1"/>
      <protection locked="0"/>
    </xf>
    <xf numFmtId="0" fontId="3" fillId="74" borderId="11" xfId="0" applyFont="1" applyFill="1" applyBorder="1" applyAlignment="1">
      <alignment horizontal="center"/>
    </xf>
    <xf numFmtId="0" fontId="6" fillId="74" borderId="0" xfId="0" applyFont="1" applyFill="1" applyAlignment="1">
      <alignment horizontal="right"/>
    </xf>
    <xf numFmtId="0" fontId="5" fillId="74" borderId="0" xfId="0" applyFont="1" applyFill="1" applyAlignment="1">
      <alignment horizontal="center"/>
    </xf>
    <xf numFmtId="0" fontId="6" fillId="74" borderId="0" xfId="0" applyFont="1" applyFill="1" applyAlignment="1">
      <alignment horizontal="center"/>
    </xf>
    <xf numFmtId="0" fontId="3" fillId="74" borderId="16" xfId="0" applyFont="1" applyFill="1" applyBorder="1" applyAlignment="1">
      <alignment horizontal="center"/>
    </xf>
    <xf numFmtId="0" fontId="5" fillId="74" borderId="3" xfId="0" applyFont="1" applyFill="1" applyBorder="1" applyAlignment="1">
      <alignment horizontal="left" vertical="top" wrapText="1"/>
    </xf>
    <xf numFmtId="0" fontId="12" fillId="0" borderId="8"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11" fillId="74" borderId="0" xfId="0" applyFont="1" applyFill="1" applyAlignment="1">
      <alignment horizontal="left" vertical="top" wrapText="1"/>
    </xf>
    <xf numFmtId="0" fontId="5" fillId="74" borderId="0" xfId="0" applyFont="1" applyFill="1" applyAlignment="1">
      <alignment horizontal="left" vertical="top" wrapText="1"/>
    </xf>
    <xf numFmtId="14" fontId="12" fillId="0" borderId="11" xfId="0" applyNumberFormat="1" applyFont="1" applyBorder="1" applyAlignment="1" applyProtection="1">
      <alignment horizontal="left" wrapText="1"/>
      <protection locked="0"/>
    </xf>
    <xf numFmtId="0" fontId="5" fillId="74" borderId="0" xfId="0" applyFont="1" applyFill="1" applyAlignment="1">
      <alignment horizontal="center" vertical="top"/>
    </xf>
    <xf numFmtId="0" fontId="5" fillId="74" borderId="0" xfId="0" applyFont="1" applyFill="1" applyAlignment="1">
      <alignment horizontal="left" vertical="center" wrapText="1"/>
    </xf>
    <xf numFmtId="0" fontId="3" fillId="74" borderId="16" xfId="0" applyFont="1" applyFill="1" applyBorder="1" applyAlignment="1">
      <alignment horizontal="center" vertical="top"/>
    </xf>
    <xf numFmtId="0" fontId="12" fillId="0" borderId="11" xfId="0" applyFont="1" applyBorder="1" applyAlignment="1" applyProtection="1">
      <alignment horizontal="left" wrapText="1"/>
      <protection locked="0"/>
    </xf>
    <xf numFmtId="0" fontId="23" fillId="74" borderId="0" xfId="2" applyFont="1" applyFill="1" applyAlignment="1" applyProtection="1">
      <alignment horizontal="left" vertical="top" wrapText="1"/>
    </xf>
    <xf numFmtId="170" fontId="12" fillId="0" borderId="11" xfId="0" applyNumberFormat="1" applyFont="1" applyBorder="1" applyAlignment="1" applyProtection="1">
      <alignment horizontal="left" wrapText="1"/>
      <protection locked="0"/>
    </xf>
    <xf numFmtId="0" fontId="5" fillId="74" borderId="9" xfId="0" applyFont="1" applyFill="1" applyBorder="1" applyAlignment="1">
      <alignment horizontal="left" vertical="top"/>
    </xf>
    <xf numFmtId="0" fontId="12" fillId="74" borderId="0" xfId="0" applyFont="1" applyFill="1" applyAlignment="1">
      <alignment horizontal="center" wrapText="1"/>
    </xf>
    <xf numFmtId="164" fontId="5" fillId="74" borderId="0" xfId="0" applyNumberFormat="1" applyFont="1" applyFill="1" applyAlignment="1">
      <alignment horizontal="left" wrapText="1"/>
    </xf>
    <xf numFmtId="0" fontId="5" fillId="74" borderId="11" xfId="0" applyFont="1" applyFill="1" applyBorder="1" applyAlignment="1">
      <alignment horizontal="center"/>
    </xf>
    <xf numFmtId="0" fontId="4" fillId="74" borderId="1" xfId="0" applyFont="1" applyFill="1" applyBorder="1" applyAlignment="1">
      <alignment horizontal="center"/>
    </xf>
    <xf numFmtId="0" fontId="4" fillId="74" borderId="2" xfId="0" applyFont="1" applyFill="1" applyBorder="1" applyAlignment="1">
      <alignment horizontal="center"/>
    </xf>
    <xf numFmtId="0" fontId="4" fillId="74" borderId="6" xfId="0" applyFont="1" applyFill="1" applyBorder="1" applyAlignment="1">
      <alignment horizontal="center"/>
    </xf>
    <xf numFmtId="0" fontId="12" fillId="74" borderId="8" xfId="0" applyFont="1" applyFill="1" applyBorder="1" applyAlignment="1">
      <alignment horizontal="left"/>
    </xf>
    <xf numFmtId="0" fontId="12" fillId="74" borderId="9" xfId="0" applyFont="1" applyFill="1" applyBorder="1" applyAlignment="1">
      <alignment horizontal="left"/>
    </xf>
    <xf numFmtId="0" fontId="12" fillId="74" borderId="7" xfId="0" applyFont="1" applyFill="1" applyBorder="1" applyAlignment="1">
      <alignment horizontal="left"/>
    </xf>
    <xf numFmtId="0" fontId="12" fillId="0" borderId="3" xfId="0" applyFont="1" applyBorder="1" applyAlignment="1" applyProtection="1">
      <alignment horizontal="left" vertical="top" wrapText="1"/>
      <protection locked="0"/>
    </xf>
    <xf numFmtId="0" fontId="12" fillId="0" borderId="1" xfId="0" applyFont="1" applyBorder="1" applyAlignment="1" applyProtection="1">
      <alignment horizontal="left" wrapText="1"/>
      <protection locked="0"/>
    </xf>
    <xf numFmtId="0" fontId="12" fillId="0" borderId="2" xfId="0" applyFont="1" applyBorder="1" applyAlignment="1" applyProtection="1">
      <alignment horizontal="left" wrapText="1"/>
      <protection locked="0"/>
    </xf>
    <xf numFmtId="0" fontId="12" fillId="0" borderId="6" xfId="0" applyFont="1" applyBorder="1" applyAlignment="1" applyProtection="1">
      <alignment horizontal="left" wrapText="1"/>
      <protection locked="0"/>
    </xf>
    <xf numFmtId="166" fontId="12" fillId="74" borderId="10" xfId="0" applyNumberFormat="1" applyFont="1" applyFill="1" applyBorder="1" applyAlignment="1">
      <alignment horizontal="right"/>
    </xf>
    <xf numFmtId="166" fontId="12" fillId="74" borderId="12" xfId="0" applyNumberFormat="1" applyFont="1" applyFill="1" applyBorder="1" applyAlignment="1">
      <alignment horizontal="right"/>
    </xf>
    <xf numFmtId="0" fontId="12" fillId="0" borderId="3" xfId="0" applyFont="1" applyBorder="1" applyAlignment="1" applyProtection="1">
      <alignment horizontal="left"/>
      <protection locked="0"/>
    </xf>
    <xf numFmtId="0" fontId="12" fillId="74" borderId="1" xfId="0" applyFont="1" applyFill="1" applyBorder="1" applyAlignment="1">
      <alignment horizontal="right"/>
    </xf>
    <xf numFmtId="0" fontId="12" fillId="74" borderId="6" xfId="0" applyFont="1" applyFill="1" applyBorder="1" applyAlignment="1">
      <alignment horizontal="right"/>
    </xf>
    <xf numFmtId="172" fontId="12" fillId="0" borderId="1" xfId="0" applyNumberFormat="1" applyFont="1" applyBorder="1" applyProtection="1">
      <protection locked="0"/>
    </xf>
    <xf numFmtId="172" fontId="12" fillId="0" borderId="2" xfId="0" applyNumberFormat="1" applyFont="1" applyBorder="1" applyProtection="1">
      <protection locked="0"/>
    </xf>
    <xf numFmtId="172" fontId="12" fillId="0" borderId="6" xfId="0" applyNumberFormat="1" applyFont="1" applyBorder="1" applyProtection="1">
      <protection locked="0"/>
    </xf>
    <xf numFmtId="0" fontId="12" fillId="0" borderId="1" xfId="0" applyFont="1" applyBorder="1" applyProtection="1">
      <protection locked="0"/>
    </xf>
    <xf numFmtId="0" fontId="12" fillId="0" borderId="2" xfId="0" applyFont="1" applyBorder="1" applyProtection="1">
      <protection locked="0"/>
    </xf>
    <xf numFmtId="0" fontId="12" fillId="0" borderId="6" xfId="0" applyFont="1" applyBorder="1" applyProtection="1">
      <protection locked="0"/>
    </xf>
    <xf numFmtId="0" fontId="5" fillId="74" borderId="9" xfId="0" applyFont="1" applyFill="1" applyBorder="1" applyAlignment="1">
      <alignment horizontal="left" vertical="top" wrapText="1"/>
    </xf>
    <xf numFmtId="0" fontId="3" fillId="74" borderId="0" xfId="0" applyFont="1" applyFill="1" applyAlignment="1">
      <alignment horizontal="center"/>
    </xf>
    <xf numFmtId="0" fontId="12" fillId="74" borderId="0" xfId="0" applyFont="1" applyFill="1" applyAlignment="1">
      <alignment horizontal="left" vertical="top" wrapText="1"/>
    </xf>
    <xf numFmtId="0" fontId="4" fillId="74" borderId="0" xfId="0" applyFont="1" applyFill="1" applyAlignment="1">
      <alignment horizontal="center"/>
    </xf>
    <xf numFmtId="0" fontId="12" fillId="74" borderId="0" xfId="0" applyFont="1" applyFill="1" applyAlignment="1">
      <alignment horizontal="left"/>
    </xf>
    <xf numFmtId="0" fontId="4" fillId="74" borderId="5" xfId="0" applyFont="1" applyFill="1" applyBorder="1" applyAlignment="1">
      <alignment horizontal="center"/>
    </xf>
    <xf numFmtId="0" fontId="54" fillId="74" borderId="0" xfId="0" applyFont="1" applyFill="1" applyAlignment="1">
      <alignment horizontal="center"/>
    </xf>
    <xf numFmtId="0" fontId="12" fillId="74" borderId="0" xfId="0" applyFont="1" applyFill="1" applyAlignment="1">
      <alignment horizontal="left" vertical="center"/>
    </xf>
    <xf numFmtId="0" fontId="12" fillId="74" borderId="5" xfId="0" applyFont="1" applyFill="1" applyBorder="1" applyAlignment="1">
      <alignment horizontal="left" vertical="center"/>
    </xf>
    <xf numFmtId="170" fontId="12" fillId="4" borderId="3" xfId="0" applyNumberFormat="1" applyFont="1" applyFill="1" applyBorder="1" applyAlignment="1" applyProtection="1">
      <alignment horizontal="center"/>
      <protection locked="0"/>
    </xf>
    <xf numFmtId="170" fontId="12" fillId="0" borderId="3" xfId="0" applyNumberFormat="1" applyFont="1" applyBorder="1" applyAlignment="1" applyProtection="1">
      <alignment horizontal="center"/>
      <protection locked="0"/>
    </xf>
    <xf numFmtId="0" fontId="5" fillId="74" borderId="5" xfId="0" applyFont="1" applyFill="1" applyBorder="1" applyAlignment="1">
      <alignment horizontal="center"/>
    </xf>
    <xf numFmtId="0" fontId="4" fillId="74" borderId="8" xfId="0" applyFont="1" applyFill="1" applyBorder="1" applyAlignment="1">
      <alignment horizontal="center" wrapText="1"/>
    </xf>
    <xf numFmtId="0" fontId="4" fillId="74" borderId="9" xfId="0" applyFont="1" applyFill="1" applyBorder="1" applyAlignment="1">
      <alignment horizontal="center"/>
    </xf>
    <xf numFmtId="0" fontId="4" fillId="74" borderId="7" xfId="0" applyFont="1" applyFill="1" applyBorder="1" applyAlignment="1">
      <alignment horizontal="center"/>
    </xf>
    <xf numFmtId="0" fontId="4" fillId="74" borderId="8" xfId="0" applyFont="1" applyFill="1" applyBorder="1" applyAlignment="1">
      <alignment horizontal="center" vertical="center"/>
    </xf>
    <xf numFmtId="0" fontId="4" fillId="74" borderId="9" xfId="0" applyFont="1" applyFill="1" applyBorder="1" applyAlignment="1">
      <alignment horizontal="center" vertical="center"/>
    </xf>
    <xf numFmtId="0" fontId="4" fillId="74" borderId="7" xfId="0" applyFont="1" applyFill="1" applyBorder="1" applyAlignment="1">
      <alignment horizontal="center" vertical="center"/>
    </xf>
    <xf numFmtId="0" fontId="4" fillId="74" borderId="10" xfId="0" applyFont="1" applyFill="1" applyBorder="1" applyAlignment="1">
      <alignment horizontal="center" vertical="center"/>
    </xf>
    <xf numFmtId="0" fontId="4" fillId="74" borderId="11" xfId="0" applyFont="1" applyFill="1" applyBorder="1" applyAlignment="1">
      <alignment horizontal="center" vertical="center"/>
    </xf>
    <xf numFmtId="0" fontId="4" fillId="74" borderId="12" xfId="0" applyFont="1" applyFill="1" applyBorder="1" applyAlignment="1">
      <alignment horizontal="center" vertical="center"/>
    </xf>
    <xf numFmtId="0" fontId="4" fillId="74" borderId="10" xfId="0" applyFont="1" applyFill="1" applyBorder="1" applyAlignment="1">
      <alignment horizontal="center" vertical="top" wrapText="1"/>
    </xf>
    <xf numFmtId="0" fontId="4" fillId="74" borderId="11" xfId="0" applyFont="1" applyFill="1" applyBorder="1" applyAlignment="1">
      <alignment horizontal="center" vertical="top" wrapText="1"/>
    </xf>
    <xf numFmtId="0" fontId="4" fillId="74" borderId="12" xfId="0" applyFont="1" applyFill="1" applyBorder="1" applyAlignment="1">
      <alignment horizontal="center" vertical="top" wrapText="1"/>
    </xf>
    <xf numFmtId="0" fontId="3" fillId="74" borderId="0" xfId="0" applyFont="1" applyFill="1" applyAlignment="1">
      <alignment horizontal="center" vertical="top"/>
    </xf>
    <xf numFmtId="0" fontId="3" fillId="74" borderId="11" xfId="0" applyFont="1" applyFill="1" applyBorder="1" applyAlignment="1">
      <alignment horizontal="center" vertical="top"/>
    </xf>
    <xf numFmtId="0" fontId="5" fillId="74" borderId="7" xfId="0" applyFont="1" applyFill="1" applyBorder="1" applyAlignment="1">
      <alignment wrapText="1"/>
    </xf>
    <xf numFmtId="0" fontId="10" fillId="74" borderId="3" xfId="0" applyFont="1" applyFill="1" applyBorder="1" applyAlignment="1">
      <alignment horizontal="left"/>
    </xf>
    <xf numFmtId="4" fontId="10" fillId="74" borderId="1" xfId="0" applyNumberFormat="1" applyFont="1" applyFill="1" applyBorder="1" applyAlignment="1">
      <alignment horizontal="right"/>
    </xf>
    <xf numFmtId="4" fontId="10" fillId="74" borderId="2" xfId="0" applyNumberFormat="1" applyFont="1" applyFill="1" applyBorder="1" applyAlignment="1">
      <alignment horizontal="right"/>
    </xf>
    <xf numFmtId="4" fontId="10" fillId="74" borderId="6" xfId="0" applyNumberFormat="1" applyFont="1" applyFill="1" applyBorder="1" applyAlignment="1">
      <alignment horizontal="right"/>
    </xf>
    <xf numFmtId="4" fontId="12" fillId="74" borderId="0" xfId="0" applyNumberFormat="1" applyFont="1" applyFill="1" applyAlignment="1">
      <alignment horizontal="center" wrapText="1"/>
    </xf>
    <xf numFmtId="0" fontId="4" fillId="74" borderId="0" xfId="0" applyFont="1" applyFill="1" applyAlignment="1">
      <alignment wrapText="1"/>
    </xf>
    <xf numFmtId="4" fontId="10" fillId="74" borderId="10" xfId="0" applyNumberFormat="1" applyFont="1" applyFill="1" applyBorder="1" applyAlignment="1">
      <alignment horizontal="right" wrapText="1"/>
    </xf>
    <xf numFmtId="4" fontId="10" fillId="74" borderId="11" xfId="0" applyNumberFormat="1" applyFont="1" applyFill="1" applyBorder="1" applyAlignment="1">
      <alignment horizontal="right" wrapText="1"/>
    </xf>
    <xf numFmtId="4" fontId="12" fillId="0" borderId="13" xfId="0" applyNumberFormat="1" applyFont="1" applyBorder="1" applyAlignment="1" applyProtection="1">
      <alignment horizontal="center" vertical="center" wrapText="1"/>
      <protection locked="0"/>
    </xf>
    <xf numFmtId="4" fontId="12" fillId="0" borderId="11" xfId="0" applyNumberFormat="1" applyFont="1" applyBorder="1" applyAlignment="1" applyProtection="1">
      <alignment horizontal="right"/>
      <protection locked="0"/>
    </xf>
    <xf numFmtId="4" fontId="12" fillId="0" borderId="12" xfId="0" applyNumberFormat="1" applyFont="1" applyBorder="1" applyAlignment="1" applyProtection="1">
      <alignment horizontal="right"/>
      <protection locked="0"/>
    </xf>
    <xf numFmtId="4" fontId="12" fillId="74" borderId="1" xfId="0" applyNumberFormat="1" applyFont="1" applyFill="1" applyBorder="1" applyAlignment="1">
      <alignment horizontal="right"/>
    </xf>
    <xf numFmtId="4" fontId="12" fillId="74" borderId="2" xfId="0" applyNumberFormat="1" applyFont="1" applyFill="1" applyBorder="1" applyAlignment="1">
      <alignment horizontal="right"/>
    </xf>
    <xf numFmtId="4" fontId="12" fillId="74" borderId="6" xfId="0" applyNumberFormat="1" applyFont="1" applyFill="1" applyBorder="1" applyAlignment="1">
      <alignment horizontal="right"/>
    </xf>
    <xf numFmtId="0" fontId="30" fillId="74" borderId="0" xfId="2" applyFont="1" applyFill="1" applyAlignment="1" applyProtection="1">
      <alignment horizontal="left" vertical="top"/>
      <protection locked="0"/>
    </xf>
    <xf numFmtId="0" fontId="12" fillId="74" borderId="0" xfId="0" applyFont="1" applyFill="1" applyAlignment="1">
      <alignment horizontal="center"/>
    </xf>
    <xf numFmtId="0" fontId="4" fillId="74" borderId="11" xfId="0" applyFont="1" applyFill="1" applyBorder="1" applyAlignment="1">
      <alignment horizontal="left" vertical="top"/>
    </xf>
    <xf numFmtId="0" fontId="4" fillId="74" borderId="3" xfId="4" applyFont="1" applyFill="1" applyBorder="1" applyAlignment="1">
      <alignment horizontal="center" wrapText="1"/>
    </xf>
    <xf numFmtId="0" fontId="12" fillId="74" borderId="14" xfId="4" applyFont="1" applyFill="1" applyBorder="1" applyAlignment="1">
      <alignment horizontal="center" vertical="center"/>
    </xf>
    <xf numFmtId="0" fontId="12" fillId="74" borderId="13" xfId="4" applyFont="1" applyFill="1" applyBorder="1" applyAlignment="1">
      <alignment horizontal="center" vertical="center"/>
    </xf>
    <xf numFmtId="0" fontId="4" fillId="74" borderId="1" xfId="4" applyFont="1" applyFill="1" applyBorder="1" applyAlignment="1">
      <alignment horizontal="center" wrapText="1"/>
    </xf>
    <xf numFmtId="0" fontId="4" fillId="74" borderId="2" xfId="4" applyFont="1" applyFill="1" applyBorder="1" applyAlignment="1">
      <alignment horizontal="center" wrapText="1"/>
    </xf>
    <xf numFmtId="0" fontId="4" fillId="74" borderId="6" xfId="4" applyFont="1" applyFill="1" applyBorder="1" applyAlignment="1">
      <alignment horizontal="center" wrapText="1"/>
    </xf>
    <xf numFmtId="4" fontId="4" fillId="74" borderId="2" xfId="4" applyNumberFormat="1" applyFont="1" applyFill="1" applyBorder="1" applyAlignment="1">
      <alignment horizontal="center"/>
    </xf>
    <xf numFmtId="4" fontId="4" fillId="74" borderId="6" xfId="4" applyNumberFormat="1" applyFont="1" applyFill="1" applyBorder="1" applyAlignment="1">
      <alignment horizontal="center"/>
    </xf>
    <xf numFmtId="0" fontId="12" fillId="74" borderId="1" xfId="0" applyFont="1" applyFill="1" applyBorder="1" applyAlignment="1">
      <alignment horizontal="center" vertical="center"/>
    </xf>
    <xf numFmtId="0" fontId="12" fillId="74" borderId="2" xfId="0" applyFont="1" applyFill="1" applyBorder="1" applyAlignment="1">
      <alignment horizontal="center" vertical="center"/>
    </xf>
    <xf numFmtId="0" fontId="12" fillId="74" borderId="6" xfId="0" applyFont="1" applyFill="1" applyBorder="1" applyAlignment="1">
      <alignment horizontal="center" vertical="center"/>
    </xf>
    <xf numFmtId="0" fontId="12" fillId="74" borderId="1" xfId="4" applyFont="1" applyFill="1" applyBorder="1" applyAlignment="1">
      <alignment horizontal="center" vertical="center" wrapText="1"/>
    </xf>
    <xf numFmtId="0" fontId="12" fillId="74" borderId="2" xfId="4" applyFont="1" applyFill="1" applyBorder="1" applyAlignment="1">
      <alignment horizontal="center" vertical="center" wrapText="1"/>
    </xf>
    <xf numFmtId="0" fontId="12" fillId="74" borderId="6" xfId="4" applyFont="1" applyFill="1" applyBorder="1" applyAlignment="1">
      <alignment horizontal="center" vertical="center" wrapText="1"/>
    </xf>
    <xf numFmtId="43" fontId="12" fillId="0" borderId="2" xfId="5" applyFont="1" applyFill="1" applyBorder="1" applyAlignment="1" applyProtection="1">
      <alignment horizontal="right"/>
      <protection locked="0"/>
    </xf>
    <xf numFmtId="43" fontId="12" fillId="0" borderId="6" xfId="5" applyFont="1" applyFill="1" applyBorder="1" applyAlignment="1" applyProtection="1">
      <alignment horizontal="right"/>
      <protection locked="0"/>
    </xf>
    <xf numFmtId="0" fontId="12" fillId="74" borderId="9" xfId="4" applyFont="1" applyFill="1" applyBorder="1" applyAlignment="1">
      <alignment horizontal="center" vertical="center"/>
    </xf>
    <xf numFmtId="0" fontId="10" fillId="74" borderId="11" xfId="0" applyFont="1" applyFill="1" applyBorder="1" applyAlignment="1">
      <alignment horizontal="left"/>
    </xf>
    <xf numFmtId="0" fontId="4" fillId="74" borderId="3" xfId="0" applyFont="1" applyFill="1" applyBorder="1" applyAlignment="1">
      <alignment horizontal="center" vertical="center" wrapText="1"/>
    </xf>
    <xf numFmtId="0" fontId="12" fillId="74" borderId="14" xfId="0" applyFont="1" applyFill="1" applyBorder="1" applyAlignment="1">
      <alignment horizontal="center" vertical="center"/>
    </xf>
    <xf numFmtId="0" fontId="12" fillId="74" borderId="17" xfId="0" applyFont="1" applyFill="1" applyBorder="1" applyAlignment="1">
      <alignment horizontal="center" vertical="center"/>
    </xf>
    <xf numFmtId="0" fontId="12" fillId="74" borderId="13" xfId="0" applyFont="1" applyFill="1" applyBorder="1" applyAlignment="1">
      <alignment horizontal="center" vertical="center"/>
    </xf>
    <xf numFmtId="0" fontId="4" fillId="74" borderId="3" xfId="0" applyFont="1" applyFill="1" applyBorder="1" applyAlignment="1">
      <alignment horizontal="center" wrapText="1"/>
    </xf>
    <xf numFmtId="0" fontId="12" fillId="74" borderId="3" xfId="0" applyFont="1" applyFill="1" applyBorder="1" applyAlignment="1">
      <alignment horizontal="center" vertical="center"/>
    </xf>
    <xf numFmtId="0" fontId="12" fillId="74" borderId="3" xfId="0" applyFont="1" applyFill="1" applyBorder="1" applyAlignment="1">
      <alignment horizontal="center" wrapText="1"/>
    </xf>
    <xf numFmtId="43" fontId="12" fillId="0" borderId="3" xfId="5" applyFont="1" applyBorder="1" applyAlignment="1" applyProtection="1">
      <alignment horizontal="right" wrapText="1"/>
      <protection locked="0"/>
    </xf>
    <xf numFmtId="0" fontId="10" fillId="74" borderId="1" xfId="0" applyFont="1" applyFill="1" applyBorder="1" applyAlignment="1">
      <alignment horizontal="right" wrapText="1"/>
    </xf>
    <xf numFmtId="0" fontId="10" fillId="74" borderId="2" xfId="0" applyFont="1" applyFill="1" applyBorder="1" applyAlignment="1">
      <alignment horizontal="right" wrapText="1"/>
    </xf>
    <xf numFmtId="0" fontId="10" fillId="74" borderId="6" xfId="0" applyFont="1" applyFill="1" applyBorder="1" applyAlignment="1">
      <alignment horizontal="right" wrapText="1"/>
    </xf>
    <xf numFmtId="4" fontId="10" fillId="74" borderId="3" xfId="0" applyNumberFormat="1" applyFont="1" applyFill="1" applyBorder="1" applyAlignment="1">
      <alignment horizontal="right"/>
    </xf>
    <xf numFmtId="0" fontId="12" fillId="74" borderId="0" xfId="0" applyFont="1" applyFill="1" applyAlignment="1">
      <alignment horizontal="center" vertical="center"/>
    </xf>
    <xf numFmtId="4" fontId="3" fillId="74" borderId="16" xfId="0" applyNumberFormat="1" applyFont="1" applyFill="1" applyBorder="1" applyAlignment="1">
      <alignment horizontal="center" wrapText="1"/>
    </xf>
    <xf numFmtId="0" fontId="12" fillId="74" borderId="0" xfId="3" applyFont="1" applyFill="1" applyAlignment="1">
      <alignment horizontal="left" vertical="center" wrapText="1"/>
    </xf>
    <xf numFmtId="0" fontId="12" fillId="0" borderId="10" xfId="0" applyFont="1" applyBorder="1" applyAlignment="1" applyProtection="1">
      <alignment horizontal="left" vertical="top" wrapText="1"/>
      <protection locked="0"/>
    </xf>
    <xf numFmtId="0" fontId="12" fillId="0" borderId="11" xfId="0" applyFont="1" applyBorder="1" applyAlignment="1" applyProtection="1">
      <alignment horizontal="left" vertical="top" wrapText="1"/>
      <protection locked="0"/>
    </xf>
    <xf numFmtId="0" fontId="12" fillId="0" borderId="12" xfId="0" applyFont="1" applyBorder="1" applyAlignment="1" applyProtection="1">
      <alignment horizontal="left" vertical="top" wrapText="1"/>
      <protection locked="0"/>
    </xf>
    <xf numFmtId="0" fontId="5" fillId="74" borderId="2" xfId="0" applyFont="1" applyFill="1" applyBorder="1" applyAlignment="1">
      <alignment horizontal="center"/>
    </xf>
    <xf numFmtId="0" fontId="4" fillId="74" borderId="0" xfId="0" applyFont="1" applyFill="1" applyAlignment="1">
      <alignment horizontal="left"/>
    </xf>
    <xf numFmtId="0" fontId="4" fillId="74" borderId="5" xfId="0" applyFont="1" applyFill="1" applyBorder="1" applyAlignment="1">
      <alignment horizontal="left"/>
    </xf>
    <xf numFmtId="0" fontId="10" fillId="74" borderId="0" xfId="0" applyFont="1" applyFill="1" applyAlignment="1">
      <alignment horizontal="left"/>
    </xf>
    <xf numFmtId="0" fontId="10" fillId="74" borderId="5" xfId="0" applyFont="1" applyFill="1" applyBorder="1" applyAlignment="1">
      <alignment horizontal="left"/>
    </xf>
    <xf numFmtId="171" fontId="12" fillId="74" borderId="0" xfId="0" applyNumberFormat="1" applyFont="1" applyFill="1" applyAlignment="1" applyProtection="1">
      <alignment horizontal="center" vertical="center"/>
      <protection locked="0"/>
    </xf>
    <xf numFmtId="0" fontId="5" fillId="74" borderId="0" xfId="0" quotePrefix="1" applyFont="1" applyFill="1" applyAlignment="1">
      <alignment horizontal="center" wrapText="1"/>
    </xf>
    <xf numFmtId="0" fontId="5" fillId="74" borderId="0" xfId="0" quotePrefix="1" applyFont="1" applyFill="1" applyAlignment="1">
      <alignment horizontal="left" vertical="top" wrapText="1"/>
    </xf>
    <xf numFmtId="0" fontId="5" fillId="74" borderId="0" xfId="0" applyFont="1" applyFill="1" applyAlignment="1">
      <alignment horizontal="left" wrapText="1"/>
    </xf>
    <xf numFmtId="0" fontId="5" fillId="74" borderId="0" xfId="0" applyFont="1" applyFill="1" applyAlignment="1">
      <alignment horizontal="left"/>
    </xf>
    <xf numFmtId="0" fontId="5" fillId="74" borderId="0" xfId="0" applyFont="1" applyFill="1" applyAlignment="1">
      <alignment horizontal="center" vertical="top" wrapText="1"/>
    </xf>
    <xf numFmtId="0" fontId="5" fillId="74" borderId="14" xfId="0" applyFont="1" applyFill="1" applyBorder="1" applyAlignment="1">
      <alignment horizontal="right" vertical="top"/>
    </xf>
    <xf numFmtId="0" fontId="5" fillId="74" borderId="17" xfId="0" applyFont="1" applyFill="1" applyBorder="1" applyAlignment="1">
      <alignment horizontal="right" vertical="top"/>
    </xf>
    <xf numFmtId="0" fontId="5" fillId="74" borderId="4" xfId="0" quotePrefix="1" applyFont="1" applyFill="1" applyBorder="1" applyAlignment="1">
      <alignment horizontal="left" vertical="top" wrapText="1"/>
    </xf>
    <xf numFmtId="0" fontId="5" fillId="74" borderId="5" xfId="0" quotePrefix="1" applyFont="1" applyFill="1" applyBorder="1" applyAlignment="1">
      <alignment horizontal="left" vertical="top" wrapText="1"/>
    </xf>
    <xf numFmtId="0" fontId="4" fillId="74" borderId="4" xfId="0" applyFont="1" applyFill="1" applyBorder="1" applyAlignment="1">
      <alignment horizontal="left" wrapText="1"/>
    </xf>
    <xf numFmtId="0" fontId="4" fillId="74" borderId="0" xfId="0" applyFont="1" applyFill="1" applyAlignment="1">
      <alignment horizontal="left" wrapText="1"/>
    </xf>
    <xf numFmtId="0" fontId="4" fillId="74" borderId="5" xfId="0" applyFont="1" applyFill="1" applyBorder="1" applyAlignment="1">
      <alignment horizontal="left" wrapText="1"/>
    </xf>
    <xf numFmtId="0" fontId="5" fillId="74" borderId="5" xfId="0" applyFont="1" applyFill="1" applyBorder="1" applyAlignment="1">
      <alignment horizontal="left" vertical="top" wrapText="1"/>
    </xf>
    <xf numFmtId="0" fontId="5" fillId="74" borderId="4" xfId="0" quotePrefix="1" applyFont="1" applyFill="1" applyBorder="1" applyAlignment="1">
      <alignment horizontal="center" vertical="top" wrapText="1"/>
    </xf>
    <xf numFmtId="0" fontId="5" fillId="74" borderId="0" xfId="0" quotePrefix="1" applyFont="1" applyFill="1" applyAlignment="1">
      <alignment horizontal="center" vertical="top" wrapText="1"/>
    </xf>
    <xf numFmtId="0" fontId="5" fillId="74" borderId="5" xfId="0" quotePrefix="1" applyFont="1" applyFill="1" applyBorder="1" applyAlignment="1">
      <alignment horizontal="center" vertical="top" wrapText="1"/>
    </xf>
    <xf numFmtId="0" fontId="8" fillId="74" borderId="4" xfId="4" applyFont="1" applyFill="1" applyBorder="1" applyAlignment="1">
      <alignment horizontal="left" vertical="top" wrapText="1"/>
    </xf>
    <xf numFmtId="0" fontId="5" fillId="74" borderId="0" xfId="4" applyFont="1" applyFill="1" applyAlignment="1">
      <alignment horizontal="left" vertical="top" wrapText="1"/>
    </xf>
    <xf numFmtId="0" fontId="5" fillId="74" borderId="5" xfId="4" applyFont="1" applyFill="1" applyBorder="1" applyAlignment="1">
      <alignment horizontal="left" vertical="top" wrapText="1"/>
    </xf>
    <xf numFmtId="0" fontId="4" fillId="74" borderId="8" xfId="4" applyFont="1" applyFill="1" applyBorder="1" applyAlignment="1">
      <alignment horizontal="left" vertical="top" wrapText="1"/>
    </xf>
    <xf numFmtId="0" fontId="4" fillId="74" borderId="9" xfId="4" applyFont="1" applyFill="1" applyBorder="1" applyAlignment="1">
      <alignment horizontal="left" vertical="top" wrapText="1"/>
    </xf>
    <xf numFmtId="0" fontId="4" fillId="74" borderId="7" xfId="4" applyFont="1" applyFill="1" applyBorder="1" applyAlignment="1">
      <alignment horizontal="left" vertical="top" wrapText="1"/>
    </xf>
    <xf numFmtId="0" fontId="5" fillId="74" borderId="4" xfId="4" quotePrefix="1" applyFont="1" applyFill="1" applyBorder="1" applyAlignment="1">
      <alignment horizontal="left" vertical="top" wrapText="1"/>
    </xf>
    <xf numFmtId="0" fontId="5" fillId="74" borderId="0" xfId="4" quotePrefix="1" applyFont="1" applyFill="1" applyAlignment="1">
      <alignment horizontal="left" vertical="top" wrapText="1"/>
    </xf>
    <xf numFmtId="0" fontId="5" fillId="74" borderId="5" xfId="4" quotePrefix="1" applyFont="1" applyFill="1" applyBorder="1" applyAlignment="1">
      <alignment horizontal="left" vertical="top" wrapText="1"/>
    </xf>
    <xf numFmtId="0" fontId="12" fillId="0" borderId="4"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12" fillId="0" borderId="4" xfId="0" applyFont="1" applyBorder="1" applyAlignment="1" applyProtection="1">
      <alignment vertical="top" wrapText="1"/>
      <protection locked="0"/>
    </xf>
    <xf numFmtId="0" fontId="12" fillId="0" borderId="0" xfId="0" applyFont="1" applyAlignment="1" applyProtection="1">
      <alignment vertical="top" wrapText="1"/>
      <protection locked="0"/>
    </xf>
    <xf numFmtId="0" fontId="12" fillId="0" borderId="5" xfId="0" applyFont="1" applyBorder="1" applyAlignment="1" applyProtection="1">
      <alignment vertical="top" wrapText="1"/>
      <protection locked="0"/>
    </xf>
    <xf numFmtId="0" fontId="5" fillId="74" borderId="1" xfId="0" applyFont="1" applyFill="1" applyBorder="1" applyAlignment="1">
      <alignment horizontal="left" vertical="top" wrapText="1"/>
    </xf>
    <xf numFmtId="0" fontId="5" fillId="74" borderId="2" xfId="0" applyFont="1" applyFill="1" applyBorder="1" applyAlignment="1">
      <alignment horizontal="left" vertical="top" wrapText="1"/>
    </xf>
    <xf numFmtId="0" fontId="5" fillId="74" borderId="6" xfId="0" applyFont="1" applyFill="1" applyBorder="1" applyAlignment="1">
      <alignment horizontal="left" vertical="top" wrapText="1"/>
    </xf>
    <xf numFmtId="0" fontId="5" fillId="74" borderId="8" xfId="0" applyFont="1" applyFill="1" applyBorder="1" applyAlignment="1">
      <alignment horizontal="left" vertical="top" wrapText="1"/>
    </xf>
    <xf numFmtId="0" fontId="5" fillId="74" borderId="7" xfId="0" applyFont="1" applyFill="1" applyBorder="1" applyAlignment="1">
      <alignment horizontal="left" vertical="top" wrapText="1"/>
    </xf>
    <xf numFmtId="0" fontId="31" fillId="74" borderId="9" xfId="0" applyFont="1" applyFill="1" applyBorder="1" applyAlignment="1" applyProtection="1">
      <alignment horizontal="center" vertical="top" wrapText="1"/>
      <protection locked="0"/>
    </xf>
    <xf numFmtId="0" fontId="5" fillId="74" borderId="1" xfId="4" applyFont="1" applyFill="1" applyBorder="1" applyAlignment="1">
      <alignment horizontal="left" vertical="top" wrapText="1"/>
    </xf>
    <xf numFmtId="0" fontId="5" fillId="74" borderId="2" xfId="4" applyFont="1" applyFill="1" applyBorder="1" applyAlignment="1">
      <alignment horizontal="left" vertical="top" wrapText="1"/>
    </xf>
    <xf numFmtId="0" fontId="5" fillId="74" borderId="6" xfId="4" applyFont="1" applyFill="1" applyBorder="1" applyAlignment="1">
      <alignment horizontal="left" vertical="top" wrapText="1"/>
    </xf>
    <xf numFmtId="0" fontId="12" fillId="0" borderId="1" xfId="0" applyFont="1" applyBorder="1" applyAlignment="1" applyProtection="1">
      <alignment vertical="top" wrapText="1"/>
      <protection locked="0"/>
    </xf>
    <xf numFmtId="0" fontId="12" fillId="0" borderId="2" xfId="0" applyFont="1" applyBorder="1" applyAlignment="1" applyProtection="1">
      <alignment vertical="top" wrapText="1"/>
      <protection locked="0"/>
    </xf>
    <xf numFmtId="0" fontId="12" fillId="0" borderId="6" xfId="0" applyFont="1" applyBorder="1" applyAlignment="1" applyProtection="1">
      <alignment vertical="top" wrapText="1"/>
      <protection locked="0"/>
    </xf>
    <xf numFmtId="0" fontId="9" fillId="74" borderId="11" xfId="0" applyFont="1" applyFill="1" applyBorder="1" applyAlignment="1">
      <alignment horizontal="center"/>
    </xf>
    <xf numFmtId="0" fontId="12" fillId="74" borderId="1" xfId="4" applyFont="1" applyFill="1" applyBorder="1" applyAlignment="1">
      <alignment horizontal="left"/>
    </xf>
    <xf numFmtId="0" fontId="12" fillId="74" borderId="2" xfId="4" applyFont="1" applyFill="1" applyBorder="1" applyAlignment="1">
      <alignment horizontal="left"/>
    </xf>
    <xf numFmtId="0" fontId="12" fillId="74" borderId="6" xfId="4" applyFont="1" applyFill="1" applyBorder="1" applyAlignment="1">
      <alignment horizontal="left"/>
    </xf>
    <xf numFmtId="0" fontId="12" fillId="0" borderId="1" xfId="4" applyFont="1" applyBorder="1" applyAlignment="1" applyProtection="1">
      <alignment horizontal="center"/>
      <protection locked="0"/>
    </xf>
    <xf numFmtId="0" fontId="12" fillId="0" borderId="6" xfId="4" applyFont="1" applyBorder="1" applyAlignment="1" applyProtection="1">
      <alignment horizontal="center"/>
      <protection locked="0"/>
    </xf>
    <xf numFmtId="0" fontId="12" fillId="74" borderId="1" xfId="4" applyFont="1" applyFill="1" applyBorder="1" applyAlignment="1">
      <alignment horizontal="center"/>
    </xf>
    <xf numFmtId="0" fontId="12" fillId="74" borderId="2" xfId="4" applyFont="1" applyFill="1" applyBorder="1" applyAlignment="1">
      <alignment horizontal="center"/>
    </xf>
    <xf numFmtId="0" fontId="12" fillId="74" borderId="6" xfId="4" applyFont="1" applyFill="1" applyBorder="1" applyAlignment="1">
      <alignment horizontal="center"/>
    </xf>
    <xf numFmtId="0" fontId="5" fillId="74" borderId="9" xfId="4" applyFont="1" applyFill="1" applyBorder="1" applyAlignment="1">
      <alignment horizontal="center"/>
    </xf>
    <xf numFmtId="0" fontId="3" fillId="74" borderId="11" xfId="4" applyFont="1" applyFill="1" applyBorder="1" applyAlignment="1">
      <alignment horizontal="center"/>
    </xf>
    <xf numFmtId="0" fontId="9" fillId="74" borderId="2" xfId="4" applyFont="1" applyFill="1" applyBorder="1" applyAlignment="1">
      <alignment horizontal="center"/>
    </xf>
    <xf numFmtId="0" fontId="3" fillId="74" borderId="0" xfId="4" applyFont="1" applyFill="1" applyAlignment="1">
      <alignment horizontal="left" wrapText="1"/>
    </xf>
    <xf numFmtId="0" fontId="5" fillId="74" borderId="0" xfId="4" applyFont="1" applyFill="1" applyAlignment="1">
      <alignment horizontal="left" vertical="center" wrapText="1"/>
    </xf>
    <xf numFmtId="0" fontId="12" fillId="74" borderId="0" xfId="0" applyFont="1" applyFill="1" applyAlignment="1">
      <alignment horizontal="center" vertical="top" wrapText="1"/>
    </xf>
    <xf numFmtId="4" fontId="12" fillId="0" borderId="3" xfId="4" applyNumberFormat="1" applyFont="1" applyBorder="1" applyAlignment="1">
      <alignment horizontal="center"/>
    </xf>
    <xf numFmtId="4" fontId="12" fillId="67" borderId="3" xfId="4" applyNumberFormat="1" applyFont="1" applyFill="1" applyBorder="1" applyAlignment="1">
      <alignment horizontal="center"/>
    </xf>
    <xf numFmtId="4" fontId="10" fillId="3" borderId="1" xfId="4" applyNumberFormat="1" applyFont="1" applyFill="1" applyBorder="1" applyAlignment="1">
      <alignment horizontal="center"/>
    </xf>
    <xf numFmtId="4" fontId="10" fillId="3" borderId="6" xfId="4" applyNumberFormat="1" applyFont="1" applyFill="1" applyBorder="1" applyAlignment="1">
      <alignment horizontal="center"/>
    </xf>
    <xf numFmtId="4" fontId="12" fillId="6" borderId="3" xfId="4" applyNumberFormat="1" applyFont="1" applyFill="1" applyBorder="1" applyAlignment="1">
      <alignment horizontal="center"/>
    </xf>
    <xf numFmtId="4" fontId="10" fillId="74" borderId="3" xfId="4" applyNumberFormat="1" applyFont="1" applyFill="1" applyBorder="1" applyAlignment="1">
      <alignment horizontal="center"/>
    </xf>
    <xf numFmtId="4" fontId="12" fillId="5" borderId="14" xfId="4" applyNumberFormat="1" applyFont="1" applyFill="1" applyBorder="1" applyAlignment="1">
      <alignment horizontal="center"/>
    </xf>
    <xf numFmtId="4" fontId="12" fillId="5" borderId="17" xfId="4" applyNumberFormat="1" applyFont="1" applyFill="1" applyBorder="1" applyAlignment="1">
      <alignment horizontal="center"/>
    </xf>
    <xf numFmtId="4" fontId="12" fillId="5" borderId="13" xfId="4" applyNumberFormat="1" applyFont="1" applyFill="1" applyBorder="1" applyAlignment="1">
      <alignment horizontal="center"/>
    </xf>
    <xf numFmtId="4" fontId="12" fillId="6" borderId="1" xfId="4" applyNumberFormat="1" applyFont="1" applyFill="1" applyBorder="1" applyAlignment="1">
      <alignment horizontal="center"/>
    </xf>
    <xf numFmtId="4" fontId="12" fillId="6" borderId="6" xfId="4" applyNumberFormat="1" applyFont="1" applyFill="1" applyBorder="1" applyAlignment="1">
      <alignment horizontal="center"/>
    </xf>
    <xf numFmtId="4" fontId="12" fillId="0" borderId="1" xfId="4" applyNumberFormat="1" applyFont="1" applyBorder="1" applyAlignment="1">
      <alignment horizontal="center"/>
    </xf>
    <xf numFmtId="4" fontId="12" fillId="0" borderId="6" xfId="4" applyNumberFormat="1" applyFont="1" applyBorder="1" applyAlignment="1">
      <alignment horizontal="center"/>
    </xf>
    <xf numFmtId="4" fontId="12" fillId="67" borderId="1" xfId="4" applyNumberFormat="1" applyFont="1" applyFill="1" applyBorder="1" applyAlignment="1">
      <alignment horizontal="center"/>
    </xf>
    <xf numFmtId="4" fontId="12" fillId="67" borderId="6" xfId="4" applyNumberFormat="1" applyFont="1" applyFill="1" applyBorder="1" applyAlignment="1">
      <alignment horizontal="center"/>
    </xf>
    <xf numFmtId="4" fontId="10" fillId="3" borderId="8" xfId="4" applyNumberFormat="1" applyFont="1" applyFill="1" applyBorder="1" applyAlignment="1">
      <alignment horizontal="center"/>
    </xf>
    <xf numFmtId="4" fontId="10" fillId="3" borderId="7" xfId="4" applyNumberFormat="1" applyFont="1" applyFill="1" applyBorder="1" applyAlignment="1">
      <alignment horizontal="center"/>
    </xf>
    <xf numFmtId="0" fontId="5" fillId="74" borderId="9" xfId="4" applyFont="1" applyFill="1" applyBorder="1" applyAlignment="1">
      <alignment horizontal="right"/>
    </xf>
    <xf numFmtId="0" fontId="5" fillId="74" borderId="7" xfId="4" applyFont="1" applyFill="1" applyBorder="1" applyAlignment="1">
      <alignment horizontal="right"/>
    </xf>
    <xf numFmtId="4" fontId="5" fillId="74" borderId="3" xfId="4" applyNumberFormat="1" applyFont="1" applyFill="1" applyBorder="1" applyAlignment="1">
      <alignment horizontal="right" vertical="top"/>
    </xf>
    <xf numFmtId="0" fontId="5" fillId="74" borderId="0" xfId="4" applyFont="1" applyFill="1" applyAlignment="1">
      <alignment horizontal="center"/>
    </xf>
    <xf numFmtId="0" fontId="10" fillId="74" borderId="3" xfId="4" applyFont="1" applyFill="1" applyBorder="1" applyAlignment="1">
      <alignment horizontal="center" vertical="center" wrapText="1"/>
    </xf>
    <xf numFmtId="0" fontId="12" fillId="0" borderId="3" xfId="4" applyFont="1" applyBorder="1" applyAlignment="1" applyProtection="1">
      <alignment horizontal="left" vertical="top" wrapText="1"/>
      <protection locked="0"/>
    </xf>
    <xf numFmtId="0" fontId="12" fillId="0" borderId="3" xfId="4" applyFont="1" applyBorder="1" applyAlignment="1" applyProtection="1">
      <alignment horizontal="center" vertical="top" wrapText="1"/>
      <protection locked="0"/>
    </xf>
    <xf numFmtId="0" fontId="12" fillId="0" borderId="1" xfId="4" applyFont="1" applyBorder="1" applyAlignment="1" applyProtection="1">
      <alignment horizontal="center" vertical="top" wrapText="1"/>
      <protection locked="0"/>
    </xf>
    <xf numFmtId="0" fontId="12" fillId="0" borderId="2" xfId="4" applyFont="1" applyBorder="1" applyAlignment="1" applyProtection="1">
      <alignment horizontal="center" vertical="top" wrapText="1"/>
      <protection locked="0"/>
    </xf>
    <xf numFmtId="0" fontId="12" fillId="0" borderId="6" xfId="4" applyFont="1" applyBorder="1" applyAlignment="1" applyProtection="1">
      <alignment horizontal="center" vertical="top" wrapText="1"/>
      <protection locked="0"/>
    </xf>
    <xf numFmtId="4" fontId="12" fillId="0" borderId="3" xfId="4" applyNumberFormat="1" applyFont="1" applyBorder="1" applyAlignment="1" applyProtection="1">
      <alignment horizontal="right" vertical="top"/>
      <protection locked="0"/>
    </xf>
    <xf numFmtId="0" fontId="12" fillId="0" borderId="8" xfId="4" applyFont="1" applyBorder="1" applyAlignment="1" applyProtection="1">
      <alignment horizontal="left" vertical="top" wrapText="1"/>
      <protection locked="0"/>
    </xf>
    <xf numFmtId="0" fontId="12" fillId="0" borderId="9" xfId="4" applyFont="1" applyBorder="1" applyAlignment="1" applyProtection="1">
      <alignment horizontal="left" vertical="top" wrapText="1"/>
      <protection locked="0"/>
    </xf>
    <xf numFmtId="0" fontId="12" fillId="0" borderId="7" xfId="4" applyFont="1" applyBorder="1" applyAlignment="1" applyProtection="1">
      <alignment horizontal="left" vertical="top" wrapText="1"/>
      <protection locked="0"/>
    </xf>
    <xf numFmtId="0" fontId="12" fillId="0" borderId="4" xfId="4" applyFont="1" applyBorder="1" applyAlignment="1" applyProtection="1">
      <alignment horizontal="left" vertical="top" wrapText="1"/>
      <protection locked="0"/>
    </xf>
    <xf numFmtId="0" fontId="12" fillId="0" borderId="0" xfId="4" applyFont="1" applyAlignment="1" applyProtection="1">
      <alignment horizontal="left" vertical="top" wrapText="1"/>
      <protection locked="0"/>
    </xf>
    <xf numFmtId="0" fontId="12" fillId="0" borderId="5" xfId="4" applyFont="1" applyBorder="1" applyAlignment="1" applyProtection="1">
      <alignment horizontal="left" vertical="top" wrapText="1"/>
      <protection locked="0"/>
    </xf>
    <xf numFmtId="0" fontId="12" fillId="0" borderId="10" xfId="4" applyFont="1" applyBorder="1" applyAlignment="1" applyProtection="1">
      <alignment horizontal="left" vertical="top" wrapText="1"/>
      <protection locked="0"/>
    </xf>
    <xf numFmtId="0" fontId="12" fillId="0" borderId="11" xfId="4" applyFont="1" applyBorder="1" applyAlignment="1" applyProtection="1">
      <alignment horizontal="left" vertical="top" wrapText="1"/>
      <protection locked="0"/>
    </xf>
    <xf numFmtId="0" fontId="12" fillId="0" borderId="12" xfId="4" applyFont="1" applyBorder="1" applyAlignment="1" applyProtection="1">
      <alignment horizontal="left" vertical="top" wrapText="1"/>
      <protection locked="0"/>
    </xf>
    <xf numFmtId="0" fontId="5" fillId="74" borderId="3" xfId="4" applyFont="1" applyFill="1" applyBorder="1" applyAlignment="1">
      <alignment horizontal="center" vertical="top"/>
    </xf>
    <xf numFmtId="0" fontId="5" fillId="74" borderId="3" xfId="4" applyFont="1" applyFill="1" applyBorder="1" applyAlignment="1">
      <alignment horizontal="center" vertical="top" wrapText="1"/>
    </xf>
    <xf numFmtId="4" fontId="5" fillId="74" borderId="1" xfId="4" applyNumberFormat="1" applyFont="1" applyFill="1" applyBorder="1" applyAlignment="1">
      <alignment horizontal="right" vertical="top"/>
    </xf>
    <xf numFmtId="4" fontId="5" fillId="74" borderId="6" xfId="4" applyNumberFormat="1" applyFont="1" applyFill="1" applyBorder="1" applyAlignment="1">
      <alignment horizontal="right" vertical="top"/>
    </xf>
    <xf numFmtId="0" fontId="12" fillId="6" borderId="3" xfId="4" applyFont="1" applyFill="1" applyBorder="1" applyAlignment="1" applyProtection="1">
      <alignment horizontal="left" vertical="top" wrapText="1"/>
      <protection locked="0"/>
    </xf>
    <xf numFmtId="0" fontId="12" fillId="6" borderId="3" xfId="4" applyFont="1" applyFill="1" applyBorder="1" applyAlignment="1" applyProtection="1">
      <alignment horizontal="center" vertical="top" wrapText="1"/>
      <protection locked="0"/>
    </xf>
    <xf numFmtId="0" fontId="12" fillId="6" borderId="3" xfId="4" applyFont="1" applyFill="1" applyBorder="1" applyAlignment="1">
      <alignment horizontal="center" vertical="top" wrapText="1"/>
    </xf>
    <xf numFmtId="4" fontId="12" fillId="6" borderId="3" xfId="4" applyNumberFormat="1" applyFont="1" applyFill="1" applyBorder="1" applyAlignment="1" applyProtection="1">
      <alignment horizontal="right" vertical="top"/>
      <protection locked="0"/>
    </xf>
    <xf numFmtId="0" fontId="5" fillId="74" borderId="3" xfId="4" applyFont="1" applyFill="1" applyBorder="1" applyAlignment="1">
      <alignment horizontal="center"/>
    </xf>
    <xf numFmtId="0" fontId="5" fillId="74" borderId="3" xfId="4" applyFont="1" applyFill="1" applyBorder="1" applyAlignment="1">
      <alignment horizontal="center" wrapText="1"/>
    </xf>
    <xf numFmtId="0" fontId="5" fillId="74" borderId="1" xfId="4" applyFont="1" applyFill="1" applyBorder="1" applyAlignment="1">
      <alignment horizontal="center"/>
    </xf>
    <xf numFmtId="0" fontId="5" fillId="74" borderId="6" xfId="4" applyFont="1" applyFill="1" applyBorder="1" applyAlignment="1">
      <alignment horizontal="center"/>
    </xf>
    <xf numFmtId="0" fontId="5" fillId="74" borderId="1" xfId="4" applyFont="1" applyFill="1" applyBorder="1" applyAlignment="1">
      <alignment horizontal="left" wrapText="1"/>
    </xf>
    <xf numFmtId="0" fontId="5" fillId="74" borderId="2" xfId="4" applyFont="1" applyFill="1" applyBorder="1" applyAlignment="1">
      <alignment horizontal="left" wrapText="1"/>
    </xf>
    <xf numFmtId="0" fontId="5" fillId="74" borderId="6" xfId="4" applyFont="1" applyFill="1" applyBorder="1" applyAlignment="1">
      <alignment horizontal="left" wrapText="1"/>
    </xf>
    <xf numFmtId="0" fontId="5" fillId="74" borderId="1" xfId="4" applyFont="1" applyFill="1" applyBorder="1" applyAlignment="1">
      <alignment horizontal="left"/>
    </xf>
    <xf numFmtId="0" fontId="5" fillId="74" borderId="2" xfId="4" applyFont="1" applyFill="1" applyBorder="1" applyAlignment="1">
      <alignment horizontal="left"/>
    </xf>
    <xf numFmtId="0" fontId="5" fillId="74" borderId="6" xfId="4" applyFont="1" applyFill="1" applyBorder="1" applyAlignment="1">
      <alignment horizontal="left"/>
    </xf>
    <xf numFmtId="0" fontId="5" fillId="74" borderId="9" xfId="4" applyFont="1" applyFill="1" applyBorder="1" applyAlignment="1">
      <alignment horizontal="right" vertical="top"/>
    </xf>
    <xf numFmtId="0" fontId="5" fillId="74" borderId="7" xfId="4" applyFont="1" applyFill="1" applyBorder="1" applyAlignment="1">
      <alignment horizontal="right" vertical="top"/>
    </xf>
    <xf numFmtId="4" fontId="10" fillId="74" borderId="1" xfId="0" applyNumberFormat="1" applyFont="1" applyFill="1" applyBorder="1" applyAlignment="1">
      <alignment horizontal="center" wrapText="1"/>
    </xf>
    <xf numFmtId="4" fontId="10" fillId="74" borderId="6" xfId="0" applyNumberFormat="1" applyFont="1" applyFill="1" applyBorder="1" applyAlignment="1">
      <alignment horizontal="center" wrapText="1"/>
    </xf>
    <xf numFmtId="2" fontId="10" fillId="74" borderId="1" xfId="4" applyNumberFormat="1" applyFont="1" applyFill="1" applyBorder="1" applyAlignment="1">
      <alignment horizontal="center" wrapText="1"/>
    </xf>
    <xf numFmtId="2" fontId="10" fillId="74" borderId="6" xfId="4" applyNumberFormat="1" applyFont="1" applyFill="1" applyBorder="1" applyAlignment="1">
      <alignment horizontal="center" wrapText="1"/>
    </xf>
    <xf numFmtId="4" fontId="10" fillId="6" borderId="1" xfId="4" applyNumberFormat="1" applyFont="1" applyFill="1" applyBorder="1" applyAlignment="1">
      <alignment horizontal="center"/>
    </xf>
    <xf numFmtId="4" fontId="10" fillId="6" borderId="6" xfId="4" applyNumberFormat="1" applyFont="1" applyFill="1" applyBorder="1" applyAlignment="1">
      <alignment horizontal="center"/>
    </xf>
    <xf numFmtId="0" fontId="5" fillId="74" borderId="3" xfId="4" applyFont="1" applyFill="1" applyBorder="1" applyAlignment="1">
      <alignment horizontal="left" vertical="top" wrapText="1"/>
    </xf>
    <xf numFmtId="0" fontId="5" fillId="74" borderId="2" xfId="4" applyFont="1" applyFill="1" applyBorder="1" applyAlignment="1">
      <alignment horizontal="center" vertical="top"/>
    </xf>
    <xf numFmtId="0" fontId="5" fillId="74" borderId="6" xfId="4" applyFont="1" applyFill="1" applyBorder="1" applyAlignment="1">
      <alignment horizontal="center" vertical="top"/>
    </xf>
    <xf numFmtId="0" fontId="5" fillId="74" borderId="1" xfId="4" applyFont="1" applyFill="1" applyBorder="1" applyAlignment="1">
      <alignment horizontal="center" vertical="top"/>
    </xf>
    <xf numFmtId="4" fontId="10" fillId="67" borderId="3" xfId="4" applyNumberFormat="1" applyFont="1" applyFill="1" applyBorder="1" applyAlignment="1">
      <alignment horizontal="center"/>
    </xf>
    <xf numFmtId="0" fontId="10" fillId="6" borderId="1" xfId="4" applyFont="1" applyFill="1" applyBorder="1" applyAlignment="1">
      <alignment horizontal="center" wrapText="1"/>
    </xf>
    <xf numFmtId="0" fontId="10" fillId="6" borderId="2" xfId="4" applyFont="1" applyFill="1" applyBorder="1" applyAlignment="1">
      <alignment horizontal="center" wrapText="1"/>
    </xf>
    <xf numFmtId="2" fontId="10" fillId="67" borderId="1" xfId="4" applyNumberFormat="1" applyFont="1" applyFill="1" applyBorder="1" applyAlignment="1">
      <alignment horizontal="center" wrapText="1"/>
    </xf>
    <xf numFmtId="2" fontId="10" fillId="67" borderId="6" xfId="4" applyNumberFormat="1" applyFont="1" applyFill="1" applyBorder="1" applyAlignment="1">
      <alignment horizontal="center" wrapText="1"/>
    </xf>
    <xf numFmtId="4" fontId="10" fillId="5" borderId="7" xfId="0" applyNumberFormat="1" applyFont="1" applyFill="1" applyBorder="1" applyAlignment="1">
      <alignment horizontal="center" wrapText="1"/>
    </xf>
    <xf numFmtId="4" fontId="10" fillId="5" borderId="12" xfId="0" applyNumberFormat="1" applyFont="1" applyFill="1" applyBorder="1" applyAlignment="1">
      <alignment horizontal="center" wrapText="1"/>
    </xf>
    <xf numFmtId="0" fontId="10" fillId="74" borderId="1" xfId="4" applyFont="1" applyFill="1" applyBorder="1" applyAlignment="1">
      <alignment horizontal="left" wrapText="1"/>
    </xf>
    <xf numFmtId="0" fontId="10" fillId="74" borderId="2" xfId="4" applyFont="1" applyFill="1" applyBorder="1" applyAlignment="1">
      <alignment horizontal="left" wrapText="1"/>
    </xf>
    <xf numFmtId="0" fontId="10" fillId="74" borderId="6" xfId="4" applyFont="1" applyFill="1" applyBorder="1" applyAlignment="1">
      <alignment horizontal="left" wrapText="1"/>
    </xf>
    <xf numFmtId="4" fontId="10" fillId="10" borderId="3" xfId="0" applyNumberFormat="1" applyFont="1" applyFill="1" applyBorder="1" applyAlignment="1">
      <alignment horizontal="center" wrapText="1"/>
    </xf>
    <xf numFmtId="4" fontId="10" fillId="10" borderId="1" xfId="0" applyNumberFormat="1" applyFont="1" applyFill="1" applyBorder="1" applyAlignment="1">
      <alignment horizontal="center" wrapText="1"/>
    </xf>
    <xf numFmtId="4" fontId="10" fillId="10" borderId="6" xfId="0" applyNumberFormat="1" applyFont="1" applyFill="1" applyBorder="1" applyAlignment="1">
      <alignment horizontal="center" wrapText="1"/>
    </xf>
    <xf numFmtId="0" fontId="12" fillId="5" borderId="8" xfId="4" applyFont="1" applyFill="1" applyBorder="1" applyAlignment="1">
      <alignment horizontal="center"/>
    </xf>
    <xf numFmtId="0" fontId="12" fillId="5" borderId="9" xfId="4" applyFont="1" applyFill="1" applyBorder="1" applyAlignment="1">
      <alignment horizontal="center"/>
    </xf>
    <xf numFmtId="0" fontId="12" fillId="5" borderId="7" xfId="4" applyFont="1" applyFill="1" applyBorder="1" applyAlignment="1">
      <alignment horizontal="center"/>
    </xf>
    <xf numFmtId="0" fontId="12" fillId="5" borderId="10" xfId="4" applyFont="1" applyFill="1" applyBorder="1" applyAlignment="1">
      <alignment horizontal="center"/>
    </xf>
    <xf numFmtId="0" fontId="12" fillId="5" borderId="11" xfId="4" applyFont="1" applyFill="1" applyBorder="1" applyAlignment="1">
      <alignment horizontal="center"/>
    </xf>
    <xf numFmtId="0" fontId="12" fillId="5" borderId="12" xfId="4" applyFont="1" applyFill="1" applyBorder="1" applyAlignment="1">
      <alignment horizontal="center"/>
    </xf>
    <xf numFmtId="4" fontId="10" fillId="10" borderId="1" xfId="4" applyNumberFormat="1" applyFont="1" applyFill="1" applyBorder="1" applyAlignment="1">
      <alignment horizontal="center"/>
    </xf>
    <xf numFmtId="4" fontId="10" fillId="10" borderId="2" xfId="4" applyNumberFormat="1" applyFont="1" applyFill="1" applyBorder="1" applyAlignment="1">
      <alignment horizontal="center"/>
    </xf>
    <xf numFmtId="4" fontId="10" fillId="10" borderId="6" xfId="4" applyNumberFormat="1" applyFont="1" applyFill="1" applyBorder="1" applyAlignment="1">
      <alignment horizontal="center"/>
    </xf>
    <xf numFmtId="0" fontId="3" fillId="74" borderId="16" xfId="4" applyFont="1" applyFill="1" applyBorder="1" applyAlignment="1">
      <alignment horizontal="center"/>
    </xf>
    <xf numFmtId="0" fontId="5" fillId="74" borderId="15" xfId="4" applyFont="1" applyFill="1" applyBorder="1" applyAlignment="1">
      <alignment horizontal="left" wrapText="1"/>
    </xf>
    <xf numFmtId="0" fontId="4" fillId="74" borderId="0" xfId="4" applyFont="1" applyFill="1" applyAlignment="1">
      <alignment horizontal="left"/>
    </xf>
    <xf numFmtId="0" fontId="4" fillId="74" borderId="5" xfId="4" applyFont="1" applyFill="1" applyBorder="1" applyAlignment="1">
      <alignment horizontal="left"/>
    </xf>
    <xf numFmtId="4" fontId="4" fillId="70" borderId="3" xfId="4" applyNumberFormat="1" applyFont="1" applyFill="1" applyBorder="1" applyAlignment="1" applyProtection="1">
      <alignment horizontal="center" vertical="center" wrapText="1"/>
      <protection locked="0"/>
    </xf>
    <xf numFmtId="4" fontId="4" fillId="74" borderId="4" xfId="4" applyNumberFormat="1" applyFont="1" applyFill="1" applyBorder="1" applyAlignment="1" applyProtection="1">
      <alignment horizontal="center" vertical="center" wrapText="1"/>
      <protection locked="0"/>
    </xf>
    <xf numFmtId="4" fontId="4" fillId="74" borderId="0" xfId="4" applyNumberFormat="1" applyFont="1" applyFill="1" applyAlignment="1" applyProtection="1">
      <alignment horizontal="center" vertical="center" wrapText="1"/>
      <protection locked="0"/>
    </xf>
    <xf numFmtId="0" fontId="12" fillId="74" borderId="9" xfId="4" applyFont="1" applyFill="1" applyBorder="1" applyAlignment="1">
      <alignment horizontal="left" wrapText="1"/>
    </xf>
    <xf numFmtId="0" fontId="10" fillId="6" borderId="3" xfId="4" applyFont="1" applyFill="1" applyBorder="1" applyAlignment="1">
      <alignment wrapText="1"/>
    </xf>
    <xf numFmtId="0" fontId="10" fillId="67" borderId="3" xfId="4" applyFont="1" applyFill="1" applyBorder="1" applyAlignment="1">
      <alignment wrapText="1"/>
    </xf>
    <xf numFmtId="0" fontId="10" fillId="67" borderId="1" xfId="4" applyFont="1" applyFill="1" applyBorder="1" applyAlignment="1">
      <alignment wrapText="1"/>
    </xf>
    <xf numFmtId="0" fontId="10" fillId="3" borderId="32" xfId="4" applyFont="1" applyFill="1" applyBorder="1" applyAlignment="1">
      <alignment horizontal="right"/>
    </xf>
    <xf numFmtId="0" fontId="10" fillId="74" borderId="13" xfId="4" applyFont="1" applyFill="1" applyBorder="1"/>
    <xf numFmtId="0" fontId="10" fillId="3" borderId="33" xfId="4" applyFont="1" applyFill="1" applyBorder="1" applyAlignment="1">
      <alignment horizontal="right"/>
    </xf>
    <xf numFmtId="0" fontId="10" fillId="3" borderId="34" xfId="4" applyFont="1" applyFill="1" applyBorder="1" applyAlignment="1">
      <alignment horizontal="right"/>
    </xf>
    <xf numFmtId="0" fontId="10" fillId="3" borderId="35" xfId="4" applyFont="1" applyFill="1" applyBorder="1" applyAlignment="1">
      <alignment horizontal="right"/>
    </xf>
    <xf numFmtId="0" fontId="10" fillId="74" borderId="36" xfId="4" applyFont="1" applyFill="1" applyBorder="1" applyAlignment="1">
      <alignment horizontal="center" vertical="center" wrapText="1"/>
    </xf>
    <xf numFmtId="0" fontId="10" fillId="74" borderId="39" xfId="4" applyFont="1" applyFill="1" applyBorder="1" applyAlignment="1">
      <alignment horizontal="center" vertical="center" wrapText="1"/>
    </xf>
    <xf numFmtId="0" fontId="10" fillId="74" borderId="40" xfId="4" applyFont="1" applyFill="1" applyBorder="1" applyAlignment="1">
      <alignment horizontal="center" vertical="center" wrapText="1"/>
    </xf>
    <xf numFmtId="0" fontId="12" fillId="74" borderId="37" xfId="4" applyFont="1" applyFill="1" applyBorder="1"/>
    <xf numFmtId="0" fontId="12" fillId="74" borderId="23" xfId="4" applyFont="1" applyFill="1" applyBorder="1"/>
    <xf numFmtId="0" fontId="12" fillId="74" borderId="38" xfId="4" applyFont="1" applyFill="1" applyBorder="1"/>
    <xf numFmtId="0" fontId="12" fillId="74" borderId="1" xfId="4" applyFont="1" applyFill="1" applyBorder="1"/>
    <xf numFmtId="0" fontId="12" fillId="74" borderId="2" xfId="4" applyFont="1" applyFill="1" applyBorder="1"/>
    <xf numFmtId="0" fontId="12" fillId="74" borderId="6" xfId="4" applyFont="1" applyFill="1" applyBorder="1"/>
    <xf numFmtId="0" fontId="10" fillId="74" borderId="1" xfId="4" applyFont="1" applyFill="1" applyBorder="1" applyAlignment="1">
      <alignment horizontal="center" wrapText="1"/>
    </xf>
    <xf numFmtId="0" fontId="10" fillId="74" borderId="6" xfId="4" applyFont="1" applyFill="1" applyBorder="1" applyAlignment="1">
      <alignment horizontal="center" wrapText="1"/>
    </xf>
    <xf numFmtId="0" fontId="12" fillId="74" borderId="37" xfId="4" applyFont="1" applyFill="1" applyBorder="1" applyAlignment="1">
      <alignment wrapText="1"/>
    </xf>
    <xf numFmtId="0" fontId="12" fillId="74" borderId="23" xfId="4" applyFont="1" applyFill="1" applyBorder="1" applyAlignment="1">
      <alignment wrapText="1"/>
    </xf>
    <xf numFmtId="0" fontId="12" fillId="74" borderId="38" xfId="4" applyFont="1" applyFill="1" applyBorder="1" applyAlignment="1">
      <alignment wrapText="1"/>
    </xf>
    <xf numFmtId="4" fontId="12" fillId="5" borderId="4" xfId="4" applyNumberFormat="1" applyFont="1" applyFill="1" applyBorder="1" applyAlignment="1">
      <alignment horizontal="center"/>
    </xf>
    <xf numFmtId="4" fontId="12" fillId="5" borderId="0" xfId="4" applyNumberFormat="1" applyFont="1" applyFill="1" applyAlignment="1">
      <alignment horizontal="center"/>
    </xf>
    <xf numFmtId="4" fontId="12" fillId="5" borderId="5" xfId="4" applyNumberFormat="1" applyFont="1" applyFill="1" applyBorder="1" applyAlignment="1">
      <alignment horizontal="center"/>
    </xf>
    <xf numFmtId="0" fontId="5" fillId="74" borderId="15" xfId="4" applyFont="1" applyFill="1" applyBorder="1" applyAlignment="1">
      <alignment horizontal="center" vertical="top"/>
    </xf>
    <xf numFmtId="4" fontId="10" fillId="10" borderId="4" xfId="4" applyNumberFormat="1" applyFont="1" applyFill="1" applyBorder="1" applyAlignment="1">
      <alignment horizontal="center"/>
    </xf>
    <xf numFmtId="4" fontId="10" fillId="10" borderId="0" xfId="4" applyNumberFormat="1" applyFont="1" applyFill="1" applyAlignment="1">
      <alignment horizontal="center"/>
    </xf>
    <xf numFmtId="4" fontId="10" fillId="10" borderId="5" xfId="4" applyNumberFormat="1" applyFont="1" applyFill="1" applyBorder="1" applyAlignment="1">
      <alignment horizontal="center"/>
    </xf>
    <xf numFmtId="0" fontId="54" fillId="74" borderId="0" xfId="4" applyFont="1" applyFill="1" applyAlignment="1">
      <alignment horizontal="center" wrapText="1"/>
    </xf>
    <xf numFmtId="0" fontId="10" fillId="74" borderId="14" xfId="4" applyFont="1" applyFill="1" applyBorder="1" applyAlignment="1">
      <alignment horizontal="center" vertical="center"/>
    </xf>
    <xf numFmtId="0" fontId="25" fillId="74" borderId="14" xfId="4" applyFont="1" applyFill="1" applyBorder="1" applyAlignment="1">
      <alignment horizontal="center" vertical="center"/>
    </xf>
    <xf numFmtId="0" fontId="10" fillId="74" borderId="8" xfId="4" applyFont="1" applyFill="1" applyBorder="1" applyAlignment="1">
      <alignment horizontal="center" vertical="center" wrapText="1"/>
    </xf>
    <xf numFmtId="0" fontId="10" fillId="74" borderId="9" xfId="4" applyFont="1" applyFill="1" applyBorder="1" applyAlignment="1">
      <alignment horizontal="center" vertical="center" wrapText="1"/>
    </xf>
    <xf numFmtId="0" fontId="10" fillId="74" borderId="7" xfId="4" applyFont="1" applyFill="1" applyBorder="1" applyAlignment="1">
      <alignment horizontal="center" vertical="center" wrapText="1"/>
    </xf>
    <xf numFmtId="0" fontId="4" fillId="74" borderId="1" xfId="4" applyFont="1" applyFill="1" applyBorder="1" applyAlignment="1">
      <alignment horizontal="right"/>
    </xf>
    <xf numFmtId="0" fontId="4" fillId="74" borderId="2" xfId="4" applyFont="1" applyFill="1" applyBorder="1" applyAlignment="1">
      <alignment horizontal="right"/>
    </xf>
    <xf numFmtId="0" fontId="4" fillId="74" borderId="6" xfId="4" applyFont="1" applyFill="1" applyBorder="1" applyAlignment="1">
      <alignment horizontal="right"/>
    </xf>
    <xf numFmtId="0" fontId="30" fillId="74" borderId="0" xfId="2" applyFont="1" applyFill="1" applyAlignment="1" applyProtection="1">
      <alignment horizontal="left" vertical="top" wrapText="1"/>
      <protection locked="0"/>
    </xf>
    <xf numFmtId="4" fontId="12" fillId="5" borderId="3" xfId="4" applyNumberFormat="1" applyFont="1" applyFill="1" applyBorder="1" applyAlignment="1" applyProtection="1">
      <alignment horizontal="center"/>
      <protection locked="0"/>
    </xf>
    <xf numFmtId="4" fontId="10" fillId="10" borderId="3" xfId="4" applyNumberFormat="1" applyFont="1" applyFill="1" applyBorder="1" applyAlignment="1" applyProtection="1">
      <alignment horizontal="center"/>
      <protection locked="0"/>
    </xf>
    <xf numFmtId="0" fontId="12" fillId="5" borderId="3" xfId="4" applyFont="1" applyFill="1" applyBorder="1" applyAlignment="1">
      <alignment horizontal="center"/>
    </xf>
    <xf numFmtId="0" fontId="10" fillId="66" borderId="3" xfId="4" applyFont="1" applyFill="1" applyBorder="1" applyAlignment="1">
      <alignment wrapText="1"/>
    </xf>
    <xf numFmtId="0" fontId="10" fillId="72" borderId="3" xfId="4" applyFont="1" applyFill="1" applyBorder="1" applyAlignment="1">
      <alignment horizontal="left" wrapText="1"/>
    </xf>
    <xf numFmtId="4" fontId="10" fillId="10" borderId="1" xfId="4" applyNumberFormat="1" applyFont="1" applyFill="1" applyBorder="1" applyAlignment="1">
      <alignment horizontal="center" wrapText="1"/>
    </xf>
    <xf numFmtId="4" fontId="10" fillId="10" borderId="2" xfId="4" applyNumberFormat="1" applyFont="1" applyFill="1" applyBorder="1" applyAlignment="1">
      <alignment horizontal="center" wrapText="1"/>
    </xf>
    <xf numFmtId="4" fontId="10" fillId="10" borderId="6" xfId="4" applyNumberFormat="1" applyFont="1" applyFill="1" applyBorder="1" applyAlignment="1">
      <alignment horizontal="center" wrapText="1"/>
    </xf>
    <xf numFmtId="2" fontId="10" fillId="66" borderId="1" xfId="4" applyNumberFormat="1" applyFont="1" applyFill="1" applyBorder="1" applyAlignment="1">
      <alignment horizontal="center" wrapText="1"/>
    </xf>
    <xf numFmtId="2" fontId="10" fillId="66" borderId="6" xfId="4" applyNumberFormat="1" applyFont="1" applyFill="1" applyBorder="1" applyAlignment="1">
      <alignment horizontal="center" wrapText="1"/>
    </xf>
    <xf numFmtId="0" fontId="10" fillId="74" borderId="3" xfId="4" applyFont="1" applyFill="1" applyBorder="1" applyAlignment="1">
      <alignment horizontal="center" wrapText="1"/>
    </xf>
    <xf numFmtId="4" fontId="12" fillId="0" borderId="3" xfId="4" applyNumberFormat="1" applyFont="1" applyBorder="1" applyAlignment="1" applyProtection="1">
      <alignment horizontal="center"/>
      <protection locked="0"/>
    </xf>
    <xf numFmtId="4" fontId="12" fillId="6" borderId="3" xfId="4" applyNumberFormat="1" applyFont="1" applyFill="1" applyBorder="1" applyAlignment="1" applyProtection="1">
      <alignment horizontal="center"/>
      <protection locked="0"/>
    </xf>
    <xf numFmtId="4" fontId="12" fillId="66" borderId="3" xfId="4" applyNumberFormat="1" applyFont="1" applyFill="1" applyBorder="1" applyAlignment="1" applyProtection="1">
      <alignment horizontal="center"/>
      <protection locked="0"/>
    </xf>
    <xf numFmtId="4" fontId="10" fillId="3" borderId="3" xfId="4" applyNumberFormat="1" applyFont="1" applyFill="1" applyBorder="1" applyAlignment="1">
      <alignment horizontal="center"/>
    </xf>
    <xf numFmtId="4" fontId="10" fillId="6" borderId="3" xfId="4" applyNumberFormat="1" applyFont="1" applyFill="1" applyBorder="1" applyAlignment="1">
      <alignment horizontal="center"/>
    </xf>
    <xf numFmtId="0" fontId="4" fillId="74" borderId="0" xfId="4" applyFont="1" applyFill="1" applyAlignment="1">
      <alignment horizontal="right"/>
    </xf>
    <xf numFmtId="4" fontId="4" fillId="74" borderId="20" xfId="8" applyNumberFormat="1" applyFont="1" applyFill="1" applyBorder="1" applyAlignment="1">
      <alignment horizontal="right"/>
    </xf>
    <xf numFmtId="4" fontId="4" fillId="74" borderId="21" xfId="8" applyNumberFormat="1" applyFont="1" applyFill="1" applyBorder="1" applyAlignment="1">
      <alignment horizontal="right"/>
    </xf>
    <xf numFmtId="4" fontId="4" fillId="74" borderId="22" xfId="8" applyNumberFormat="1" applyFont="1" applyFill="1" applyBorder="1" applyAlignment="1">
      <alignment horizontal="right"/>
    </xf>
    <xf numFmtId="0" fontId="10" fillId="5" borderId="1" xfId="4" applyFont="1" applyFill="1" applyBorder="1" applyAlignment="1">
      <alignment horizontal="center" wrapText="1"/>
    </xf>
    <xf numFmtId="0" fontId="10" fillId="5" borderId="2" xfId="4" applyFont="1" applyFill="1" applyBorder="1" applyAlignment="1">
      <alignment horizontal="center" wrapText="1"/>
    </xf>
    <xf numFmtId="0" fontId="10" fillId="5" borderId="6" xfId="4" applyFont="1" applyFill="1" applyBorder="1" applyAlignment="1">
      <alignment horizontal="center" wrapText="1"/>
    </xf>
    <xf numFmtId="2" fontId="10" fillId="6" borderId="1" xfId="4" applyNumberFormat="1" applyFont="1" applyFill="1" applyBorder="1" applyAlignment="1">
      <alignment horizontal="center" wrapText="1"/>
    </xf>
    <xf numFmtId="2" fontId="10" fillId="6" borderId="6" xfId="4" applyNumberFormat="1" applyFont="1" applyFill="1" applyBorder="1" applyAlignment="1">
      <alignment horizontal="center" wrapText="1"/>
    </xf>
    <xf numFmtId="4" fontId="10" fillId="66" borderId="3" xfId="4" applyNumberFormat="1" applyFont="1" applyFill="1" applyBorder="1" applyAlignment="1">
      <alignment horizontal="center"/>
    </xf>
    <xf numFmtId="4" fontId="12" fillId="5" borderId="14" xfId="4" applyNumberFormat="1" applyFont="1" applyFill="1" applyBorder="1" applyAlignment="1" applyProtection="1">
      <alignment horizontal="center"/>
      <protection locked="0"/>
    </xf>
    <xf numFmtId="4" fontId="12" fillId="5" borderId="13" xfId="4" applyNumberFormat="1" applyFont="1" applyFill="1" applyBorder="1" applyAlignment="1" applyProtection="1">
      <alignment horizontal="center"/>
      <protection locked="0"/>
    </xf>
    <xf numFmtId="4" fontId="12" fillId="5" borderId="17" xfId="4" applyNumberFormat="1" applyFont="1" applyFill="1" applyBorder="1" applyAlignment="1" applyProtection="1">
      <alignment horizontal="center"/>
      <protection locked="0"/>
    </xf>
    <xf numFmtId="0" fontId="12" fillId="0" borderId="3" xfId="0" applyFont="1" applyBorder="1" applyAlignment="1" applyProtection="1">
      <alignment horizontal="center"/>
      <protection locked="0"/>
    </xf>
    <xf numFmtId="4" fontId="12" fillId="67" borderId="3" xfId="0" applyNumberFormat="1" applyFont="1" applyFill="1" applyBorder="1" applyAlignment="1">
      <alignment horizontal="center"/>
    </xf>
    <xf numFmtId="4" fontId="12" fillId="66" borderId="3" xfId="0" applyNumberFormat="1" applyFont="1" applyFill="1" applyBorder="1" applyAlignment="1">
      <alignment horizontal="center"/>
    </xf>
    <xf numFmtId="4" fontId="12" fillId="73" borderId="3" xfId="0" applyNumberFormat="1" applyFont="1" applyFill="1" applyBorder="1" applyAlignment="1">
      <alignment horizontal="center"/>
    </xf>
    <xf numFmtId="0" fontId="12" fillId="0" borderId="3" xfId="0" applyFont="1" applyBorder="1" applyAlignment="1" applyProtection="1">
      <alignment horizontal="left" vertical="top"/>
      <protection locked="0"/>
    </xf>
    <xf numFmtId="0" fontId="5" fillId="74" borderId="4" xfId="0" applyFont="1" applyFill="1" applyBorder="1" applyAlignment="1">
      <alignment horizontal="left"/>
    </xf>
    <xf numFmtId="0" fontId="3" fillId="0" borderId="0" xfId="0" applyFont="1" applyAlignment="1">
      <alignment horizontal="center"/>
    </xf>
    <xf numFmtId="0" fontId="3" fillId="74" borderId="11" xfId="0" applyFont="1" applyFill="1" applyBorder="1" applyAlignment="1">
      <alignment horizontal="left"/>
    </xf>
    <xf numFmtId="0" fontId="10" fillId="74" borderId="3" xfId="0" applyFont="1" applyFill="1" applyBorder="1" applyAlignment="1">
      <alignment horizontal="center" vertical="center" wrapText="1"/>
    </xf>
    <xf numFmtId="0" fontId="24" fillId="74" borderId="3" xfId="0" applyFont="1" applyFill="1" applyBorder="1" applyAlignment="1">
      <alignment horizontal="center" vertical="center" wrapText="1"/>
    </xf>
    <xf numFmtId="0" fontId="5" fillId="0" borderId="0" xfId="0" quotePrefix="1" applyFont="1" applyAlignment="1">
      <alignment horizontal="left" wrapText="1"/>
    </xf>
    <xf numFmtId="4" fontId="4" fillId="66" borderId="3" xfId="0" applyNumberFormat="1" applyFont="1" applyFill="1" applyBorder="1" applyAlignment="1">
      <alignment horizontal="center" vertical="center" wrapText="1"/>
    </xf>
    <xf numFmtId="4" fontId="4" fillId="67" borderId="3" xfId="0" applyNumberFormat="1" applyFont="1" applyFill="1" applyBorder="1" applyAlignment="1">
      <alignment horizontal="center" vertical="center" wrapText="1"/>
    </xf>
    <xf numFmtId="0" fontId="3" fillId="74" borderId="0" xfId="0" applyFont="1" applyFill="1" applyAlignment="1">
      <alignment horizontal="left"/>
    </xf>
    <xf numFmtId="0" fontId="3" fillId="74" borderId="15" xfId="0" applyFont="1" applyFill="1" applyBorder="1" applyAlignment="1">
      <alignment horizontal="center"/>
    </xf>
    <xf numFmtId="0" fontId="5" fillId="74" borderId="0" xfId="0" applyFont="1" applyFill="1" applyAlignment="1">
      <alignment horizontal="center" wrapText="1"/>
    </xf>
    <xf numFmtId="0" fontId="5" fillId="74" borderId="0" xfId="0" applyFont="1" applyFill="1" applyAlignment="1">
      <alignment horizontal="left" vertical="top"/>
    </xf>
    <xf numFmtId="0" fontId="5" fillId="74" borderId="3" xfId="0" quotePrefix="1" applyFont="1" applyFill="1" applyBorder="1" applyAlignment="1">
      <alignment horizontal="left" wrapText="1"/>
    </xf>
    <xf numFmtId="3" fontId="12" fillId="74" borderId="0" xfId="0" applyNumberFormat="1" applyFont="1" applyFill="1" applyAlignment="1">
      <alignment horizontal="center"/>
    </xf>
    <xf numFmtId="0" fontId="5" fillId="74" borderId="5" xfId="0" applyFont="1" applyFill="1" applyBorder="1" applyAlignment="1">
      <alignment horizontal="left"/>
    </xf>
    <xf numFmtId="4" fontId="10" fillId="74" borderId="3" xfId="0" applyNumberFormat="1" applyFont="1" applyFill="1" applyBorder="1" applyAlignment="1">
      <alignment horizontal="center" wrapText="1"/>
    </xf>
    <xf numFmtId="0" fontId="10" fillId="74" borderId="1" xfId="4" applyFont="1" applyFill="1" applyBorder="1" applyAlignment="1">
      <alignment horizontal="center"/>
    </xf>
    <xf numFmtId="0" fontId="10" fillId="74" borderId="2" xfId="4" applyFont="1" applyFill="1" applyBorder="1" applyAlignment="1">
      <alignment horizontal="center"/>
    </xf>
    <xf numFmtId="0" fontId="10" fillId="74" borderId="6" xfId="4" applyFont="1" applyFill="1" applyBorder="1" applyAlignment="1">
      <alignment horizontal="center"/>
    </xf>
    <xf numFmtId="0" fontId="4" fillId="67" borderId="1" xfId="0" applyFont="1" applyFill="1" applyBorder="1" applyAlignment="1">
      <alignment horizontal="left" wrapText="1"/>
    </xf>
    <xf numFmtId="0" fontId="4" fillId="67" borderId="2" xfId="0" applyFont="1" applyFill="1" applyBorder="1" applyAlignment="1">
      <alignment horizontal="left" wrapText="1"/>
    </xf>
    <xf numFmtId="167" fontId="4" fillId="67" borderId="3" xfId="1" applyNumberFormat="1" applyFont="1" applyFill="1" applyBorder="1" applyAlignment="1" applyProtection="1">
      <alignment horizontal="right"/>
    </xf>
    <xf numFmtId="0" fontId="5" fillId="66" borderId="1" xfId="0" applyFont="1" applyFill="1" applyBorder="1" applyAlignment="1">
      <alignment horizontal="left" wrapText="1"/>
    </xf>
    <xf numFmtId="0" fontId="5" fillId="66" borderId="2" xfId="0" applyFont="1" applyFill="1" applyBorder="1" applyAlignment="1">
      <alignment horizontal="left" wrapText="1"/>
    </xf>
    <xf numFmtId="167" fontId="5" fillId="66" borderId="3" xfId="0" applyNumberFormat="1" applyFont="1" applyFill="1" applyBorder="1" applyAlignment="1">
      <alignment horizontal="right"/>
    </xf>
    <xf numFmtId="0" fontId="5" fillId="67" borderId="1" xfId="0" applyFont="1" applyFill="1" applyBorder="1" applyAlignment="1">
      <alignment horizontal="left" wrapText="1"/>
    </xf>
    <xf numFmtId="0" fontId="5" fillId="67" borderId="2" xfId="0" applyFont="1" applyFill="1" applyBorder="1" applyAlignment="1">
      <alignment horizontal="left" wrapText="1"/>
    </xf>
    <xf numFmtId="167" fontId="5" fillId="67" borderId="3" xfId="0" applyNumberFormat="1" applyFont="1" applyFill="1" applyBorder="1" applyAlignment="1">
      <alignment horizontal="right"/>
    </xf>
    <xf numFmtId="167" fontId="5" fillId="67" borderId="3" xfId="0" applyNumberFormat="1" applyFont="1" applyFill="1" applyBorder="1" applyAlignment="1">
      <alignment horizontal="right" wrapText="1"/>
    </xf>
    <xf numFmtId="0" fontId="12" fillId="0" borderId="11" xfId="0" applyFont="1" applyBorder="1" applyAlignment="1" applyProtection="1">
      <alignment horizontal="left"/>
      <protection locked="0"/>
    </xf>
    <xf numFmtId="167" fontId="5" fillId="66" borderId="3" xfId="0" applyNumberFormat="1" applyFont="1" applyFill="1" applyBorder="1" applyAlignment="1">
      <alignment horizontal="right" wrapText="1"/>
    </xf>
    <xf numFmtId="0" fontId="4" fillId="66" borderId="1" xfId="0" applyFont="1" applyFill="1" applyBorder="1" applyAlignment="1">
      <alignment horizontal="left" wrapText="1"/>
    </xf>
    <xf numFmtId="0" fontId="4" fillId="66" borderId="2" xfId="0" applyFont="1" applyFill="1" applyBorder="1" applyAlignment="1">
      <alignment horizontal="left" wrapText="1"/>
    </xf>
    <xf numFmtId="167" fontId="4" fillId="66" borderId="3" xfId="0" applyNumberFormat="1" applyFont="1" applyFill="1" applyBorder="1" applyAlignment="1">
      <alignment horizontal="right"/>
    </xf>
    <xf numFmtId="0" fontId="5" fillId="74" borderId="15" xfId="0" applyFont="1" applyFill="1" applyBorder="1" applyAlignment="1">
      <alignment horizontal="center"/>
    </xf>
    <xf numFmtId="0" fontId="4" fillId="74" borderId="4" xfId="0" applyFont="1" applyFill="1" applyBorder="1" applyAlignment="1">
      <alignment horizontal="left"/>
    </xf>
    <xf numFmtId="0" fontId="4" fillId="74" borderId="4" xfId="0" applyFont="1" applyFill="1" applyBorder="1" applyAlignment="1">
      <alignment horizontal="left" vertical="center"/>
    </xf>
    <xf numFmtId="0" fontId="4" fillId="74" borderId="0" xfId="0" applyFont="1" applyFill="1" applyAlignment="1">
      <alignment horizontal="left" vertical="center"/>
    </xf>
    <xf numFmtId="0" fontId="4" fillId="74" borderId="5" xfId="0" applyFont="1" applyFill="1" applyBorder="1" applyAlignment="1">
      <alignment horizontal="left" vertical="center"/>
    </xf>
    <xf numFmtId="0" fontId="6" fillId="0" borderId="0" xfId="0" applyFont="1" applyAlignment="1">
      <alignment horizontal="right"/>
    </xf>
    <xf numFmtId="0" fontId="59" fillId="74" borderId="0" xfId="0" applyFont="1" applyFill="1" applyAlignment="1">
      <alignment horizontal="center" wrapText="1"/>
    </xf>
    <xf numFmtId="0" fontId="59" fillId="74" borderId="9" xfId="0" applyFont="1" applyFill="1" applyBorder="1" applyAlignment="1">
      <alignment horizontal="center" wrapText="1"/>
    </xf>
    <xf numFmtId="0" fontId="10" fillId="74" borderId="3" xfId="0" applyFont="1" applyFill="1" applyBorder="1" applyAlignment="1">
      <alignment horizontal="right" vertical="center" wrapText="1"/>
    </xf>
    <xf numFmtId="3" fontId="10" fillId="74" borderId="2" xfId="4" applyNumberFormat="1" applyFont="1" applyFill="1" applyBorder="1" applyAlignment="1">
      <alignment horizontal="center"/>
    </xf>
    <xf numFmtId="3" fontId="10" fillId="74" borderId="6" xfId="4" applyNumberFormat="1" applyFont="1" applyFill="1" applyBorder="1" applyAlignment="1">
      <alignment horizontal="center"/>
    </xf>
    <xf numFmtId="0" fontId="12" fillId="0" borderId="1" xfId="0" applyFont="1" applyBorder="1" applyAlignment="1" applyProtection="1">
      <alignment horizontal="left" vertical="top" wrapText="1"/>
      <protection locked="0"/>
    </xf>
    <xf numFmtId="0" fontId="12" fillId="0" borderId="2"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1" xfId="0" applyFont="1" applyBorder="1" applyAlignment="1" applyProtection="1">
      <alignment horizontal="center"/>
      <protection locked="0"/>
    </xf>
    <xf numFmtId="0" fontId="12" fillId="0" borderId="6" xfId="0" applyFont="1" applyBorder="1" applyAlignment="1" applyProtection="1">
      <alignment horizontal="center"/>
      <protection locked="0"/>
    </xf>
    <xf numFmtId="4" fontId="12" fillId="67" borderId="1" xfId="0" applyNumberFormat="1" applyFont="1" applyFill="1" applyBorder="1" applyAlignment="1">
      <alignment horizontal="center"/>
    </xf>
    <xf numFmtId="4" fontId="12" fillId="67" borderId="6" xfId="0" applyNumberFormat="1" applyFont="1" applyFill="1" applyBorder="1" applyAlignment="1">
      <alignment horizontal="center"/>
    </xf>
    <xf numFmtId="4" fontId="12" fillId="66" borderId="1" xfId="0" applyNumberFormat="1" applyFont="1" applyFill="1" applyBorder="1" applyAlignment="1">
      <alignment horizontal="center"/>
    </xf>
    <xf numFmtId="4" fontId="12" fillId="66" borderId="6" xfId="0" applyNumberFormat="1" applyFont="1" applyFill="1" applyBorder="1" applyAlignment="1">
      <alignment horizontal="center"/>
    </xf>
    <xf numFmtId="4" fontId="12" fillId="73" borderId="1" xfId="0" applyNumberFormat="1" applyFont="1" applyFill="1" applyBorder="1" applyAlignment="1">
      <alignment horizontal="center"/>
    </xf>
    <xf numFmtId="4" fontId="12" fillId="73" borderId="6" xfId="0" applyNumberFormat="1" applyFont="1" applyFill="1" applyBorder="1" applyAlignment="1">
      <alignment horizontal="center"/>
    </xf>
    <xf numFmtId="0" fontId="12" fillId="0" borderId="1" xfId="0" applyFont="1" applyBorder="1" applyAlignment="1" applyProtection="1">
      <alignment horizontal="left" vertical="top"/>
      <protection locked="0"/>
    </xf>
    <xf numFmtId="0" fontId="12" fillId="0" borderId="2" xfId="0" applyFont="1" applyBorder="1" applyAlignment="1" applyProtection="1">
      <alignment horizontal="left" vertical="top"/>
      <protection locked="0"/>
    </xf>
    <xf numFmtId="0" fontId="12" fillId="0" borderId="6" xfId="0" applyFont="1" applyBorder="1" applyAlignment="1" applyProtection="1">
      <alignment horizontal="left" vertical="top"/>
      <protection locked="0"/>
    </xf>
    <xf numFmtId="0" fontId="10" fillId="74" borderId="1" xfId="0" applyFont="1" applyFill="1" applyBorder="1" applyAlignment="1">
      <alignment horizontal="center" vertical="top" wrapText="1"/>
    </xf>
    <xf numFmtId="0" fontId="10" fillId="74" borderId="6" xfId="0" applyFont="1" applyFill="1" applyBorder="1" applyAlignment="1">
      <alignment horizontal="center" vertical="top" wrapText="1"/>
    </xf>
    <xf numFmtId="0" fontId="10" fillId="74" borderId="3" xfId="0" applyFont="1" applyFill="1" applyBorder="1" applyAlignment="1">
      <alignment horizontal="center" vertical="top" wrapText="1"/>
    </xf>
    <xf numFmtId="0" fontId="52" fillId="74" borderId="0" xfId="9" applyFont="1" applyFill="1" applyAlignment="1">
      <alignment horizontal="center"/>
    </xf>
    <xf numFmtId="0" fontId="6" fillId="74" borderId="0" xfId="14" applyFont="1" applyFill="1" applyBorder="1" applyAlignment="1">
      <alignment horizontal="center"/>
    </xf>
    <xf numFmtId="0" fontId="3" fillId="74" borderId="16" xfId="16" applyFont="1" applyFill="1" applyBorder="1" applyAlignment="1">
      <alignment horizontal="center"/>
    </xf>
    <xf numFmtId="0" fontId="9" fillId="74" borderId="0" xfId="9" applyFont="1" applyFill="1" applyAlignment="1">
      <alignment horizontal="center"/>
    </xf>
    <xf numFmtId="0" fontId="3" fillId="74" borderId="0" xfId="9" applyFont="1" applyFill="1" applyAlignment="1">
      <alignment horizontal="left" vertical="center" wrapText="1"/>
    </xf>
    <xf numFmtId="0" fontId="5" fillId="74" borderId="1" xfId="9" applyFont="1" applyFill="1" applyBorder="1" applyAlignment="1">
      <alignment wrapText="1"/>
    </xf>
    <xf numFmtId="0" fontId="5" fillId="74" borderId="2" xfId="9" applyFont="1" applyFill="1" applyBorder="1" applyAlignment="1">
      <alignment wrapText="1"/>
    </xf>
    <xf numFmtId="0" fontId="5" fillId="74" borderId="6" xfId="9" applyFont="1" applyFill="1" applyBorder="1" applyAlignment="1">
      <alignment wrapText="1"/>
    </xf>
    <xf numFmtId="0" fontId="12" fillId="4" borderId="4" xfId="9" applyFont="1" applyFill="1" applyBorder="1" applyAlignment="1" applyProtection="1">
      <alignment horizontal="left" vertical="top" wrapText="1"/>
      <protection locked="0"/>
    </xf>
    <xf numFmtId="0" fontId="12" fillId="4" borderId="0" xfId="9" applyFont="1" applyFill="1" applyAlignment="1" applyProtection="1">
      <alignment horizontal="left" vertical="top" wrapText="1"/>
      <protection locked="0"/>
    </xf>
    <xf numFmtId="0" fontId="12" fillId="4" borderId="5" xfId="9" applyFont="1" applyFill="1" applyBorder="1" applyAlignment="1" applyProtection="1">
      <alignment horizontal="left" vertical="top" wrapText="1"/>
      <protection locked="0"/>
    </xf>
    <xf numFmtId="0" fontId="12" fillId="4" borderId="10" xfId="9" applyFont="1" applyFill="1" applyBorder="1" applyAlignment="1" applyProtection="1">
      <alignment horizontal="left" vertical="top" wrapText="1"/>
      <protection locked="0"/>
    </xf>
    <xf numFmtId="0" fontId="12" fillId="4" borderId="11" xfId="9" applyFont="1" applyFill="1" applyBorder="1" applyAlignment="1" applyProtection="1">
      <alignment horizontal="left" vertical="top" wrapText="1"/>
      <protection locked="0"/>
    </xf>
    <xf numFmtId="0" fontId="12" fillId="4" borderId="12" xfId="9" applyFont="1" applyFill="1" applyBorder="1" applyAlignment="1" applyProtection="1">
      <alignment horizontal="left" vertical="top" wrapText="1"/>
      <protection locked="0"/>
    </xf>
    <xf numFmtId="0" fontId="3" fillId="74" borderId="11" xfId="9" applyFont="1" applyFill="1" applyBorder="1" applyAlignment="1">
      <alignment horizontal="center" vertical="center" wrapText="1"/>
    </xf>
    <xf numFmtId="0" fontId="9" fillId="74" borderId="0" xfId="9" applyFont="1" applyFill="1" applyAlignment="1">
      <alignment horizontal="center" vertical="top" wrapText="1"/>
    </xf>
    <xf numFmtId="0" fontId="5" fillId="74" borderId="0" xfId="13" applyFont="1" applyFill="1" applyAlignment="1">
      <alignment horizontal="left" vertical="top" wrapText="1"/>
    </xf>
    <xf numFmtId="0" fontId="9" fillId="74" borderId="15" xfId="4" applyFont="1" applyFill="1" applyBorder="1" applyAlignment="1">
      <alignment horizontal="center"/>
    </xf>
    <xf numFmtId="0" fontId="5" fillId="74" borderId="0" xfId="13" applyFont="1" applyFill="1" applyAlignment="1">
      <alignment horizontal="left" wrapText="1"/>
    </xf>
    <xf numFmtId="0" fontId="5" fillId="74" borderId="0" xfId="13" applyFont="1" applyFill="1" applyAlignment="1">
      <alignment horizontal="center"/>
    </xf>
    <xf numFmtId="0" fontId="3" fillId="74" borderId="0" xfId="13" applyFont="1" applyFill="1" applyAlignment="1">
      <alignment horizontal="center"/>
    </xf>
    <xf numFmtId="0" fontId="6" fillId="74" borderId="0" xfId="13" applyFont="1" applyFill="1" applyAlignment="1">
      <alignment horizontal="center"/>
    </xf>
    <xf numFmtId="0" fontId="5" fillId="74" borderId="0" xfId="13" applyFont="1" applyFill="1" applyAlignment="1">
      <alignment horizontal="left" vertical="top"/>
    </xf>
    <xf numFmtId="0" fontId="4" fillId="74" borderId="0" xfId="13" applyFont="1" applyFill="1" applyAlignment="1">
      <alignment horizontal="center"/>
    </xf>
    <xf numFmtId="0" fontId="5" fillId="74" borderId="0" xfId="13" applyFont="1" applyFill="1" applyAlignment="1">
      <alignment horizontal="center" vertical="top"/>
    </xf>
    <xf numFmtId="0" fontId="9" fillId="74" borderId="0" xfId="0" applyFont="1" applyFill="1" applyAlignment="1">
      <alignment horizontal="center"/>
    </xf>
    <xf numFmtId="0" fontId="4" fillId="0" borderId="16" xfId="0" applyFont="1" applyBorder="1" applyAlignment="1">
      <alignment horizontal="center"/>
    </xf>
    <xf numFmtId="0" fontId="4" fillId="0" borderId="0" xfId="0" applyFont="1" applyAlignment="1">
      <alignment horizontal="center"/>
    </xf>
    <xf numFmtId="49" fontId="4" fillId="6" borderId="3" xfId="8" applyNumberFormat="1" applyFont="1" applyFill="1" applyBorder="1" applyAlignment="1">
      <alignment horizontal="center" vertical="center"/>
    </xf>
    <xf numFmtId="0" fontId="4" fillId="6" borderId="27" xfId="0" applyFont="1" applyFill="1" applyBorder="1" applyAlignment="1">
      <alignment horizontal="center"/>
    </xf>
    <xf numFmtId="0" fontId="4" fillId="6" borderId="15" xfId="0" applyFont="1" applyFill="1" applyBorder="1" applyAlignment="1">
      <alignment horizontal="center"/>
    </xf>
    <xf numFmtId="0" fontId="4" fillId="6" borderId="28" xfId="0" applyFont="1" applyFill="1" applyBorder="1" applyAlignment="1">
      <alignment horizontal="center"/>
    </xf>
    <xf numFmtId="0" fontId="4" fillId="0" borderId="30" xfId="0" applyFont="1" applyBorder="1" applyAlignment="1">
      <alignment horizontal="center" wrapText="1"/>
    </xf>
    <xf numFmtId="0" fontId="4" fillId="0" borderId="3" xfId="0" applyFont="1" applyBorder="1" applyAlignment="1">
      <alignment horizontal="center" vertical="center"/>
    </xf>
    <xf numFmtId="0" fontId="5" fillId="0" borderId="3" xfId="0" applyFont="1" applyBorder="1" applyAlignment="1">
      <alignment horizontal="center"/>
    </xf>
    <xf numFmtId="0" fontId="10" fillId="26" borderId="0" xfId="8" applyFont="1" applyFill="1" applyBorder="1" applyAlignment="1">
      <alignment horizontal="center" vertical="center"/>
    </xf>
    <xf numFmtId="0" fontId="10" fillId="69" borderId="3" xfId="8" applyFont="1" applyFill="1" applyBorder="1" applyAlignment="1">
      <alignment horizontal="center"/>
    </xf>
    <xf numFmtId="49" fontId="10" fillId="69" borderId="1" xfId="8" applyNumberFormat="1" applyFont="1" applyFill="1" applyBorder="1" applyAlignment="1">
      <alignment horizontal="center" vertical="center"/>
    </xf>
    <xf numFmtId="49" fontId="10" fillId="69" borderId="2" xfId="8" applyNumberFormat="1" applyFont="1" applyFill="1" applyBorder="1" applyAlignment="1">
      <alignment horizontal="center" vertical="center"/>
    </xf>
    <xf numFmtId="49" fontId="10" fillId="69" borderId="6" xfId="8" applyNumberFormat="1" applyFont="1" applyFill="1" applyBorder="1" applyAlignment="1">
      <alignment horizontal="center" vertical="center"/>
    </xf>
    <xf numFmtId="4" fontId="10" fillId="0" borderId="3" xfId="11" applyNumberFormat="1" applyFont="1" applyFill="1" applyBorder="1" applyAlignment="1">
      <alignment horizontal="center" vertical="center"/>
    </xf>
    <xf numFmtId="4" fontId="28" fillId="0" borderId="1" xfId="11" applyNumberFormat="1" applyFont="1" applyFill="1" applyBorder="1" applyAlignment="1">
      <alignment horizontal="center" vertical="center"/>
    </xf>
    <xf numFmtId="4" fontId="28" fillId="0" borderId="2" xfId="11" applyNumberFormat="1" applyFont="1" applyFill="1" applyBorder="1" applyAlignment="1">
      <alignment horizontal="center" vertical="center"/>
    </xf>
    <xf numFmtId="4" fontId="28" fillId="0" borderId="6" xfId="11" applyNumberFormat="1" applyFont="1" applyFill="1" applyBorder="1" applyAlignment="1">
      <alignment horizontal="center" vertical="center"/>
    </xf>
  </cellXfs>
  <cellStyles count="17">
    <cellStyle name="Accent1" xfId="11" builtinId="29"/>
    <cellStyle name="Accent6" xfId="7" builtinId="49"/>
    <cellStyle name="Accent6 2" xfId="12" xr:uid="{00000000-0005-0000-0000-000002000000}"/>
    <cellStyle name="Comma" xfId="5" builtinId="3"/>
    <cellStyle name="Comma 2" xfId="10" xr:uid="{00000000-0005-0000-0000-000004000000}"/>
    <cellStyle name="Currency" xfId="1" builtinId="4"/>
    <cellStyle name="Good" xfId="6" builtinId="26"/>
    <cellStyle name="Good 2" xfId="14" xr:uid="{00000000-0005-0000-0000-000007000000}"/>
    <cellStyle name="Heading 1 2" xfId="16" xr:uid="{446FDDF1-9F03-4EEE-A017-6D29DD09C5F4}"/>
    <cellStyle name="Hyperlink" xfId="2" builtinId="8"/>
    <cellStyle name="Normal" xfId="0" builtinId="0"/>
    <cellStyle name="Normal 2" xfId="3" xr:uid="{00000000-0005-0000-0000-00000A000000}"/>
    <cellStyle name="Normal 2 2" xfId="4" xr:uid="{00000000-0005-0000-0000-00000B000000}"/>
    <cellStyle name="Normal 2 2 2" xfId="13" xr:uid="{00000000-0005-0000-0000-00000C000000}"/>
    <cellStyle name="Normal 2 3" xfId="15" xr:uid="{00000000-0005-0000-0000-00000D000000}"/>
    <cellStyle name="Normal 3" xfId="9" xr:uid="{00000000-0005-0000-0000-00000E000000}"/>
    <cellStyle name="Note 2" xfId="8" xr:uid="{00000000-0005-0000-0000-00000F000000}"/>
  </cellStyles>
  <dxfs count="6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9" tint="-0.499984740745262"/>
      </font>
      <fill>
        <patternFill>
          <bgColor rgb="FFE2EFDA"/>
        </patternFill>
      </fill>
    </dxf>
    <dxf>
      <font>
        <color rgb="FF9C0006"/>
      </font>
      <fill>
        <patternFill>
          <bgColor rgb="FFFFCCCC"/>
        </patternFill>
      </fill>
    </dxf>
    <dxf>
      <font>
        <color theme="9" tint="-0.499984740745262"/>
      </font>
      <fill>
        <patternFill>
          <bgColor rgb="FFE2EFDA"/>
        </patternFill>
      </fill>
    </dxf>
    <dxf>
      <font>
        <color rgb="FFC00000"/>
      </font>
      <fill>
        <patternFill>
          <bgColor rgb="FFFFCCCC"/>
        </patternFill>
      </fill>
    </dxf>
    <dxf>
      <font>
        <color rgb="FFC00000"/>
      </font>
      <fill>
        <patternFill>
          <bgColor rgb="FFFFCCCC"/>
        </patternFill>
      </fill>
    </dxf>
    <dxf>
      <numFmt numFmtId="173" formatCode=";;;"/>
    </dxf>
    <dxf>
      <font>
        <color rgb="FF9C0006"/>
      </font>
      <fill>
        <patternFill>
          <bgColor rgb="FFFFCCCC"/>
        </patternFill>
      </fill>
    </dxf>
    <dxf>
      <font>
        <color rgb="FF9C0006"/>
      </font>
      <fill>
        <patternFill>
          <bgColor rgb="FFFFCCCC"/>
        </patternFill>
      </fill>
    </dxf>
    <dxf>
      <font>
        <color theme="9" tint="-0.499984740745262"/>
      </font>
      <fill>
        <patternFill>
          <bgColor rgb="FFE2EFDA"/>
        </patternFill>
      </fill>
    </dxf>
    <dxf>
      <font>
        <color theme="9" tint="-0.499984740745262"/>
      </font>
      <fill>
        <patternFill>
          <bgColor rgb="FFE2EFDA"/>
        </patternFill>
      </fill>
    </dxf>
    <dxf>
      <font>
        <color rgb="FFC00000"/>
      </font>
      <fill>
        <patternFill>
          <bgColor rgb="FFFFCCCC"/>
        </patternFill>
      </fill>
    </dxf>
    <dxf>
      <font>
        <color rgb="FFC00000"/>
      </font>
      <fill>
        <patternFill>
          <bgColor rgb="FFFFCCCC"/>
        </patternFill>
      </fill>
    </dxf>
    <dxf>
      <fill>
        <gradientFill degree="90">
          <stop position="0">
            <color theme="0"/>
          </stop>
          <stop position="1">
            <color rgb="FF96B4D8"/>
          </stop>
        </gradientFill>
      </fill>
    </dxf>
    <dxf>
      <font>
        <b/>
        <i/>
      </font>
      <fill>
        <gradientFill degree="90">
          <stop position="0">
            <color theme="0"/>
          </stop>
          <stop position="1">
            <color rgb="FF96B4D8"/>
          </stop>
        </gradientFill>
      </fill>
    </dxf>
    <dxf>
      <font>
        <b/>
        <i/>
      </font>
      <fill>
        <gradientFill degree="90">
          <stop position="0">
            <color theme="0"/>
          </stop>
          <stop position="1">
            <color rgb="FFDA9896"/>
          </stop>
        </gradientFill>
      </fill>
    </dxf>
    <dxf>
      <font>
        <b/>
        <i/>
      </font>
      <fill>
        <gradientFill degree="90">
          <stop position="0">
            <color theme="0"/>
          </stop>
          <stop position="1">
            <color rgb="FFDA9896"/>
          </stop>
        </gradientFill>
      </fill>
    </dxf>
    <dxf>
      <font>
        <color rgb="FF9C0006"/>
      </font>
      <fill>
        <patternFill>
          <bgColor rgb="FFFFC7CE"/>
        </patternFill>
      </fill>
    </dxf>
    <dxf>
      <font>
        <color rgb="FF9C0006"/>
      </font>
      <fill>
        <patternFill>
          <bgColor rgb="FFFFC7CE"/>
        </patternFill>
      </fill>
    </dxf>
    <dxf>
      <font>
        <b/>
        <i/>
      </font>
      <fill>
        <gradientFill degree="90">
          <stop position="0">
            <color theme="0"/>
          </stop>
          <stop position="1">
            <color rgb="FF96B4D8"/>
          </stop>
        </gradientFill>
      </fill>
    </dxf>
    <dxf>
      <font>
        <b/>
        <i/>
      </font>
      <fill>
        <gradientFill degree="90">
          <stop position="0">
            <color theme="0"/>
          </stop>
          <stop position="1">
            <color rgb="FFDA9896"/>
          </stop>
        </gradientFill>
      </fill>
    </dxf>
    <dxf>
      <font>
        <b/>
        <i/>
      </font>
      <fill>
        <gradientFill degree="90">
          <stop position="0">
            <color rgb="FFDA9896"/>
          </stop>
          <stop position="1">
            <color rgb="FF96B4D8"/>
          </stop>
        </gradientFill>
      </fill>
    </dxf>
    <dxf>
      <font>
        <b/>
        <i/>
      </font>
      <fill>
        <gradientFill degree="90">
          <stop position="0">
            <color theme="0"/>
          </stop>
          <stop position="1">
            <color rgb="FF96B4D8"/>
          </stop>
        </gradientFill>
      </fill>
    </dxf>
    <dxf>
      <font>
        <b/>
        <i/>
      </font>
      <fill>
        <gradientFill degree="90">
          <stop position="0">
            <color theme="0"/>
          </stop>
          <stop position="1">
            <color rgb="FFDA9896"/>
          </stop>
        </gradientFill>
      </fill>
    </dxf>
    <dxf>
      <font>
        <b/>
        <i/>
      </font>
      <fill>
        <gradientFill degree="90">
          <stop position="0">
            <color theme="0"/>
          </stop>
          <stop position="1">
            <color rgb="FF96B4D8"/>
          </stop>
        </gradientFill>
      </fill>
    </dxf>
    <dxf>
      <font>
        <b/>
        <i/>
      </font>
      <fill>
        <gradientFill degree="90">
          <stop position="0">
            <color theme="0"/>
          </stop>
          <stop position="1">
            <color rgb="FFDA9896"/>
          </stop>
        </gradientFill>
      </fill>
    </dxf>
  </dxfs>
  <tableStyles count="0" defaultTableStyle="TableStyleMedium9" defaultPivotStyle="PivotStyleLight16"/>
  <colors>
    <mruColors>
      <color rgb="FFD2F0FF"/>
      <color rgb="FFFCD5B4"/>
      <color rgb="FFFABE8F"/>
      <color rgb="FFFFCCCC"/>
      <color rgb="FFE2EFDA"/>
      <color rgb="FFADC39D"/>
      <color rgb="FFC7E0B4"/>
      <color rgb="FFD8E4BC"/>
      <color rgb="FF96B4D8"/>
      <color rgb="FFDA98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A$20"/>
</file>

<file path=xl/ctrlProps/ctrlProp10.xml><?xml version="1.0" encoding="utf-8"?>
<formControlPr xmlns="http://schemas.microsoft.com/office/spreadsheetml/2009/9/main" objectType="CheckBox" fmlaLink="$A$30"/>
</file>

<file path=xl/ctrlProps/ctrlProp11.xml><?xml version="1.0" encoding="utf-8"?>
<formControlPr xmlns="http://schemas.microsoft.com/office/spreadsheetml/2009/9/main" objectType="CheckBox" fmlaLink="$A$25"/>
</file>

<file path=xl/ctrlProps/ctrlProp2.xml><?xml version="1.0" encoding="utf-8"?>
<formControlPr xmlns="http://schemas.microsoft.com/office/spreadsheetml/2009/9/main" objectType="CheckBox" fmlaLink="$A$21"/>
</file>

<file path=xl/ctrlProps/ctrlProp3.xml><?xml version="1.0" encoding="utf-8"?>
<formControlPr xmlns="http://schemas.microsoft.com/office/spreadsheetml/2009/9/main" objectType="CheckBox" fmlaLink="$A$22"/>
</file>

<file path=xl/ctrlProps/ctrlProp4.xml><?xml version="1.0" encoding="utf-8"?>
<formControlPr xmlns="http://schemas.microsoft.com/office/spreadsheetml/2009/9/main" objectType="CheckBox" fmlaLink="$A$23"/>
</file>

<file path=xl/ctrlProps/ctrlProp5.xml><?xml version="1.0" encoding="utf-8"?>
<formControlPr xmlns="http://schemas.microsoft.com/office/spreadsheetml/2009/9/main" objectType="CheckBox" fmlaLink="$A$24"/>
</file>

<file path=xl/ctrlProps/ctrlProp6.xml><?xml version="1.0" encoding="utf-8"?>
<formControlPr xmlns="http://schemas.microsoft.com/office/spreadsheetml/2009/9/main" objectType="CheckBox" fmlaLink="$A$26"/>
</file>

<file path=xl/ctrlProps/ctrlProp7.xml><?xml version="1.0" encoding="utf-8"?>
<formControlPr xmlns="http://schemas.microsoft.com/office/spreadsheetml/2009/9/main" objectType="CheckBox" fmlaLink="$A$27"/>
</file>

<file path=xl/ctrlProps/ctrlProp8.xml><?xml version="1.0" encoding="utf-8"?>
<formControlPr xmlns="http://schemas.microsoft.com/office/spreadsheetml/2009/9/main" objectType="CheckBox" fmlaLink="$A$28"/>
</file>

<file path=xl/ctrlProps/ctrlProp9.xml><?xml version="1.0" encoding="utf-8"?>
<formControlPr xmlns="http://schemas.microsoft.com/office/spreadsheetml/2009/9/main" objectType="CheckBox" fmlaLink="$A$29"/>
</file>

<file path=xl/drawings/_rels/drawing1.xml.rels><?xml version="1.0" encoding="UTF-8" standalone="yes"?>
<Relationships xmlns="http://schemas.openxmlformats.org/package/2006/relationships"><Relationship Id="rId3" Type="http://schemas.openxmlformats.org/officeDocument/2006/relationships/hyperlink" Target="#'Private Schools'!B35"/><Relationship Id="rId2" Type="http://schemas.openxmlformats.org/officeDocument/2006/relationships/hyperlink" Target="#Narrative!B226"/><Relationship Id="rId1" Type="http://schemas.openxmlformats.org/officeDocument/2006/relationships/hyperlink" Target="#Narrative!B217"/></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hyperlink" Target="#Budget!O10"/><Relationship Id="rId13" Type="http://schemas.openxmlformats.org/officeDocument/2006/relationships/hyperlink" Target="#Budget!O29"/><Relationship Id="rId3" Type="http://schemas.openxmlformats.org/officeDocument/2006/relationships/hyperlink" Target="#Budget!P360"/><Relationship Id="rId7" Type="http://schemas.openxmlformats.org/officeDocument/2006/relationships/hyperlink" Target="#Budget!P317"/><Relationship Id="rId12" Type="http://schemas.openxmlformats.org/officeDocument/2006/relationships/hyperlink" Target="#Budget!O25"/><Relationship Id="rId2" Type="http://schemas.openxmlformats.org/officeDocument/2006/relationships/hyperlink" Target="#Budget!P135"/><Relationship Id="rId1" Type="http://schemas.openxmlformats.org/officeDocument/2006/relationships/hyperlink" Target="#Budget!P87"/><Relationship Id="rId6" Type="http://schemas.openxmlformats.org/officeDocument/2006/relationships/hyperlink" Target="#Budget!P274"/><Relationship Id="rId11" Type="http://schemas.openxmlformats.org/officeDocument/2006/relationships/hyperlink" Target="#Budget!O21"/><Relationship Id="rId5" Type="http://schemas.openxmlformats.org/officeDocument/2006/relationships/hyperlink" Target="#Budget!P229"/><Relationship Id="rId10" Type="http://schemas.openxmlformats.org/officeDocument/2006/relationships/hyperlink" Target="#Budget!O18"/><Relationship Id="rId4" Type="http://schemas.openxmlformats.org/officeDocument/2006/relationships/hyperlink" Target="#Budget!P181"/><Relationship Id="rId9" Type="http://schemas.openxmlformats.org/officeDocument/2006/relationships/hyperlink" Target="#Budget!O14"/><Relationship Id="rId14" Type="http://schemas.openxmlformats.org/officeDocument/2006/relationships/hyperlink" Target="#Budget!O32"/></Relationships>
</file>

<file path=xl/drawings/_rels/drawing6.xml.rels><?xml version="1.0" encoding="UTF-8" standalone="yes"?>
<Relationships xmlns="http://schemas.openxmlformats.org/package/2006/relationships"><Relationship Id="rId8" Type="http://schemas.openxmlformats.org/officeDocument/2006/relationships/hyperlink" Target="#Transferability!O14"/><Relationship Id="rId13" Type="http://schemas.openxmlformats.org/officeDocument/2006/relationships/hyperlink" Target="#Transferability!O33"/><Relationship Id="rId3" Type="http://schemas.openxmlformats.org/officeDocument/2006/relationships/hyperlink" Target="#Transferability!P362"/><Relationship Id="rId7" Type="http://schemas.openxmlformats.org/officeDocument/2006/relationships/hyperlink" Target="#Transferability!P319"/><Relationship Id="rId12" Type="http://schemas.openxmlformats.org/officeDocument/2006/relationships/hyperlink" Target="#Transferability!O29"/><Relationship Id="rId2" Type="http://schemas.openxmlformats.org/officeDocument/2006/relationships/hyperlink" Target="#Transferability!P137"/><Relationship Id="rId1" Type="http://schemas.openxmlformats.org/officeDocument/2006/relationships/hyperlink" Target="#Transferability!P89"/><Relationship Id="rId6" Type="http://schemas.openxmlformats.org/officeDocument/2006/relationships/hyperlink" Target="#Transferability!P276"/><Relationship Id="rId11" Type="http://schemas.openxmlformats.org/officeDocument/2006/relationships/hyperlink" Target="#Transferability!O25"/><Relationship Id="rId5" Type="http://schemas.openxmlformats.org/officeDocument/2006/relationships/hyperlink" Target="#Transferability!P231"/><Relationship Id="rId10" Type="http://schemas.openxmlformats.org/officeDocument/2006/relationships/hyperlink" Target="#Transferability!O22"/><Relationship Id="rId4" Type="http://schemas.openxmlformats.org/officeDocument/2006/relationships/hyperlink" Target="#Transferability!P183"/><Relationship Id="rId9" Type="http://schemas.openxmlformats.org/officeDocument/2006/relationships/hyperlink" Target="#Transferability!O18"/><Relationship Id="rId14" Type="http://schemas.openxmlformats.org/officeDocument/2006/relationships/hyperlink" Target="#Transferability!O36"/></Relationships>
</file>

<file path=xl/drawings/drawing1.xml><?xml version="1.0" encoding="utf-8"?>
<xdr:wsDr xmlns:xdr="http://schemas.openxmlformats.org/drawingml/2006/spreadsheetDrawing" xmlns:a="http://schemas.openxmlformats.org/drawingml/2006/main">
  <xdr:twoCellAnchor>
    <xdr:from>
      <xdr:col>2</xdr:col>
      <xdr:colOff>438149</xdr:colOff>
      <xdr:row>0</xdr:row>
      <xdr:rowOff>95250</xdr:rowOff>
    </xdr:from>
    <xdr:to>
      <xdr:col>3</xdr:col>
      <xdr:colOff>457199</xdr:colOff>
      <xdr:row>3</xdr:row>
      <xdr:rowOff>95251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076324" y="95250"/>
          <a:ext cx="1114425" cy="71437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rgbClr val="C00000"/>
              </a:solidFill>
            </a:rPr>
            <a:t>Warning</a:t>
          </a:r>
          <a:r>
            <a:rPr lang="en-US" sz="1100" b="1">
              <a:solidFill>
                <a:srgbClr val="C00000"/>
              </a:solidFill>
            </a:rPr>
            <a:t>  </a:t>
          </a:r>
          <a:r>
            <a:rPr lang="en-US" sz="1100" b="1"/>
            <a:t>Enable macros if indicated</a:t>
          </a:r>
          <a:endParaRPr lang="en-US" b="1">
            <a:effectLst/>
          </a:endParaRPr>
        </a:p>
        <a:p>
          <a:endParaRPr lang="en-US" sz="1100" baseline="0"/>
        </a:p>
        <a:p>
          <a:endParaRPr lang="en-US" sz="1100"/>
        </a:p>
      </xdr:txBody>
    </xdr:sp>
    <xdr:clientData/>
  </xdr:twoCellAnchor>
  <xdr:twoCellAnchor>
    <xdr:from>
      <xdr:col>2</xdr:col>
      <xdr:colOff>571500</xdr:colOff>
      <xdr:row>29</xdr:row>
      <xdr:rowOff>295275</xdr:rowOff>
    </xdr:from>
    <xdr:to>
      <xdr:col>3</xdr:col>
      <xdr:colOff>185738</xdr:colOff>
      <xdr:row>31</xdr:row>
      <xdr:rowOff>57150</xdr:rowOff>
    </xdr:to>
    <xdr:cxnSp macro="">
      <xdr:nvCxnSpPr>
        <xdr:cNvPr id="15" name="Straight Arrow Connector 14">
          <a:extLst>
            <a:ext uri="{FF2B5EF4-FFF2-40B4-BE49-F238E27FC236}">
              <a16:creationId xmlns:a16="http://schemas.microsoft.com/office/drawing/2014/main" id="{00000000-0008-0000-0000-00000F000000}"/>
            </a:ext>
          </a:extLst>
        </xdr:cNvPr>
        <xdr:cNvCxnSpPr>
          <a:endCxn id="29" idx="4"/>
        </xdr:cNvCxnSpPr>
      </xdr:nvCxnSpPr>
      <xdr:spPr>
        <a:xfrm>
          <a:off x="1209675" y="8934450"/>
          <a:ext cx="709613"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327660</xdr:colOff>
          <xdr:row>19</xdr:row>
          <xdr:rowOff>45720</xdr:rowOff>
        </xdr:from>
        <xdr:to>
          <xdr:col>2</xdr:col>
          <xdr:colOff>807720</xdr:colOff>
          <xdr:row>19</xdr:row>
          <xdr:rowOff>289560</xdr:rowOff>
        </xdr:to>
        <xdr:sp macro="" textlink="">
          <xdr:nvSpPr>
            <xdr:cNvPr id="1054" name="Check Box 30" descr="check"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20</xdr:row>
          <xdr:rowOff>60960</xdr:rowOff>
        </xdr:from>
        <xdr:to>
          <xdr:col>2</xdr:col>
          <xdr:colOff>830580</xdr:colOff>
          <xdr:row>20</xdr:row>
          <xdr:rowOff>259080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21</xdr:row>
          <xdr:rowOff>60960</xdr:rowOff>
        </xdr:from>
        <xdr:to>
          <xdr:col>2</xdr:col>
          <xdr:colOff>830580</xdr:colOff>
          <xdr:row>21</xdr:row>
          <xdr:rowOff>259080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22</xdr:row>
          <xdr:rowOff>60960</xdr:rowOff>
        </xdr:from>
        <xdr:to>
          <xdr:col>2</xdr:col>
          <xdr:colOff>830580</xdr:colOff>
          <xdr:row>22</xdr:row>
          <xdr:rowOff>259080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23</xdr:row>
          <xdr:rowOff>60960</xdr:rowOff>
        </xdr:from>
        <xdr:to>
          <xdr:col>2</xdr:col>
          <xdr:colOff>830580</xdr:colOff>
          <xdr:row>23</xdr:row>
          <xdr:rowOff>259080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25</xdr:row>
          <xdr:rowOff>60960</xdr:rowOff>
        </xdr:from>
        <xdr:to>
          <xdr:col>2</xdr:col>
          <xdr:colOff>830580</xdr:colOff>
          <xdr:row>25</xdr:row>
          <xdr:rowOff>259080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312420</xdr:colOff>
          <xdr:row>26</xdr:row>
          <xdr:rowOff>60960</xdr:rowOff>
        </xdr:from>
        <xdr:to>
          <xdr:col>2</xdr:col>
          <xdr:colOff>830580</xdr:colOff>
          <xdr:row>26</xdr:row>
          <xdr:rowOff>259080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297180</xdr:colOff>
          <xdr:row>27</xdr:row>
          <xdr:rowOff>99060</xdr:rowOff>
        </xdr:from>
        <xdr:to>
          <xdr:col>2</xdr:col>
          <xdr:colOff>807720</xdr:colOff>
          <xdr:row>27</xdr:row>
          <xdr:rowOff>297180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289560</xdr:colOff>
          <xdr:row>28</xdr:row>
          <xdr:rowOff>99060</xdr:rowOff>
        </xdr:from>
        <xdr:to>
          <xdr:col>2</xdr:col>
          <xdr:colOff>800100</xdr:colOff>
          <xdr:row>28</xdr:row>
          <xdr:rowOff>297180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95249</xdr:colOff>
      <xdr:row>20</xdr:row>
      <xdr:rowOff>47626</xdr:rowOff>
    </xdr:from>
    <xdr:ext cx="3524251" cy="238124"/>
    <xdr:sp macro="[0]!Button002_Click" textlink="">
      <xdr:nvSpPr>
        <xdr:cNvPr id="31" name="desk1">
          <a:extLst>
            <a:ext uri="{FF2B5EF4-FFF2-40B4-BE49-F238E27FC236}">
              <a16:creationId xmlns:a16="http://schemas.microsoft.com/office/drawing/2014/main" id="{00000000-0008-0000-0000-00001F000000}"/>
            </a:ext>
          </a:extLst>
        </xdr:cNvPr>
        <xdr:cNvSpPr>
          <a:spLocks noEditPoints="1" noChangeArrowheads="1"/>
        </xdr:cNvSpPr>
      </xdr:nvSpPr>
      <xdr:spPr bwMode="auto">
        <a:xfrm>
          <a:off x="7315199" y="4981576"/>
          <a:ext cx="3524251" cy="238124"/>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Cover Page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85725</xdr:colOff>
      <xdr:row>21</xdr:row>
      <xdr:rowOff>85725</xdr:rowOff>
    </xdr:from>
    <xdr:ext cx="3533776" cy="219075"/>
    <xdr:sp macro="[0]!Button003_Click" textlink="">
      <xdr:nvSpPr>
        <xdr:cNvPr id="33" name="desk1">
          <a:extLst>
            <a:ext uri="{FF2B5EF4-FFF2-40B4-BE49-F238E27FC236}">
              <a16:creationId xmlns:a16="http://schemas.microsoft.com/office/drawing/2014/main" id="{00000000-0008-0000-0000-000021000000}"/>
            </a:ext>
          </a:extLst>
        </xdr:cNvPr>
        <xdr:cNvSpPr>
          <a:spLocks noEditPoints="1" noChangeArrowheads="1"/>
        </xdr:cNvSpPr>
      </xdr:nvSpPr>
      <xdr:spPr bwMode="auto">
        <a:xfrm>
          <a:off x="7305675" y="5400675"/>
          <a:ext cx="3533776" cy="2190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 Overview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104775</xdr:colOff>
      <xdr:row>22</xdr:row>
      <xdr:rowOff>95250</xdr:rowOff>
    </xdr:from>
    <xdr:ext cx="3552825" cy="247650"/>
    <xdr:sp macro="[0]!Button004_Click" textlink="">
      <xdr:nvSpPr>
        <xdr:cNvPr id="37" name="desk1">
          <a:hlinkClick xmlns:r="http://schemas.openxmlformats.org/officeDocument/2006/relationships" r:id="rId1"/>
          <a:extLst>
            <a:ext uri="{FF2B5EF4-FFF2-40B4-BE49-F238E27FC236}">
              <a16:creationId xmlns:a16="http://schemas.microsoft.com/office/drawing/2014/main" id="{00000000-0008-0000-0000-000025000000}"/>
            </a:ext>
          </a:extLst>
        </xdr:cNvPr>
        <xdr:cNvSpPr>
          <a:spLocks noEditPoints="1" noChangeArrowheads="1"/>
        </xdr:cNvSpPr>
      </xdr:nvSpPr>
      <xdr:spPr bwMode="auto">
        <a:xfrm>
          <a:off x="7324725" y="5791200"/>
          <a:ext cx="35528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Coordination of Services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114300</xdr:colOff>
      <xdr:row>23</xdr:row>
      <xdr:rowOff>57150</xdr:rowOff>
    </xdr:from>
    <xdr:ext cx="3543300" cy="247650"/>
    <xdr:sp macro="[0]!Button005_Click" textlink="">
      <xdr:nvSpPr>
        <xdr:cNvPr id="51" name="desk1">
          <a:hlinkClick xmlns:r="http://schemas.openxmlformats.org/officeDocument/2006/relationships" r:id="rId2"/>
          <a:extLst>
            <a:ext uri="{FF2B5EF4-FFF2-40B4-BE49-F238E27FC236}">
              <a16:creationId xmlns:a16="http://schemas.microsoft.com/office/drawing/2014/main" id="{00000000-0008-0000-0000-000033000000}"/>
            </a:ext>
          </a:extLst>
        </xdr:cNvPr>
        <xdr:cNvSpPr>
          <a:spLocks noEditPoints="1" noChangeArrowheads="1"/>
        </xdr:cNvSpPr>
      </xdr:nvSpPr>
      <xdr:spPr bwMode="auto">
        <a:xfrm>
          <a:off x="7334250" y="6134100"/>
          <a:ext cx="3543300"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Measurable Objectives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27</xdr:row>
      <xdr:rowOff>66675</xdr:rowOff>
    </xdr:from>
    <xdr:ext cx="3590925" cy="247650"/>
    <xdr:sp macro="[0]!Button009_Click" textlink="">
      <xdr:nvSpPr>
        <xdr:cNvPr id="53" name="desk1">
          <a:extLst>
            <a:ext uri="{FF2B5EF4-FFF2-40B4-BE49-F238E27FC236}">
              <a16:creationId xmlns:a16="http://schemas.microsoft.com/office/drawing/2014/main" id="{00000000-0008-0000-0000-000035000000}"/>
            </a:ext>
          </a:extLst>
        </xdr:cNvPr>
        <xdr:cNvSpPr>
          <a:spLocks noEditPoints="1" noChangeArrowheads="1"/>
        </xdr:cNvSpPr>
      </xdr:nvSpPr>
      <xdr:spPr bwMode="auto">
        <a:xfrm>
          <a:off x="7296150" y="7286625"/>
          <a:ext cx="35909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Transferability</a:t>
          </a:r>
          <a:endParaRPr lang="en-US" sz="105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25</xdr:row>
      <xdr:rowOff>76200</xdr:rowOff>
    </xdr:from>
    <xdr:ext cx="3552825" cy="247650"/>
    <xdr:sp macro="[0]!Button007_Click" textlink="">
      <xdr:nvSpPr>
        <xdr:cNvPr id="55" name="desk1">
          <a:extLst>
            <a:ext uri="{FF2B5EF4-FFF2-40B4-BE49-F238E27FC236}">
              <a16:creationId xmlns:a16="http://schemas.microsoft.com/office/drawing/2014/main" id="{00000000-0008-0000-0000-000037000000}"/>
            </a:ext>
          </a:extLst>
        </xdr:cNvPr>
        <xdr:cNvSpPr>
          <a:spLocks noEditPoints="1" noChangeArrowheads="1"/>
        </xdr:cNvSpPr>
      </xdr:nvSpPr>
      <xdr:spPr bwMode="auto">
        <a:xfrm>
          <a:off x="7296150" y="6534150"/>
          <a:ext cx="35528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a:t>
          </a:r>
          <a:endParaRPr lang="en-US" sz="10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85725</xdr:colOff>
      <xdr:row>26</xdr:row>
      <xdr:rowOff>76200</xdr:rowOff>
    </xdr:from>
    <xdr:ext cx="3609975" cy="247650"/>
    <xdr:sp macro="[0]!Button008_Click" textlink="">
      <xdr:nvSpPr>
        <xdr:cNvPr id="57" name="desk1">
          <a:extLst>
            <a:ext uri="{FF2B5EF4-FFF2-40B4-BE49-F238E27FC236}">
              <a16:creationId xmlns:a16="http://schemas.microsoft.com/office/drawing/2014/main" id="{00000000-0008-0000-0000-000039000000}"/>
            </a:ext>
          </a:extLst>
        </xdr:cNvPr>
        <xdr:cNvSpPr>
          <a:spLocks noEditPoints="1" noChangeArrowheads="1"/>
        </xdr:cNvSpPr>
      </xdr:nvSpPr>
      <xdr:spPr bwMode="auto">
        <a:xfrm>
          <a:off x="7305675" y="6867525"/>
          <a:ext cx="360997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(Budget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66676</xdr:colOff>
      <xdr:row>28</xdr:row>
      <xdr:rowOff>47625</xdr:rowOff>
    </xdr:from>
    <xdr:ext cx="3609974" cy="247650"/>
    <xdr:sp macro="[0]!Button010_Click" textlink="">
      <xdr:nvSpPr>
        <xdr:cNvPr id="59" name="desk1">
          <a:extLst>
            <a:ext uri="{FF2B5EF4-FFF2-40B4-BE49-F238E27FC236}">
              <a16:creationId xmlns:a16="http://schemas.microsoft.com/office/drawing/2014/main" id="{00000000-0008-0000-0000-00003B000000}"/>
            </a:ext>
          </a:extLst>
        </xdr:cNvPr>
        <xdr:cNvSpPr>
          <a:spLocks noEditPoints="1" noChangeArrowheads="1"/>
        </xdr:cNvSpPr>
      </xdr:nvSpPr>
      <xdr:spPr bwMode="auto">
        <a:xfrm>
          <a:off x="7286626" y="7648575"/>
          <a:ext cx="3609974"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(Transferability Tab)</a:t>
          </a:r>
          <a:endParaRPr lang="en-US" sz="10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29</xdr:row>
      <xdr:rowOff>47625</xdr:rowOff>
    </xdr:from>
    <xdr:ext cx="3609975" cy="247650"/>
    <xdr:sp macro="[0]!Button011_Click" textlink="">
      <xdr:nvSpPr>
        <xdr:cNvPr id="63" name="desk1">
          <a:extLst>
            <a:ext uri="{FF2B5EF4-FFF2-40B4-BE49-F238E27FC236}">
              <a16:creationId xmlns:a16="http://schemas.microsoft.com/office/drawing/2014/main" id="{00000000-0008-0000-0000-00003F000000}"/>
            </a:ext>
          </a:extLst>
        </xdr:cNvPr>
        <xdr:cNvSpPr>
          <a:spLocks noEditPoints="1" noChangeArrowheads="1"/>
        </xdr:cNvSpPr>
      </xdr:nvSpPr>
      <xdr:spPr bwMode="auto">
        <a:xfrm>
          <a:off x="7296150" y="7934325"/>
          <a:ext cx="360997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Private Schools</a:t>
          </a:r>
          <a:endParaRPr lang="en-US" sz="105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30</xdr:row>
      <xdr:rowOff>47625</xdr:rowOff>
    </xdr:from>
    <xdr:ext cx="3590925" cy="247650"/>
    <xdr:sp macro="[0]!Button012_Click" textlink="">
      <xdr:nvSpPr>
        <xdr:cNvPr id="65" name="desk1">
          <a:hlinkClick xmlns:r="http://schemas.openxmlformats.org/officeDocument/2006/relationships" r:id="rId3"/>
          <a:extLst>
            <a:ext uri="{FF2B5EF4-FFF2-40B4-BE49-F238E27FC236}">
              <a16:creationId xmlns:a16="http://schemas.microsoft.com/office/drawing/2014/main" id="{00000000-0008-0000-0000-000041000000}"/>
            </a:ext>
          </a:extLst>
        </xdr:cNvPr>
        <xdr:cNvSpPr>
          <a:spLocks noEditPoints="1" noChangeArrowheads="1"/>
        </xdr:cNvSpPr>
      </xdr:nvSpPr>
      <xdr:spPr bwMode="auto">
        <a:xfrm>
          <a:off x="7296150" y="8410575"/>
          <a:ext cx="35909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Calculations of Set-Asides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(Private Schools Tab)</a:t>
          </a:r>
          <a:endParaRPr lang="en-US" sz="10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95250</xdr:colOff>
      <xdr:row>31</xdr:row>
      <xdr:rowOff>47625</xdr:rowOff>
    </xdr:from>
    <xdr:ext cx="3571875" cy="247650"/>
    <xdr:sp macro="[0]!Button013_Click" textlink="">
      <xdr:nvSpPr>
        <xdr:cNvPr id="67" name="desk1">
          <a:extLst>
            <a:ext uri="{FF2B5EF4-FFF2-40B4-BE49-F238E27FC236}">
              <a16:creationId xmlns:a16="http://schemas.microsoft.com/office/drawing/2014/main" id="{00000000-0008-0000-0000-000043000000}"/>
            </a:ext>
          </a:extLst>
        </xdr:cNvPr>
        <xdr:cNvSpPr>
          <a:spLocks noEditPoints="1" noChangeArrowheads="1"/>
        </xdr:cNvSpPr>
      </xdr:nvSpPr>
      <xdr:spPr bwMode="auto">
        <a:xfrm>
          <a:off x="7315200" y="8743950"/>
          <a:ext cx="357187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General Education Provisions Act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(GEPA)</a:t>
          </a:r>
          <a:endParaRPr lang="en-US" sz="10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104775</xdr:colOff>
      <xdr:row>32</xdr:row>
      <xdr:rowOff>47625</xdr:rowOff>
    </xdr:from>
    <xdr:ext cx="3581400" cy="247650"/>
    <xdr:sp macro="[0]!Button014_Click" textlink="">
      <xdr:nvSpPr>
        <xdr:cNvPr id="69" name="desk1">
          <a:extLst>
            <a:ext uri="{FF2B5EF4-FFF2-40B4-BE49-F238E27FC236}">
              <a16:creationId xmlns:a16="http://schemas.microsoft.com/office/drawing/2014/main" id="{00000000-0008-0000-0000-000045000000}"/>
            </a:ext>
          </a:extLst>
        </xdr:cNvPr>
        <xdr:cNvSpPr>
          <a:spLocks noEditPoints="1" noChangeArrowheads="1"/>
        </xdr:cNvSpPr>
      </xdr:nvSpPr>
      <xdr:spPr bwMode="auto">
        <a:xfrm>
          <a:off x="7324725" y="9163050"/>
          <a:ext cx="3581400"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Expenditure Descriptions</a:t>
          </a:r>
          <a:endParaRPr lang="en-US" sz="105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85725</xdr:colOff>
      <xdr:row>33</xdr:row>
      <xdr:rowOff>47625</xdr:rowOff>
    </xdr:from>
    <xdr:ext cx="3552825" cy="247650"/>
    <xdr:sp macro="[0]!Button015_Click" textlink="">
      <xdr:nvSpPr>
        <xdr:cNvPr id="71" name="desk1">
          <a:extLst>
            <a:ext uri="{FF2B5EF4-FFF2-40B4-BE49-F238E27FC236}">
              <a16:creationId xmlns:a16="http://schemas.microsoft.com/office/drawing/2014/main" id="{00000000-0008-0000-0000-000047000000}"/>
            </a:ext>
          </a:extLst>
        </xdr:cNvPr>
        <xdr:cNvSpPr>
          <a:spLocks noEditPoints="1" noChangeArrowheads="1"/>
        </xdr:cNvSpPr>
      </xdr:nvSpPr>
      <xdr:spPr bwMode="auto">
        <a:xfrm>
          <a:off x="7305675" y="9267825"/>
          <a:ext cx="355282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General  Assurances</a:t>
          </a:r>
          <a:endParaRPr lang="en-US" sz="105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95250</xdr:colOff>
      <xdr:row>34</xdr:row>
      <xdr:rowOff>47625</xdr:rowOff>
    </xdr:from>
    <xdr:ext cx="3571875" cy="247650"/>
    <xdr:sp macro="[0]!Button016_Click" textlink="">
      <xdr:nvSpPr>
        <xdr:cNvPr id="73" name="desk1">
          <a:extLst>
            <a:ext uri="{FF2B5EF4-FFF2-40B4-BE49-F238E27FC236}">
              <a16:creationId xmlns:a16="http://schemas.microsoft.com/office/drawing/2014/main" id="{00000000-0008-0000-0000-000049000000}"/>
            </a:ext>
          </a:extLst>
        </xdr:cNvPr>
        <xdr:cNvSpPr>
          <a:spLocks noEditPoints="1" noChangeArrowheads="1"/>
        </xdr:cNvSpPr>
      </xdr:nvSpPr>
      <xdr:spPr bwMode="auto">
        <a:xfrm>
          <a:off x="7315200" y="9877425"/>
          <a:ext cx="3571875"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 Specific Assurances</a:t>
          </a:r>
          <a:endParaRPr lang="en-US" sz="105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2</xdr:col>
      <xdr:colOff>457200</xdr:colOff>
      <xdr:row>31</xdr:row>
      <xdr:rowOff>57150</xdr:rowOff>
    </xdr:from>
    <xdr:ext cx="1647825" cy="1047750"/>
    <xdr:sp macro="[0]!Select_PrintReports1" textlink="">
      <xdr:nvSpPr>
        <xdr:cNvPr id="29" name="desk1">
          <a:extLst>
            <a:ext uri="{FF2B5EF4-FFF2-40B4-BE49-F238E27FC236}">
              <a16:creationId xmlns:a16="http://schemas.microsoft.com/office/drawing/2014/main" id="{00000000-0008-0000-0000-00001D000000}"/>
            </a:ext>
          </a:extLst>
        </xdr:cNvPr>
        <xdr:cNvSpPr>
          <a:spLocks noEditPoints="1" noChangeArrowheads="1"/>
        </xdr:cNvSpPr>
      </xdr:nvSpPr>
      <xdr:spPr bwMode="auto">
        <a:xfrm>
          <a:off x="1095375" y="9363075"/>
          <a:ext cx="1647825" cy="10477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sng" strike="noStrike" cap="none" spc="0" baseline="0">
              <a:ln>
                <a:noFill/>
              </a:ln>
              <a:solidFill>
                <a:srgbClr val="FF0000"/>
              </a:solidFill>
              <a:effectLst/>
              <a:latin typeface="+mn-lt"/>
              <a:ea typeface="+mn-ea"/>
              <a:cs typeface="Arial" pitchFamily="34" charset="0"/>
            </a:rPr>
            <a:t> </a:t>
          </a:r>
          <a:r>
            <a:rPr lang="en-US" sz="1400" b="1" i="0" u="sng" strike="noStrike" cap="none" spc="0" baseline="0">
              <a:ln>
                <a:noFill/>
              </a:ln>
              <a:solidFill>
                <a:srgbClr val="C00000"/>
              </a:solidFill>
              <a:effectLst/>
              <a:latin typeface="+mn-lt"/>
              <a:ea typeface="+mn-ea"/>
              <a:cs typeface="Arial" pitchFamily="34" charset="0"/>
            </a:rPr>
            <a:t>Print Reports</a:t>
          </a:r>
          <a:r>
            <a:rPr lang="en-US" sz="1400" b="1" i="0" u="none" strike="noStrike" cap="none" spc="0" baseline="0">
              <a:ln>
                <a:noFill/>
              </a:ln>
              <a:solidFill>
                <a:srgbClr val="C00000"/>
              </a:solidFill>
              <a:effectLst/>
              <a:latin typeface="+mn-lt"/>
              <a:ea typeface="+mn-ea"/>
              <a:cs typeface="Arial" pitchFamily="34" charset="0"/>
            </a:rPr>
            <a:t>  </a:t>
          </a:r>
          <a:r>
            <a:rPr lang="en-US" sz="1400" b="1" i="0" u="none" strike="noStrike" cap="none" spc="0" baseline="0">
              <a:ln>
                <a:noFill/>
              </a:ln>
              <a:solidFill>
                <a:schemeClr val="tx1"/>
              </a:solidFill>
              <a:effectLst/>
              <a:latin typeface="+mn-lt"/>
              <a:ea typeface="+mn-ea"/>
              <a:cs typeface="Arial" pitchFamily="34" charset="0"/>
            </a:rPr>
            <a:t>Select the tabs to print. </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accent6">
                  <a:lumMod val="50000"/>
                </a:schemeClr>
              </a:solidFill>
              <a:effectLst/>
              <a:latin typeface="+mn-lt"/>
              <a:ea typeface="+mn-ea"/>
              <a:cs typeface="Arial" pitchFamily="34" charset="0"/>
            </a:rPr>
            <a:t>Push this button</a:t>
          </a:r>
          <a:r>
            <a:rPr lang="en-US" sz="1100" b="1" i="0" u="none" strike="noStrike" cap="none" spc="0" baseline="0">
              <a:ln>
                <a:noFill/>
              </a:ln>
              <a:solidFill>
                <a:schemeClr val="accent6">
                  <a:lumMod val="50000"/>
                </a:schemeClr>
              </a:solidFill>
              <a:effectLst/>
              <a:latin typeface="Arial Narrow" pitchFamily="34" charset="0"/>
              <a:ea typeface="+mn-ea"/>
              <a:cs typeface="Arial" pitchFamily="34" charset="0"/>
            </a:rPr>
            <a:t>.</a:t>
          </a:r>
        </a:p>
      </xdr:txBody>
    </xdr:sp>
    <xdr:clientData/>
  </xdr:oneCellAnchor>
  <mc:AlternateContent xmlns:mc="http://schemas.openxmlformats.org/markup-compatibility/2006">
    <mc:Choice xmlns:a14="http://schemas.microsoft.com/office/drawing/2010/main" Requires="a14">
      <xdr:twoCellAnchor editAs="oneCell">
        <xdr:from>
          <xdr:col>2</xdr:col>
          <xdr:colOff>289560</xdr:colOff>
          <xdr:row>29</xdr:row>
          <xdr:rowOff>99060</xdr:rowOff>
        </xdr:from>
        <xdr:to>
          <xdr:col>2</xdr:col>
          <xdr:colOff>800100</xdr:colOff>
          <xdr:row>29</xdr:row>
          <xdr:rowOff>297180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95250</xdr:colOff>
      <xdr:row>19</xdr:row>
      <xdr:rowOff>47625</xdr:rowOff>
    </xdr:from>
    <xdr:ext cx="3514725" cy="228600"/>
    <xdr:sp macro="[0]!Button001_Click" textlink="">
      <xdr:nvSpPr>
        <xdr:cNvPr id="32" name="desk1">
          <a:extLst>
            <a:ext uri="{FF2B5EF4-FFF2-40B4-BE49-F238E27FC236}">
              <a16:creationId xmlns:a16="http://schemas.microsoft.com/office/drawing/2014/main" id="{00000000-0008-0000-0000-000020000000}"/>
            </a:ext>
          </a:extLst>
        </xdr:cNvPr>
        <xdr:cNvSpPr>
          <a:spLocks noEditPoints="1" noChangeArrowheads="1"/>
        </xdr:cNvSpPr>
      </xdr:nvSpPr>
      <xdr:spPr bwMode="auto">
        <a:xfrm>
          <a:off x="7315200" y="4648200"/>
          <a:ext cx="3514725"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 Check</a:t>
          </a:r>
          <a:endParaRPr lang="en-US" sz="800" b="0">
            <a:solidFill>
              <a:srgbClr val="FF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85725</xdr:colOff>
      <xdr:row>24</xdr:row>
      <xdr:rowOff>47625</xdr:rowOff>
    </xdr:from>
    <xdr:ext cx="3552825" cy="457200"/>
    <xdr:sp macro="[0]!Button006_Click" textlink="">
      <xdr:nvSpPr>
        <xdr:cNvPr id="34" name="desk1">
          <a:extLst>
            <a:ext uri="{FF2B5EF4-FFF2-40B4-BE49-F238E27FC236}">
              <a16:creationId xmlns:a16="http://schemas.microsoft.com/office/drawing/2014/main" id="{00000000-0008-0000-0000-000022000000}"/>
            </a:ext>
          </a:extLst>
        </xdr:cNvPr>
        <xdr:cNvSpPr>
          <a:spLocks noEditPoints="1" noChangeArrowheads="1"/>
        </xdr:cNvSpPr>
      </xdr:nvSpPr>
      <xdr:spPr bwMode="auto">
        <a:xfrm>
          <a:off x="7305675" y="6667500"/>
          <a:ext cx="3552825" cy="4572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 Progress Towards Meeting Measurable Objectives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(Reporting Tab)</a:t>
          </a:r>
          <a:endParaRPr lang="en-US" sz="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mc:AlternateContent xmlns:mc="http://schemas.openxmlformats.org/markup-compatibility/2006">
    <mc:Choice xmlns:a14="http://schemas.microsoft.com/office/drawing/2010/main" Requires="a14">
      <xdr:twoCellAnchor editAs="oneCell">
        <xdr:from>
          <xdr:col>2</xdr:col>
          <xdr:colOff>297180</xdr:colOff>
          <xdr:row>24</xdr:row>
          <xdr:rowOff>152400</xdr:rowOff>
        </xdr:from>
        <xdr:to>
          <xdr:col>2</xdr:col>
          <xdr:colOff>807720</xdr:colOff>
          <xdr:row>24</xdr:row>
          <xdr:rowOff>350520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18</xdr:col>
      <xdr:colOff>104775</xdr:colOff>
      <xdr:row>0</xdr:row>
      <xdr:rowOff>123825</xdr:rowOff>
    </xdr:from>
    <xdr:ext cx="923925" cy="428625"/>
    <xdr:sp macro="[0]!Button000_Click" textlink="">
      <xdr:nvSpPr>
        <xdr:cNvPr id="3" name="desk1">
          <a:extLst>
            <a:ext uri="{FF2B5EF4-FFF2-40B4-BE49-F238E27FC236}">
              <a16:creationId xmlns:a16="http://schemas.microsoft.com/office/drawing/2014/main" id="{00000000-0008-0000-0900-000003000000}"/>
            </a:ext>
          </a:extLst>
        </xdr:cNvPr>
        <xdr:cNvSpPr>
          <a:spLocks noEditPoints="1" noChangeArrowheads="1"/>
        </xdr:cNvSpPr>
      </xdr:nvSpPr>
      <xdr:spPr bwMode="auto">
        <a:xfrm>
          <a:off x="9467850" y="123825"/>
          <a:ext cx="92392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18</xdr:col>
      <xdr:colOff>104775</xdr:colOff>
      <xdr:row>0</xdr:row>
      <xdr:rowOff>123825</xdr:rowOff>
    </xdr:from>
    <xdr:ext cx="904875" cy="428625"/>
    <xdr:sp macro="[0]!Button000_Click" textlink="">
      <xdr:nvSpPr>
        <xdr:cNvPr id="5" name="desk1">
          <a:extLst>
            <a:ext uri="{FF2B5EF4-FFF2-40B4-BE49-F238E27FC236}">
              <a16:creationId xmlns:a16="http://schemas.microsoft.com/office/drawing/2014/main" id="{00000000-0008-0000-0A00-000005000000}"/>
            </a:ext>
          </a:extLst>
        </xdr:cNvPr>
        <xdr:cNvSpPr>
          <a:spLocks noEditPoints="1" noChangeArrowheads="1"/>
        </xdr:cNvSpPr>
      </xdr:nvSpPr>
      <xdr:spPr bwMode="auto">
        <a:xfrm>
          <a:off x="9239250" y="12382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22</xdr:col>
      <xdr:colOff>257175</xdr:colOff>
      <xdr:row>22</xdr:row>
      <xdr:rowOff>47625</xdr:rowOff>
    </xdr:from>
    <xdr:ext cx="1371600" cy="838200"/>
    <xdr:sp macro="[0]!ChangeColor" textlink="">
      <xdr:nvSpPr>
        <xdr:cNvPr id="9" name="desk1">
          <a:extLst>
            <a:ext uri="{FF2B5EF4-FFF2-40B4-BE49-F238E27FC236}">
              <a16:creationId xmlns:a16="http://schemas.microsoft.com/office/drawing/2014/main" id="{00000000-0008-0000-0B00-000009000000}"/>
            </a:ext>
          </a:extLst>
        </xdr:cNvPr>
        <xdr:cNvSpPr>
          <a:spLocks noEditPoints="1" noChangeArrowheads="1"/>
        </xdr:cNvSpPr>
      </xdr:nvSpPr>
      <xdr:spPr bwMode="auto">
        <a:xfrm>
          <a:off x="23021925" y="3181350"/>
          <a:ext cx="1371600" cy="8382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6">
                <a:lumMod val="5000"/>
                <a:lumOff val="95000"/>
              </a:schemeClr>
            </a:gs>
            <a:gs pos="74000">
              <a:schemeClr val="accent6">
                <a:lumMod val="45000"/>
                <a:lumOff val="55000"/>
              </a:schemeClr>
            </a:gs>
            <a:gs pos="83000">
              <a:schemeClr val="accent6">
                <a:lumMod val="45000"/>
                <a:lumOff val="55000"/>
              </a:schemeClr>
            </a:gs>
            <a:gs pos="100000">
              <a:schemeClr val="accent6">
                <a:lumMod val="30000"/>
                <a:lumOff val="70000"/>
              </a:schemeClr>
            </a:gs>
          </a:gsLst>
          <a:path path="circle">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rgbClr val="FF0000"/>
              </a:solidFill>
              <a:effectLst/>
              <a:latin typeface="+mn-lt"/>
              <a:ea typeface="+mn-ea"/>
              <a:cs typeface="Arial" pitchFamily="34" charset="0"/>
            </a:rPr>
            <a:t>Change</a:t>
          </a:r>
          <a:r>
            <a:rPr lang="en-US" sz="1000" b="1" i="0" u="none" strike="noStrike" cap="none" spc="0" baseline="0">
              <a:ln>
                <a:noFill/>
              </a:ln>
              <a:solidFill>
                <a:schemeClr val="tx1"/>
              </a:solidFill>
              <a:effectLst/>
              <a:latin typeface="+mn-lt"/>
              <a:ea typeface="+mn-ea"/>
              <a:cs typeface="Arial" pitchFamily="34" charset="0"/>
            </a:rPr>
            <a:t> Background color on each TAB from Color A to Color B </a:t>
          </a:r>
          <a:endParaRPr lang="en-US" sz="1000" b="1" i="0" u="none" strike="noStrike" cap="none" spc="0" baseline="0">
            <a:ln>
              <a:noFill/>
            </a:ln>
            <a:solidFill>
              <a:sysClr val="windowText" lastClr="000000"/>
            </a:solidFill>
            <a:effectLst/>
            <a:latin typeface="+mn-lt"/>
            <a:ea typeface="+mn-ea"/>
            <a:cs typeface="Arial" pitchFamily="34" charset="0"/>
          </a:endParaRPr>
        </a:p>
      </xdr:txBody>
    </xdr:sp>
    <xdr:clientData/>
  </xdr:oneCellAnchor>
  <xdr:twoCellAnchor>
    <xdr:from>
      <xdr:col>25</xdr:col>
      <xdr:colOff>95250</xdr:colOff>
      <xdr:row>13</xdr:row>
      <xdr:rowOff>123825</xdr:rowOff>
    </xdr:from>
    <xdr:to>
      <xdr:col>25</xdr:col>
      <xdr:colOff>590550</xdr:colOff>
      <xdr:row>13</xdr:row>
      <xdr:rowOff>133350</xdr:rowOff>
    </xdr:to>
    <xdr:cxnSp macro="">
      <xdr:nvCxnSpPr>
        <xdr:cNvPr id="10" name="Straight Arrow Connector 9">
          <a:extLst>
            <a:ext uri="{FF2B5EF4-FFF2-40B4-BE49-F238E27FC236}">
              <a16:creationId xmlns:a16="http://schemas.microsoft.com/office/drawing/2014/main" id="{00000000-0008-0000-0B00-00000A000000}"/>
            </a:ext>
          </a:extLst>
        </xdr:cNvPr>
        <xdr:cNvCxnSpPr/>
      </xdr:nvCxnSpPr>
      <xdr:spPr>
        <a:xfrm flipH="1">
          <a:off x="24364950" y="1800225"/>
          <a:ext cx="495300" cy="95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590550</xdr:colOff>
      <xdr:row>16</xdr:row>
      <xdr:rowOff>0</xdr:rowOff>
    </xdr:from>
    <xdr:to>
      <xdr:col>25</xdr:col>
      <xdr:colOff>76201</xdr:colOff>
      <xdr:row>24</xdr:row>
      <xdr:rowOff>161925</xdr:rowOff>
    </xdr:to>
    <xdr:cxnSp macro="">
      <xdr:nvCxnSpPr>
        <xdr:cNvPr id="11" name="Straight Arrow Connector 10">
          <a:extLst>
            <a:ext uri="{FF2B5EF4-FFF2-40B4-BE49-F238E27FC236}">
              <a16:creationId xmlns:a16="http://schemas.microsoft.com/office/drawing/2014/main" id="{00000000-0008-0000-0B00-00000B000000}"/>
            </a:ext>
          </a:extLst>
        </xdr:cNvPr>
        <xdr:cNvCxnSpPr/>
      </xdr:nvCxnSpPr>
      <xdr:spPr>
        <a:xfrm flipH="1">
          <a:off x="22136100" y="2162175"/>
          <a:ext cx="2209801" cy="14573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14</xdr:row>
      <xdr:rowOff>85725</xdr:rowOff>
    </xdr:from>
    <xdr:to>
      <xdr:col>24</xdr:col>
      <xdr:colOff>228602</xdr:colOff>
      <xdr:row>23</xdr:row>
      <xdr:rowOff>123825</xdr:rowOff>
    </xdr:to>
    <xdr:cxnSp macro="">
      <xdr:nvCxnSpPr>
        <xdr:cNvPr id="12" name="Straight Arrow Connector 11">
          <a:extLst>
            <a:ext uri="{FF2B5EF4-FFF2-40B4-BE49-F238E27FC236}">
              <a16:creationId xmlns:a16="http://schemas.microsoft.com/office/drawing/2014/main" id="{00000000-0008-0000-0B00-00000C000000}"/>
            </a:ext>
          </a:extLst>
        </xdr:cNvPr>
        <xdr:cNvCxnSpPr/>
      </xdr:nvCxnSpPr>
      <xdr:spPr>
        <a:xfrm flipH="1">
          <a:off x="35994975" y="2505075"/>
          <a:ext cx="1990727" cy="14954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24</xdr:row>
      <xdr:rowOff>142875</xdr:rowOff>
    </xdr:from>
    <xdr:to>
      <xdr:col>26</xdr:col>
      <xdr:colOff>9525</xdr:colOff>
      <xdr:row>24</xdr:row>
      <xdr:rowOff>161925</xdr:rowOff>
    </xdr:to>
    <xdr:cxnSp macro="">
      <xdr:nvCxnSpPr>
        <xdr:cNvPr id="13" name="Straight Arrow Connector 12">
          <a:extLst>
            <a:ext uri="{FF2B5EF4-FFF2-40B4-BE49-F238E27FC236}">
              <a16:creationId xmlns:a16="http://schemas.microsoft.com/office/drawing/2014/main" id="{00000000-0008-0000-0B00-00000D000000}"/>
            </a:ext>
          </a:extLst>
        </xdr:cNvPr>
        <xdr:cNvCxnSpPr>
          <a:endCxn id="9" idx="5"/>
        </xdr:cNvCxnSpPr>
      </xdr:nvCxnSpPr>
      <xdr:spPr>
        <a:xfrm flipH="1" flipV="1">
          <a:off x="24393525" y="3600450"/>
          <a:ext cx="495300" cy="1905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600075</xdr:colOff>
      <xdr:row>1</xdr:row>
      <xdr:rowOff>0</xdr:rowOff>
    </xdr:from>
    <xdr:ext cx="923925" cy="466725"/>
    <xdr:sp macro="[0]!Button000_Click" textlink="">
      <xdr:nvSpPr>
        <xdr:cNvPr id="14" name="desk1">
          <a:extLst>
            <a:ext uri="{FF2B5EF4-FFF2-40B4-BE49-F238E27FC236}">
              <a16:creationId xmlns:a16="http://schemas.microsoft.com/office/drawing/2014/main" id="{00000000-0008-0000-0B00-00000E000000}"/>
            </a:ext>
          </a:extLst>
        </xdr:cNvPr>
        <xdr:cNvSpPr>
          <a:spLocks noEditPoints="1" noChangeArrowheads="1"/>
        </xdr:cNvSpPr>
      </xdr:nvSpPr>
      <xdr:spPr bwMode="auto">
        <a:xfrm>
          <a:off x="27098625" y="161925"/>
          <a:ext cx="923925" cy="4667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FF0000"/>
              </a:solidFill>
              <a:effectLst/>
              <a:latin typeface="+mn-lt"/>
              <a:ea typeface="+mn-ea"/>
              <a:cs typeface="Arial" pitchFamily="34" charset="0"/>
            </a:rPr>
            <a:t>Main Page</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oneCellAnchor>
    <xdr:from>
      <xdr:col>28</xdr:col>
      <xdr:colOff>0</xdr:colOff>
      <xdr:row>18</xdr:row>
      <xdr:rowOff>0</xdr:rowOff>
    </xdr:from>
    <xdr:ext cx="895350" cy="323850"/>
    <xdr:sp macro="[0]!RefreshButton1_Click" textlink="">
      <xdr:nvSpPr>
        <xdr:cNvPr id="15" name="desk1">
          <a:extLst>
            <a:ext uri="{FF2B5EF4-FFF2-40B4-BE49-F238E27FC236}">
              <a16:creationId xmlns:a16="http://schemas.microsoft.com/office/drawing/2014/main" id="{00000000-0008-0000-0B00-00000F000000}"/>
            </a:ext>
          </a:extLst>
        </xdr:cNvPr>
        <xdr:cNvSpPr>
          <a:spLocks noEditPoints="1" noChangeArrowheads="1"/>
        </xdr:cNvSpPr>
      </xdr:nvSpPr>
      <xdr:spPr bwMode="auto">
        <a:xfrm>
          <a:off x="41414700" y="3286125"/>
          <a:ext cx="895350" cy="323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36000">
              <a:schemeClr val="accent4">
                <a:lumMod val="5000"/>
                <a:lumOff val="95000"/>
              </a:schemeClr>
            </a:gs>
            <a:gs pos="100000">
              <a:schemeClr val="accent4">
                <a:lumMod val="45000"/>
                <a:lumOff val="55000"/>
              </a:schemeClr>
            </a:gs>
            <a:gs pos="6000">
              <a:schemeClr val="accent4">
                <a:lumMod val="30000"/>
                <a:lumOff val="70000"/>
              </a:schemeClr>
            </a:gs>
          </a:gsLst>
          <a:path path="rect">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tx1"/>
              </a:solidFill>
              <a:effectLst/>
              <a:latin typeface="Comic Sans MS" panose="030F0702030302020204" pitchFamily="66" charset="0"/>
              <a:ea typeface="+mn-ea"/>
              <a:cs typeface="Arial" pitchFamily="34" charset="0"/>
            </a:rPr>
            <a:t>Refresh</a:t>
          </a:r>
          <a:endParaRPr lang="en-US" sz="1400" b="1" i="0" u="none" strike="noStrike" cap="none" spc="0" baseline="0">
            <a:ln>
              <a:noFill/>
            </a:ln>
            <a:solidFill>
              <a:sysClr val="windowText" lastClr="000000"/>
            </a:solidFill>
            <a:effectLst/>
            <a:latin typeface="Comic Sans MS" panose="030F0702030302020204" pitchFamily="66" charset="0"/>
            <a:ea typeface="+mn-ea"/>
            <a:cs typeface="Arial" pitchFamily="34" charset="0"/>
          </a:endParaRPr>
        </a:p>
      </xdr:txBody>
    </xdr:sp>
    <xdr:clientData/>
  </xdr:oneCellAnchor>
  <xdr:twoCellAnchor>
    <xdr:from>
      <xdr:col>5</xdr:col>
      <xdr:colOff>85726</xdr:colOff>
      <xdr:row>204</xdr:row>
      <xdr:rowOff>123825</xdr:rowOff>
    </xdr:from>
    <xdr:to>
      <xdr:col>5</xdr:col>
      <xdr:colOff>266701</xdr:colOff>
      <xdr:row>210</xdr:row>
      <xdr:rowOff>0</xdr:rowOff>
    </xdr:to>
    <xdr:cxnSp macro="">
      <xdr:nvCxnSpPr>
        <xdr:cNvPr id="16" name="Elbow Connector 15">
          <a:extLst>
            <a:ext uri="{FF2B5EF4-FFF2-40B4-BE49-F238E27FC236}">
              <a16:creationId xmlns:a16="http://schemas.microsoft.com/office/drawing/2014/main" id="{00000000-0008-0000-0B00-000010000000}"/>
            </a:ext>
          </a:extLst>
        </xdr:cNvPr>
        <xdr:cNvCxnSpPr>
          <a:endCxn id="19" idx="0"/>
        </xdr:cNvCxnSpPr>
      </xdr:nvCxnSpPr>
      <xdr:spPr>
        <a:xfrm rot="5400000">
          <a:off x="16830676" y="31823025"/>
          <a:ext cx="790575" cy="1809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218</xdr:row>
      <xdr:rowOff>47627</xdr:rowOff>
    </xdr:from>
    <xdr:to>
      <xdr:col>6</xdr:col>
      <xdr:colOff>0</xdr:colOff>
      <xdr:row>226</xdr:row>
      <xdr:rowOff>1</xdr:rowOff>
    </xdr:to>
    <xdr:sp macro="" textlink="">
      <xdr:nvSpPr>
        <xdr:cNvPr id="17" name="Flowchart: Process 16">
          <a:extLst>
            <a:ext uri="{FF2B5EF4-FFF2-40B4-BE49-F238E27FC236}">
              <a16:creationId xmlns:a16="http://schemas.microsoft.com/office/drawing/2014/main" id="{00000000-0008-0000-0B00-000011000000}"/>
            </a:ext>
          </a:extLst>
        </xdr:cNvPr>
        <xdr:cNvSpPr/>
      </xdr:nvSpPr>
      <xdr:spPr>
        <a:xfrm>
          <a:off x="10077450" y="33575627"/>
          <a:ext cx="9963150" cy="1171574"/>
        </a:xfrm>
        <a:prstGeom prst="flowChartProcess">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The original files will be saved to subdirectory </a:t>
          </a:r>
          <a:r>
            <a:rPr lang="en-US" sz="1400" b="1">
              <a:solidFill>
                <a:srgbClr val="C00000"/>
              </a:solidFill>
            </a:rPr>
            <a:t>\Title 1A 1D2 </a:t>
          </a:r>
        </a:p>
        <a:p>
          <a:pPr algn="l"/>
          <a:r>
            <a:rPr lang="en-US" sz="1100" b="1">
              <a:solidFill>
                <a:sysClr val="windowText" lastClr="000000"/>
              </a:solidFill>
            </a:rPr>
            <a:t>      MasterReportBook.xlsm</a:t>
          </a:r>
        </a:p>
        <a:p>
          <a:pPr algn="l"/>
          <a:endParaRPr lang="en-US"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effectLst/>
              <a:latin typeface="+mn-lt"/>
              <a:ea typeface="+mn-ea"/>
              <a:cs typeface="+mn-cs"/>
            </a:rPr>
            <a:t>The original file will also be saved in subdirectory </a:t>
          </a:r>
          <a:r>
            <a:rPr lang="en-US" sz="1400" b="1">
              <a:solidFill>
                <a:srgbClr val="C00000"/>
              </a:solidFill>
              <a:effectLst/>
              <a:latin typeface="+mn-lt"/>
              <a:ea typeface="+mn-ea"/>
              <a:cs typeface="+mn-cs"/>
            </a:rPr>
            <a:t>\History as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rgbClr val="C00000"/>
              </a:solidFill>
              <a:effectLst/>
              <a:latin typeface="+mn-lt"/>
              <a:ea typeface="+mn-ea"/>
              <a:cs typeface="+mn-cs"/>
            </a:rPr>
            <a:t>      YYYY-MM-DD-DIV</a:t>
          </a:r>
          <a:r>
            <a:rPr lang="en-US" sz="1100" b="1" baseline="0">
              <a:solidFill>
                <a:srgbClr val="C00000"/>
              </a:solidFill>
              <a:effectLst/>
              <a:latin typeface="+mn-lt"/>
              <a:ea typeface="+mn-ea"/>
              <a:cs typeface="+mn-cs"/>
            </a:rPr>
            <a:t>#</a:t>
          </a:r>
          <a:r>
            <a:rPr lang="en-US" sz="1100" b="1">
              <a:solidFill>
                <a:srgbClr val="C00000"/>
              </a:solidFill>
              <a:effectLst/>
              <a:latin typeface="+mn-lt"/>
              <a:ea typeface="+mn-ea"/>
              <a:cs typeface="+mn-cs"/>
            </a:rPr>
            <a:t>  Title5-Part-B-App.xlsm  (value in cells C15 and E15)</a:t>
          </a:r>
          <a:endParaRPr lang="en-US" sz="1100" b="1">
            <a:solidFill>
              <a:srgbClr val="FF0000"/>
            </a:solidFill>
          </a:endParaRPr>
        </a:p>
      </xdr:txBody>
    </xdr:sp>
    <xdr:clientData/>
  </xdr:twoCellAnchor>
  <xdr:twoCellAnchor>
    <xdr:from>
      <xdr:col>3</xdr:col>
      <xdr:colOff>0</xdr:colOff>
      <xdr:row>210</xdr:row>
      <xdr:rowOff>0</xdr:rowOff>
    </xdr:from>
    <xdr:to>
      <xdr:col>6</xdr:col>
      <xdr:colOff>0</xdr:colOff>
      <xdr:row>213</xdr:row>
      <xdr:rowOff>76200</xdr:rowOff>
    </xdr:to>
    <xdr:sp macro="" textlink="">
      <xdr:nvSpPr>
        <xdr:cNvPr id="19" name="TextBox 18">
          <a:extLst>
            <a:ext uri="{FF2B5EF4-FFF2-40B4-BE49-F238E27FC236}">
              <a16:creationId xmlns:a16="http://schemas.microsoft.com/office/drawing/2014/main" id="{00000000-0008-0000-0B00-000013000000}"/>
            </a:ext>
          </a:extLst>
        </xdr:cNvPr>
        <xdr:cNvSpPr txBox="1"/>
      </xdr:nvSpPr>
      <xdr:spPr>
        <a:xfrm>
          <a:off x="12811125" y="32308800"/>
          <a:ext cx="7019925" cy="5334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Step</a:t>
          </a:r>
          <a:r>
            <a:rPr lang="en-US" sz="1200" b="1" baseline="0">
              <a:solidFill>
                <a:srgbClr val="FF0000"/>
              </a:solidFill>
            </a:rPr>
            <a:t> Final.</a:t>
          </a:r>
          <a:r>
            <a:rPr lang="en-US" sz="1100" baseline="0"/>
            <a:t> (Place a copy of your completed work into the "\History"  directory</a:t>
          </a:r>
          <a:endParaRPr lang="en-US" sz="1100"/>
        </a:p>
      </xdr:txBody>
    </xdr:sp>
    <xdr:clientData/>
  </xdr:twoCellAnchor>
  <xdr:twoCellAnchor>
    <xdr:from>
      <xdr:col>3</xdr:col>
      <xdr:colOff>0</xdr:colOff>
      <xdr:row>213</xdr:row>
      <xdr:rowOff>76201</xdr:rowOff>
    </xdr:from>
    <xdr:to>
      <xdr:col>5</xdr:col>
      <xdr:colOff>85725</xdr:colOff>
      <xdr:row>218</xdr:row>
      <xdr:rowOff>47628</xdr:rowOff>
    </xdr:to>
    <xdr:cxnSp macro="">
      <xdr:nvCxnSpPr>
        <xdr:cNvPr id="20" name="Elbow Connector 19">
          <a:extLst>
            <a:ext uri="{FF2B5EF4-FFF2-40B4-BE49-F238E27FC236}">
              <a16:creationId xmlns:a16="http://schemas.microsoft.com/office/drawing/2014/main" id="{00000000-0008-0000-0B00-000014000000}"/>
            </a:ext>
          </a:extLst>
        </xdr:cNvPr>
        <xdr:cNvCxnSpPr>
          <a:stCxn id="19" idx="2"/>
          <a:endCxn id="17" idx="0"/>
        </xdr:cNvCxnSpPr>
      </xdr:nvCxnSpPr>
      <xdr:spPr>
        <a:xfrm rot="5400000">
          <a:off x="15706724" y="32146877"/>
          <a:ext cx="733427" cy="21240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428625</xdr:colOff>
      <xdr:row>213</xdr:row>
      <xdr:rowOff>76201</xdr:rowOff>
    </xdr:from>
    <xdr:to>
      <xdr:col>6</xdr:col>
      <xdr:colOff>0</xdr:colOff>
      <xdr:row>218</xdr:row>
      <xdr:rowOff>47628</xdr:rowOff>
    </xdr:to>
    <xdr:cxnSp macro="">
      <xdr:nvCxnSpPr>
        <xdr:cNvPr id="21" name="Elbow Connector 20">
          <a:extLst>
            <a:ext uri="{FF2B5EF4-FFF2-40B4-BE49-F238E27FC236}">
              <a16:creationId xmlns:a16="http://schemas.microsoft.com/office/drawing/2014/main" id="{00000000-0008-0000-0B00-000015000000}"/>
            </a:ext>
          </a:extLst>
        </xdr:cNvPr>
        <xdr:cNvCxnSpPr/>
      </xdr:nvCxnSpPr>
      <xdr:spPr>
        <a:xfrm rot="5400000">
          <a:off x="18168936" y="32151640"/>
          <a:ext cx="733427" cy="2114550"/>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257175</xdr:colOff>
      <xdr:row>0</xdr:row>
      <xdr:rowOff>123826</xdr:rowOff>
    </xdr:from>
    <xdr:to>
      <xdr:col>14</xdr:col>
      <xdr:colOff>276225</xdr:colOff>
      <xdr:row>5</xdr:row>
      <xdr:rowOff>133350</xdr:rowOff>
    </xdr:to>
    <xdr:cxnSp macro="">
      <xdr:nvCxnSpPr>
        <xdr:cNvPr id="3" name="Straight Arrow Connector 2">
          <a:extLst>
            <a:ext uri="{FF2B5EF4-FFF2-40B4-BE49-F238E27FC236}">
              <a16:creationId xmlns:a16="http://schemas.microsoft.com/office/drawing/2014/main" id="{00000000-0008-0000-0B00-000003000000}"/>
            </a:ext>
          </a:extLst>
        </xdr:cNvPr>
        <xdr:cNvCxnSpPr/>
      </xdr:nvCxnSpPr>
      <xdr:spPr bwMode="auto">
        <a:xfrm flipH="1" flipV="1">
          <a:off x="31918275" y="123826"/>
          <a:ext cx="19050" cy="962024"/>
        </a:xfrm>
        <a:prstGeom prst="straightConnector1">
          <a:avLst/>
        </a:prstGeom>
        <a:solidFill>
          <a:srgbClr val="FFFFE1"/>
        </a:solidFill>
        <a:ln w="9525" cap="flat" cmpd="sng" algn="ctr">
          <a:solidFill>
            <a:srgbClr val="000000"/>
          </a:solidFill>
          <a:prstDash val="solid"/>
          <a:round/>
          <a:headEnd type="none" w="med" len="med"/>
          <a:tailEnd type="triangle"/>
        </a:ln>
        <a:effectLst>
          <a:outerShdw dist="35921" dir="2700000" algn="ctr" rotWithShape="0">
            <a:srgbClr val="000000"/>
          </a:outerShdw>
        </a:effectLst>
      </xdr:spPr>
    </xdr:cxnSp>
    <xdr:clientData/>
  </xdr:twoCellAnchor>
  <xdr:twoCellAnchor>
    <xdr:from>
      <xdr:col>13</xdr:col>
      <xdr:colOff>152400</xdr:colOff>
      <xdr:row>22</xdr:row>
      <xdr:rowOff>85726</xdr:rowOff>
    </xdr:from>
    <xdr:to>
      <xdr:col>13</xdr:col>
      <xdr:colOff>552450</xdr:colOff>
      <xdr:row>22</xdr:row>
      <xdr:rowOff>133350</xdr:rowOff>
    </xdr:to>
    <xdr:cxnSp macro="">
      <xdr:nvCxnSpPr>
        <xdr:cNvPr id="23" name="Straight Arrow Connector 22">
          <a:extLst>
            <a:ext uri="{FF2B5EF4-FFF2-40B4-BE49-F238E27FC236}">
              <a16:creationId xmlns:a16="http://schemas.microsoft.com/office/drawing/2014/main" id="{00000000-0008-0000-0B00-000017000000}"/>
            </a:ext>
          </a:extLst>
        </xdr:cNvPr>
        <xdr:cNvCxnSpPr/>
      </xdr:nvCxnSpPr>
      <xdr:spPr bwMode="auto">
        <a:xfrm flipV="1">
          <a:off x="31203900" y="3800476"/>
          <a:ext cx="400050" cy="47624"/>
        </a:xfrm>
        <a:prstGeom prst="straightConnector1">
          <a:avLst/>
        </a:prstGeom>
        <a:solidFill>
          <a:srgbClr val="FFFFE1"/>
        </a:solidFill>
        <a:ln w="9525" cap="flat" cmpd="sng" algn="ctr">
          <a:solidFill>
            <a:srgbClr val="000000"/>
          </a:solidFill>
          <a:prstDash val="solid"/>
          <a:round/>
          <a:headEnd type="none" w="med" len="med"/>
          <a:tailEnd type="triangle"/>
        </a:ln>
        <a:effectLst>
          <a:outerShdw dist="35921" dir="2700000" algn="ctr" rotWithShape="0">
            <a:srgbClr val="000000"/>
          </a:outerShdw>
        </a:effectLst>
      </xdr:spPr>
    </xdr:cxn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152400</xdr:colOff>
      <xdr:row>0</xdr:row>
      <xdr:rowOff>161925</xdr:rowOff>
    </xdr:from>
    <xdr:ext cx="885824" cy="428625"/>
    <xdr:sp macro="[0]!Button000_Click" textlink="">
      <xdr:nvSpPr>
        <xdr:cNvPr id="4" name="desk1">
          <a:extLst>
            <a:ext uri="{FF2B5EF4-FFF2-40B4-BE49-F238E27FC236}">
              <a16:creationId xmlns:a16="http://schemas.microsoft.com/office/drawing/2014/main" id="{00000000-0008-0000-0100-000004000000}"/>
            </a:ext>
          </a:extLst>
        </xdr:cNvPr>
        <xdr:cNvSpPr>
          <a:spLocks noEditPoints="1" noChangeArrowheads="1"/>
        </xdr:cNvSpPr>
      </xdr:nvSpPr>
      <xdr:spPr bwMode="auto">
        <a:xfrm>
          <a:off x="11506200" y="161925"/>
          <a:ext cx="885824"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18</xdr:col>
      <xdr:colOff>104776</xdr:colOff>
      <xdr:row>0</xdr:row>
      <xdr:rowOff>142875</xdr:rowOff>
    </xdr:from>
    <xdr:ext cx="885824" cy="428625"/>
    <xdr:sp macro="[0]!Button000_Click" textlink="">
      <xdr:nvSpPr>
        <xdr:cNvPr id="30" name="desk1">
          <a:extLst>
            <a:ext uri="{FF2B5EF4-FFF2-40B4-BE49-F238E27FC236}">
              <a16:creationId xmlns:a16="http://schemas.microsoft.com/office/drawing/2014/main" id="{00000000-0008-0000-0200-00001E000000}"/>
            </a:ext>
          </a:extLst>
        </xdr:cNvPr>
        <xdr:cNvSpPr>
          <a:spLocks noEditPoints="1" noChangeArrowheads="1"/>
        </xdr:cNvSpPr>
      </xdr:nvSpPr>
      <xdr:spPr bwMode="auto">
        <a:xfrm>
          <a:off x="10239376" y="142875"/>
          <a:ext cx="885824"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85724</xdr:colOff>
      <xdr:row>112</xdr:row>
      <xdr:rowOff>9525</xdr:rowOff>
    </xdr:from>
    <xdr:ext cx="885825" cy="428625"/>
    <xdr:sp macro="[0]!Button000_Click" textlink="">
      <xdr:nvSpPr>
        <xdr:cNvPr id="31" name="desk1">
          <a:extLst>
            <a:ext uri="{FF2B5EF4-FFF2-40B4-BE49-F238E27FC236}">
              <a16:creationId xmlns:a16="http://schemas.microsoft.com/office/drawing/2014/main" id="{00000000-0008-0000-0200-00001F000000}"/>
            </a:ext>
          </a:extLst>
        </xdr:cNvPr>
        <xdr:cNvSpPr>
          <a:spLocks noEditPoints="1" noChangeArrowheads="1"/>
        </xdr:cNvSpPr>
      </xdr:nvSpPr>
      <xdr:spPr bwMode="auto">
        <a:xfrm>
          <a:off x="10220324" y="26117550"/>
          <a:ext cx="88582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95250</xdr:colOff>
      <xdr:row>162</xdr:row>
      <xdr:rowOff>19050</xdr:rowOff>
    </xdr:from>
    <xdr:ext cx="914400" cy="428625"/>
    <xdr:sp macro="[0]!Button000_Click" textlink="">
      <xdr:nvSpPr>
        <xdr:cNvPr id="33" name="desk1">
          <a:extLst>
            <a:ext uri="{FF2B5EF4-FFF2-40B4-BE49-F238E27FC236}">
              <a16:creationId xmlns:a16="http://schemas.microsoft.com/office/drawing/2014/main" id="{00000000-0008-0000-0200-000021000000}"/>
            </a:ext>
          </a:extLst>
        </xdr:cNvPr>
        <xdr:cNvSpPr>
          <a:spLocks noEditPoints="1" noChangeArrowheads="1"/>
        </xdr:cNvSpPr>
      </xdr:nvSpPr>
      <xdr:spPr bwMode="auto">
        <a:xfrm>
          <a:off x="10229850" y="86144100"/>
          <a:ext cx="914400"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twoCellAnchor editAs="oneCell">
    <xdr:from>
      <xdr:col>1</xdr:col>
      <xdr:colOff>0</xdr:colOff>
      <xdr:row>1</xdr:row>
      <xdr:rowOff>28575</xdr:rowOff>
    </xdr:from>
    <xdr:to>
      <xdr:col>3</xdr:col>
      <xdr:colOff>161752</xdr:colOff>
      <xdr:row>6</xdr:row>
      <xdr:rowOff>66557</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a:duotone>
            <a:schemeClr val="bg2">
              <a:shade val="45000"/>
              <a:satMod val="135000"/>
            </a:schemeClr>
            <a:prstClr val="white"/>
          </a:duotone>
        </a:blip>
        <a:stretch>
          <a:fillRect/>
        </a:stretch>
      </xdr:blipFill>
      <xdr:spPr>
        <a:xfrm>
          <a:off x="123825" y="209550"/>
          <a:ext cx="1380952" cy="942857"/>
        </a:xfrm>
        <a:prstGeom prst="rect">
          <a:avLst/>
        </a:prstGeom>
      </xdr:spPr>
    </xdr:pic>
    <xdr:clientData/>
  </xdr:twoCellAnchor>
  <xdr:oneCellAnchor>
    <xdr:from>
      <xdr:col>18</xdr:col>
      <xdr:colOff>104775</xdr:colOff>
      <xdr:row>234</xdr:row>
      <xdr:rowOff>57150</xdr:rowOff>
    </xdr:from>
    <xdr:ext cx="923925" cy="485775"/>
    <xdr:sp macro="[0]!Button000_Click" textlink="">
      <xdr:nvSpPr>
        <xdr:cNvPr id="2" name="desk1">
          <a:extLst>
            <a:ext uri="{FF2B5EF4-FFF2-40B4-BE49-F238E27FC236}">
              <a16:creationId xmlns:a16="http://schemas.microsoft.com/office/drawing/2014/main" id="{00000000-0008-0000-0200-000002000000}"/>
            </a:ext>
          </a:extLst>
        </xdr:cNvPr>
        <xdr:cNvSpPr>
          <a:spLocks noEditPoints="1" noChangeArrowheads="1"/>
        </xdr:cNvSpPr>
      </xdr:nvSpPr>
      <xdr:spPr bwMode="auto">
        <a:xfrm>
          <a:off x="10239375" y="79038450"/>
          <a:ext cx="923925" cy="4857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18</xdr:col>
      <xdr:colOff>95250</xdr:colOff>
      <xdr:row>0</xdr:row>
      <xdr:rowOff>161924</xdr:rowOff>
    </xdr:from>
    <xdr:ext cx="876299" cy="523875"/>
    <xdr:sp macro="[0]!Button000_Click" textlink="">
      <xdr:nvSpPr>
        <xdr:cNvPr id="2" name="desk1">
          <a:extLst>
            <a:ext uri="{FF2B5EF4-FFF2-40B4-BE49-F238E27FC236}">
              <a16:creationId xmlns:a16="http://schemas.microsoft.com/office/drawing/2014/main" id="{00000000-0008-0000-0300-000002000000}"/>
            </a:ext>
          </a:extLst>
        </xdr:cNvPr>
        <xdr:cNvSpPr>
          <a:spLocks noEditPoints="1" noChangeArrowheads="1"/>
        </xdr:cNvSpPr>
      </xdr:nvSpPr>
      <xdr:spPr bwMode="auto">
        <a:xfrm>
          <a:off x="10487025" y="161924"/>
          <a:ext cx="876299"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18</xdr:col>
      <xdr:colOff>95250</xdr:colOff>
      <xdr:row>7</xdr:row>
      <xdr:rowOff>95250</xdr:rowOff>
    </xdr:from>
    <xdr:ext cx="876300" cy="523875"/>
    <xdr:sp macro="" textlink="">
      <xdr:nvSpPr>
        <xdr:cNvPr id="2" name="desk1">
          <a:hlinkClick xmlns:r="http://schemas.openxmlformats.org/officeDocument/2006/relationships" r:id="rId1"/>
          <a:extLst>
            <a:ext uri="{FF2B5EF4-FFF2-40B4-BE49-F238E27FC236}">
              <a16:creationId xmlns:a16="http://schemas.microsoft.com/office/drawing/2014/main" id="{00000000-0008-0000-0400-000002000000}"/>
            </a:ext>
          </a:extLst>
        </xdr:cNvPr>
        <xdr:cNvSpPr>
          <a:spLocks noEditPoints="1" noChangeArrowheads="1"/>
        </xdr:cNvSpPr>
      </xdr:nvSpPr>
      <xdr:spPr bwMode="auto">
        <a:xfrm>
          <a:off x="10868025" y="340995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Budget </a:t>
          </a:r>
        </a:p>
      </xdr:txBody>
    </xdr:sp>
    <xdr:clientData/>
  </xdr:oneCellAnchor>
  <xdr:oneCellAnchor>
    <xdr:from>
      <xdr:col>18</xdr:col>
      <xdr:colOff>85725</xdr:colOff>
      <xdr:row>11</xdr:row>
      <xdr:rowOff>95250</xdr:rowOff>
    </xdr:from>
    <xdr:ext cx="876300" cy="523875"/>
    <xdr:sp macro="" textlink="">
      <xdr:nvSpPr>
        <xdr:cNvPr id="3" name="desk1">
          <a:hlinkClick xmlns:r="http://schemas.openxmlformats.org/officeDocument/2006/relationships" r:id="rId2"/>
          <a:extLst>
            <a:ext uri="{FF2B5EF4-FFF2-40B4-BE49-F238E27FC236}">
              <a16:creationId xmlns:a16="http://schemas.microsoft.com/office/drawing/2014/main" id="{00000000-0008-0000-0400-000003000000}"/>
            </a:ext>
          </a:extLst>
        </xdr:cNvPr>
        <xdr:cNvSpPr>
          <a:spLocks noEditPoints="1" noChangeArrowheads="1"/>
        </xdr:cNvSpPr>
      </xdr:nvSpPr>
      <xdr:spPr bwMode="auto">
        <a:xfrm>
          <a:off x="10858500" y="4524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OC2000 in Budget </a:t>
          </a:r>
        </a:p>
      </xdr:txBody>
    </xdr:sp>
    <xdr:clientData/>
  </xdr:oneCellAnchor>
  <xdr:oneCellAnchor>
    <xdr:from>
      <xdr:col>18</xdr:col>
      <xdr:colOff>95250</xdr:colOff>
      <xdr:row>29</xdr:row>
      <xdr:rowOff>57149</xdr:rowOff>
    </xdr:from>
    <xdr:ext cx="876300" cy="561975"/>
    <xdr:sp macro="" textlink="">
      <xdr:nvSpPr>
        <xdr:cNvPr id="4" name="desk1">
          <a:hlinkClick xmlns:r="http://schemas.openxmlformats.org/officeDocument/2006/relationships" r:id="rId3"/>
          <a:extLst>
            <a:ext uri="{FF2B5EF4-FFF2-40B4-BE49-F238E27FC236}">
              <a16:creationId xmlns:a16="http://schemas.microsoft.com/office/drawing/2014/main" id="{00000000-0008-0000-0400-000004000000}"/>
            </a:ext>
          </a:extLst>
        </xdr:cNvPr>
        <xdr:cNvSpPr>
          <a:spLocks noEditPoints="1" noChangeArrowheads="1"/>
        </xdr:cNvSpPr>
      </xdr:nvSpPr>
      <xdr:spPr bwMode="auto">
        <a:xfrm>
          <a:off x="11172825" y="8020049"/>
          <a:ext cx="876300" cy="5619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OC8000 in Budget </a:t>
          </a:r>
        </a:p>
      </xdr:txBody>
    </xdr:sp>
    <xdr:clientData/>
  </xdr:oneCellAnchor>
  <xdr:oneCellAnchor>
    <xdr:from>
      <xdr:col>18</xdr:col>
      <xdr:colOff>95250</xdr:colOff>
      <xdr:row>15</xdr:row>
      <xdr:rowOff>85725</xdr:rowOff>
    </xdr:from>
    <xdr:ext cx="876300" cy="523875"/>
    <xdr:sp macro="" textlink="">
      <xdr:nvSpPr>
        <xdr:cNvPr id="5" name="desk1">
          <a:hlinkClick xmlns:r="http://schemas.openxmlformats.org/officeDocument/2006/relationships" r:id="rId4"/>
          <a:extLst>
            <a:ext uri="{FF2B5EF4-FFF2-40B4-BE49-F238E27FC236}">
              <a16:creationId xmlns:a16="http://schemas.microsoft.com/office/drawing/2014/main" id="{00000000-0008-0000-0400-000005000000}"/>
            </a:ext>
          </a:extLst>
        </xdr:cNvPr>
        <xdr:cNvSpPr>
          <a:spLocks noEditPoints="1" noChangeArrowheads="1"/>
        </xdr:cNvSpPr>
      </xdr:nvSpPr>
      <xdr:spPr bwMode="auto">
        <a:xfrm>
          <a:off x="10868025" y="56292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OC3000 in Budget </a:t>
          </a:r>
        </a:p>
      </xdr:txBody>
    </xdr:sp>
    <xdr:clientData/>
  </xdr:oneCellAnchor>
  <xdr:oneCellAnchor>
    <xdr:from>
      <xdr:col>18</xdr:col>
      <xdr:colOff>76200</xdr:colOff>
      <xdr:row>18</xdr:row>
      <xdr:rowOff>171450</xdr:rowOff>
    </xdr:from>
    <xdr:ext cx="876300" cy="523875"/>
    <xdr:sp macro="" textlink="">
      <xdr:nvSpPr>
        <xdr:cNvPr id="6" name="desk1">
          <a:hlinkClick xmlns:r="http://schemas.openxmlformats.org/officeDocument/2006/relationships" r:id="rId5"/>
          <a:extLst>
            <a:ext uri="{FF2B5EF4-FFF2-40B4-BE49-F238E27FC236}">
              <a16:creationId xmlns:a16="http://schemas.microsoft.com/office/drawing/2014/main" id="{00000000-0008-0000-0400-000006000000}"/>
            </a:ext>
          </a:extLst>
        </xdr:cNvPr>
        <xdr:cNvSpPr>
          <a:spLocks noEditPoints="1" noChangeArrowheads="1"/>
        </xdr:cNvSpPr>
      </xdr:nvSpPr>
      <xdr:spPr bwMode="auto">
        <a:xfrm>
          <a:off x="10848975" y="63722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OC4000 in Budget </a:t>
          </a:r>
        </a:p>
      </xdr:txBody>
    </xdr:sp>
    <xdr:clientData/>
  </xdr:oneCellAnchor>
  <xdr:oneCellAnchor>
    <xdr:from>
      <xdr:col>18</xdr:col>
      <xdr:colOff>95250</xdr:colOff>
      <xdr:row>22</xdr:row>
      <xdr:rowOff>114300</xdr:rowOff>
    </xdr:from>
    <xdr:ext cx="876300" cy="523875"/>
    <xdr:sp macro="" textlink="">
      <xdr:nvSpPr>
        <xdr:cNvPr id="7" name="desk1">
          <a:hlinkClick xmlns:r="http://schemas.openxmlformats.org/officeDocument/2006/relationships" r:id="rId6"/>
          <a:extLst>
            <a:ext uri="{FF2B5EF4-FFF2-40B4-BE49-F238E27FC236}">
              <a16:creationId xmlns:a16="http://schemas.microsoft.com/office/drawing/2014/main" id="{00000000-0008-0000-0400-000007000000}"/>
            </a:ext>
          </a:extLst>
        </xdr:cNvPr>
        <xdr:cNvSpPr>
          <a:spLocks noEditPoints="1" noChangeArrowheads="1"/>
        </xdr:cNvSpPr>
      </xdr:nvSpPr>
      <xdr:spPr bwMode="auto">
        <a:xfrm>
          <a:off x="10868025" y="7191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OC5000 in Budget </a:t>
          </a:r>
        </a:p>
      </xdr:txBody>
    </xdr:sp>
    <xdr:clientData/>
  </xdr:oneCellAnchor>
  <xdr:oneCellAnchor>
    <xdr:from>
      <xdr:col>18</xdr:col>
      <xdr:colOff>95250</xdr:colOff>
      <xdr:row>26</xdr:row>
      <xdr:rowOff>19050</xdr:rowOff>
    </xdr:from>
    <xdr:ext cx="876300" cy="523875"/>
    <xdr:sp macro="" textlink="">
      <xdr:nvSpPr>
        <xdr:cNvPr id="8" name="desk1">
          <a:hlinkClick xmlns:r="http://schemas.openxmlformats.org/officeDocument/2006/relationships" r:id="rId7"/>
          <a:extLst>
            <a:ext uri="{FF2B5EF4-FFF2-40B4-BE49-F238E27FC236}">
              <a16:creationId xmlns:a16="http://schemas.microsoft.com/office/drawing/2014/main" id="{00000000-0008-0000-0400-000008000000}"/>
            </a:ext>
          </a:extLst>
        </xdr:cNvPr>
        <xdr:cNvSpPr>
          <a:spLocks noEditPoints="1" noChangeArrowheads="1"/>
        </xdr:cNvSpPr>
      </xdr:nvSpPr>
      <xdr:spPr bwMode="auto">
        <a:xfrm>
          <a:off x="11172825" y="73247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OC6000 in Budget </a:t>
          </a:r>
        </a:p>
      </xdr:txBody>
    </xdr:sp>
    <xdr:clientData/>
  </xdr:oneCellAnchor>
  <xdr:oneCellAnchor>
    <xdr:from>
      <xdr:col>18</xdr:col>
      <xdr:colOff>114300</xdr:colOff>
      <xdr:row>84</xdr:row>
      <xdr:rowOff>104775</xdr:rowOff>
    </xdr:from>
    <xdr:ext cx="876300" cy="523875"/>
    <xdr:sp macro="" textlink="">
      <xdr:nvSpPr>
        <xdr:cNvPr id="9" name="desk1">
          <a:hlinkClick xmlns:r="http://schemas.openxmlformats.org/officeDocument/2006/relationships" r:id="rId8"/>
          <a:extLst>
            <a:ext uri="{FF2B5EF4-FFF2-40B4-BE49-F238E27FC236}">
              <a16:creationId xmlns:a16="http://schemas.microsoft.com/office/drawing/2014/main" id="{00000000-0008-0000-0400-000009000000}"/>
            </a:ext>
          </a:extLst>
        </xdr:cNvPr>
        <xdr:cNvSpPr>
          <a:spLocks noEditPoints="1" noChangeArrowheads="1"/>
        </xdr:cNvSpPr>
      </xdr:nvSpPr>
      <xdr:spPr bwMode="auto">
        <a:xfrm>
          <a:off x="10887075" y="246602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 </a:t>
          </a:r>
        </a:p>
      </xdr:txBody>
    </xdr:sp>
    <xdr:clientData/>
  </xdr:oneCellAnchor>
  <xdr:oneCellAnchor>
    <xdr:from>
      <xdr:col>18</xdr:col>
      <xdr:colOff>95250</xdr:colOff>
      <xdr:row>132</xdr:row>
      <xdr:rowOff>114300</xdr:rowOff>
    </xdr:from>
    <xdr:ext cx="876300" cy="523875"/>
    <xdr:sp macro="" textlink="">
      <xdr:nvSpPr>
        <xdr:cNvPr id="10" name="desk1">
          <a:hlinkClick xmlns:r="http://schemas.openxmlformats.org/officeDocument/2006/relationships" r:id="rId9"/>
          <a:extLst>
            <a:ext uri="{FF2B5EF4-FFF2-40B4-BE49-F238E27FC236}">
              <a16:creationId xmlns:a16="http://schemas.microsoft.com/office/drawing/2014/main" id="{00000000-0008-0000-0400-00000A000000}"/>
            </a:ext>
          </a:extLst>
        </xdr:cNvPr>
        <xdr:cNvSpPr>
          <a:spLocks noEditPoints="1" noChangeArrowheads="1"/>
        </xdr:cNvSpPr>
      </xdr:nvSpPr>
      <xdr:spPr bwMode="auto">
        <a:xfrm>
          <a:off x="10868025" y="3817620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OC2000 in Summary </a:t>
          </a:r>
        </a:p>
      </xdr:txBody>
    </xdr:sp>
    <xdr:clientData/>
  </xdr:oneCellAnchor>
  <xdr:oneCellAnchor>
    <xdr:from>
      <xdr:col>18</xdr:col>
      <xdr:colOff>133350</xdr:colOff>
      <xdr:row>178</xdr:row>
      <xdr:rowOff>104775</xdr:rowOff>
    </xdr:from>
    <xdr:ext cx="876300" cy="523875"/>
    <xdr:sp macro="" textlink="">
      <xdr:nvSpPr>
        <xdr:cNvPr id="11" name="desk1">
          <a:hlinkClick xmlns:r="http://schemas.openxmlformats.org/officeDocument/2006/relationships" r:id="rId10"/>
          <a:extLst>
            <a:ext uri="{FF2B5EF4-FFF2-40B4-BE49-F238E27FC236}">
              <a16:creationId xmlns:a16="http://schemas.microsoft.com/office/drawing/2014/main" id="{00000000-0008-0000-0400-00000B000000}"/>
            </a:ext>
          </a:extLst>
        </xdr:cNvPr>
        <xdr:cNvSpPr>
          <a:spLocks noEditPoints="1" noChangeArrowheads="1"/>
        </xdr:cNvSpPr>
      </xdr:nvSpPr>
      <xdr:spPr bwMode="auto">
        <a:xfrm>
          <a:off x="10906125" y="5156835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OC3000 in Summary </a:t>
          </a:r>
        </a:p>
      </xdr:txBody>
    </xdr:sp>
    <xdr:clientData/>
  </xdr:oneCellAnchor>
  <xdr:oneCellAnchor>
    <xdr:from>
      <xdr:col>18</xdr:col>
      <xdr:colOff>95250</xdr:colOff>
      <xdr:row>226</xdr:row>
      <xdr:rowOff>133350</xdr:rowOff>
    </xdr:from>
    <xdr:ext cx="876300" cy="523875"/>
    <xdr:sp macro="" textlink="">
      <xdr:nvSpPr>
        <xdr:cNvPr id="12" name="desk1">
          <a:hlinkClick xmlns:r="http://schemas.openxmlformats.org/officeDocument/2006/relationships" r:id="rId11"/>
          <a:extLst>
            <a:ext uri="{FF2B5EF4-FFF2-40B4-BE49-F238E27FC236}">
              <a16:creationId xmlns:a16="http://schemas.microsoft.com/office/drawing/2014/main" id="{00000000-0008-0000-0400-00000C000000}"/>
            </a:ext>
          </a:extLst>
        </xdr:cNvPr>
        <xdr:cNvSpPr>
          <a:spLocks noEditPoints="1" noChangeArrowheads="1"/>
        </xdr:cNvSpPr>
      </xdr:nvSpPr>
      <xdr:spPr bwMode="auto">
        <a:xfrm>
          <a:off x="10868025" y="65103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OC4000 in Summary </a:t>
          </a:r>
        </a:p>
      </xdr:txBody>
    </xdr:sp>
    <xdr:clientData/>
  </xdr:oneCellAnchor>
  <xdr:oneCellAnchor>
    <xdr:from>
      <xdr:col>18</xdr:col>
      <xdr:colOff>104775</xdr:colOff>
      <xdr:row>271</xdr:row>
      <xdr:rowOff>76200</xdr:rowOff>
    </xdr:from>
    <xdr:ext cx="876300" cy="523875"/>
    <xdr:sp macro="" textlink="">
      <xdr:nvSpPr>
        <xdr:cNvPr id="13" name="desk1">
          <a:hlinkClick xmlns:r="http://schemas.openxmlformats.org/officeDocument/2006/relationships" r:id="rId12"/>
          <a:extLst>
            <a:ext uri="{FF2B5EF4-FFF2-40B4-BE49-F238E27FC236}">
              <a16:creationId xmlns:a16="http://schemas.microsoft.com/office/drawing/2014/main" id="{00000000-0008-0000-0400-00000D000000}"/>
            </a:ext>
          </a:extLst>
        </xdr:cNvPr>
        <xdr:cNvSpPr>
          <a:spLocks noEditPoints="1" noChangeArrowheads="1"/>
        </xdr:cNvSpPr>
      </xdr:nvSpPr>
      <xdr:spPr bwMode="auto">
        <a:xfrm>
          <a:off x="10877550" y="782097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OC5000 in Summary </a:t>
          </a:r>
        </a:p>
      </xdr:txBody>
    </xdr:sp>
    <xdr:clientData/>
  </xdr:oneCellAnchor>
  <xdr:oneCellAnchor>
    <xdr:from>
      <xdr:col>18</xdr:col>
      <xdr:colOff>123825</xdr:colOff>
      <xdr:row>314</xdr:row>
      <xdr:rowOff>85725</xdr:rowOff>
    </xdr:from>
    <xdr:ext cx="876300" cy="523875"/>
    <xdr:sp macro="" textlink="">
      <xdr:nvSpPr>
        <xdr:cNvPr id="14" name="desk1">
          <a:hlinkClick xmlns:r="http://schemas.openxmlformats.org/officeDocument/2006/relationships" r:id="rId13"/>
          <a:extLst>
            <a:ext uri="{FF2B5EF4-FFF2-40B4-BE49-F238E27FC236}">
              <a16:creationId xmlns:a16="http://schemas.microsoft.com/office/drawing/2014/main" id="{00000000-0008-0000-0400-00000E000000}"/>
            </a:ext>
          </a:extLst>
        </xdr:cNvPr>
        <xdr:cNvSpPr>
          <a:spLocks noEditPoints="1" noChangeArrowheads="1"/>
        </xdr:cNvSpPr>
      </xdr:nvSpPr>
      <xdr:spPr bwMode="auto">
        <a:xfrm>
          <a:off x="10896600" y="912971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OC6000 in Summary </a:t>
          </a:r>
        </a:p>
      </xdr:txBody>
    </xdr:sp>
    <xdr:clientData/>
  </xdr:oneCellAnchor>
  <xdr:oneCellAnchor>
    <xdr:from>
      <xdr:col>18</xdr:col>
      <xdr:colOff>123825</xdr:colOff>
      <xdr:row>357</xdr:row>
      <xdr:rowOff>76200</xdr:rowOff>
    </xdr:from>
    <xdr:ext cx="876300" cy="523875"/>
    <xdr:sp macro="" textlink="">
      <xdr:nvSpPr>
        <xdr:cNvPr id="15" name="desk1">
          <a:hlinkClick xmlns:r="http://schemas.openxmlformats.org/officeDocument/2006/relationships" r:id="rId14"/>
          <a:extLst>
            <a:ext uri="{FF2B5EF4-FFF2-40B4-BE49-F238E27FC236}">
              <a16:creationId xmlns:a16="http://schemas.microsoft.com/office/drawing/2014/main" id="{00000000-0008-0000-0400-00000F000000}"/>
            </a:ext>
          </a:extLst>
        </xdr:cNvPr>
        <xdr:cNvSpPr>
          <a:spLocks noEditPoints="1" noChangeArrowheads="1"/>
        </xdr:cNvSpPr>
      </xdr:nvSpPr>
      <xdr:spPr bwMode="auto">
        <a:xfrm>
          <a:off x="10896600" y="1042130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OC8000 in Summary </a:t>
          </a:r>
        </a:p>
      </xdr:txBody>
    </xdr:sp>
    <xdr:clientData/>
  </xdr:oneCellAnchor>
  <xdr:oneCellAnchor>
    <xdr:from>
      <xdr:col>18</xdr:col>
      <xdr:colOff>66675</xdr:colOff>
      <xdr:row>40</xdr:row>
      <xdr:rowOff>142875</xdr:rowOff>
    </xdr:from>
    <xdr:ext cx="904875" cy="428625"/>
    <xdr:sp macro="[0]!Button000_Click" textlink="">
      <xdr:nvSpPr>
        <xdr:cNvPr id="23" name="desk1">
          <a:extLst>
            <a:ext uri="{FF2B5EF4-FFF2-40B4-BE49-F238E27FC236}">
              <a16:creationId xmlns:a16="http://schemas.microsoft.com/office/drawing/2014/main" id="{00000000-0008-0000-0400-000017000000}"/>
            </a:ext>
          </a:extLst>
        </xdr:cNvPr>
        <xdr:cNvSpPr>
          <a:spLocks noEditPoints="1" noChangeArrowheads="1"/>
        </xdr:cNvSpPr>
      </xdr:nvSpPr>
      <xdr:spPr bwMode="auto">
        <a:xfrm>
          <a:off x="11144250" y="122205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95250</xdr:colOff>
      <xdr:row>0</xdr:row>
      <xdr:rowOff>76200</xdr:rowOff>
    </xdr:from>
    <xdr:ext cx="895350" cy="428625"/>
    <xdr:sp macro="[0]!Button000_Click" textlink="">
      <xdr:nvSpPr>
        <xdr:cNvPr id="25" name="desk1">
          <a:extLst>
            <a:ext uri="{FF2B5EF4-FFF2-40B4-BE49-F238E27FC236}">
              <a16:creationId xmlns:a16="http://schemas.microsoft.com/office/drawing/2014/main" id="{00000000-0008-0000-0400-000019000000}"/>
            </a:ext>
          </a:extLst>
        </xdr:cNvPr>
        <xdr:cNvSpPr>
          <a:spLocks noEditPoints="1" noChangeArrowheads="1"/>
        </xdr:cNvSpPr>
      </xdr:nvSpPr>
      <xdr:spPr bwMode="auto">
        <a:xfrm>
          <a:off x="11172825" y="76200"/>
          <a:ext cx="895350"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18</xdr:col>
      <xdr:colOff>95250</xdr:colOff>
      <xdr:row>11</xdr:row>
      <xdr:rowOff>95250</xdr:rowOff>
    </xdr:from>
    <xdr:ext cx="876300" cy="523875"/>
    <xdr:sp macro="" textlink="">
      <xdr:nvSpPr>
        <xdr:cNvPr id="4" name="desk1">
          <a:hlinkClick xmlns:r="http://schemas.openxmlformats.org/officeDocument/2006/relationships" r:id="rId1"/>
          <a:extLst>
            <a:ext uri="{FF2B5EF4-FFF2-40B4-BE49-F238E27FC236}">
              <a16:creationId xmlns:a16="http://schemas.microsoft.com/office/drawing/2014/main" id="{00000000-0008-0000-0500-000004000000}"/>
            </a:ext>
          </a:extLst>
        </xdr:cNvPr>
        <xdr:cNvSpPr>
          <a:spLocks noEditPoints="1" noChangeArrowheads="1"/>
        </xdr:cNvSpPr>
      </xdr:nvSpPr>
      <xdr:spPr bwMode="auto">
        <a:xfrm>
          <a:off x="10868025" y="340995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Budget </a:t>
          </a:r>
        </a:p>
      </xdr:txBody>
    </xdr:sp>
    <xdr:clientData/>
  </xdr:oneCellAnchor>
  <xdr:oneCellAnchor>
    <xdr:from>
      <xdr:col>18</xdr:col>
      <xdr:colOff>85725</xdr:colOff>
      <xdr:row>15</xdr:row>
      <xdr:rowOff>95250</xdr:rowOff>
    </xdr:from>
    <xdr:ext cx="876300" cy="523875"/>
    <xdr:sp macro="" textlink="">
      <xdr:nvSpPr>
        <xdr:cNvPr id="5" name="desk1">
          <a:hlinkClick xmlns:r="http://schemas.openxmlformats.org/officeDocument/2006/relationships" r:id="rId2"/>
          <a:extLst>
            <a:ext uri="{FF2B5EF4-FFF2-40B4-BE49-F238E27FC236}">
              <a16:creationId xmlns:a16="http://schemas.microsoft.com/office/drawing/2014/main" id="{00000000-0008-0000-0500-000005000000}"/>
            </a:ext>
          </a:extLst>
        </xdr:cNvPr>
        <xdr:cNvSpPr>
          <a:spLocks noEditPoints="1" noChangeArrowheads="1"/>
        </xdr:cNvSpPr>
      </xdr:nvSpPr>
      <xdr:spPr bwMode="auto">
        <a:xfrm>
          <a:off x="10858500" y="4524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OC2000 in Budget </a:t>
          </a:r>
        </a:p>
      </xdr:txBody>
    </xdr:sp>
    <xdr:clientData/>
  </xdr:oneCellAnchor>
  <xdr:oneCellAnchor>
    <xdr:from>
      <xdr:col>18</xdr:col>
      <xdr:colOff>104775</xdr:colOff>
      <xdr:row>34</xdr:row>
      <xdr:rowOff>9524</xdr:rowOff>
    </xdr:from>
    <xdr:ext cx="876300" cy="561975"/>
    <xdr:sp macro="" textlink="">
      <xdr:nvSpPr>
        <xdr:cNvPr id="6" name="desk1">
          <a:hlinkClick xmlns:r="http://schemas.openxmlformats.org/officeDocument/2006/relationships" r:id="rId3"/>
          <a:extLst>
            <a:ext uri="{FF2B5EF4-FFF2-40B4-BE49-F238E27FC236}">
              <a16:creationId xmlns:a16="http://schemas.microsoft.com/office/drawing/2014/main" id="{00000000-0008-0000-0500-000006000000}"/>
            </a:ext>
          </a:extLst>
        </xdr:cNvPr>
        <xdr:cNvSpPr>
          <a:spLocks noEditPoints="1" noChangeArrowheads="1"/>
        </xdr:cNvSpPr>
      </xdr:nvSpPr>
      <xdr:spPr bwMode="auto">
        <a:xfrm>
          <a:off x="10877550" y="9077324"/>
          <a:ext cx="876300" cy="5619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OC8000 in Budget </a:t>
          </a:r>
        </a:p>
      </xdr:txBody>
    </xdr:sp>
    <xdr:clientData/>
  </xdr:oneCellAnchor>
  <xdr:oneCellAnchor>
    <xdr:from>
      <xdr:col>18</xdr:col>
      <xdr:colOff>95250</xdr:colOff>
      <xdr:row>19</xdr:row>
      <xdr:rowOff>85725</xdr:rowOff>
    </xdr:from>
    <xdr:ext cx="876300" cy="523875"/>
    <xdr:sp macro="" textlink="">
      <xdr:nvSpPr>
        <xdr:cNvPr id="7" name="desk1">
          <a:hlinkClick xmlns:r="http://schemas.openxmlformats.org/officeDocument/2006/relationships" r:id="rId4"/>
          <a:extLst>
            <a:ext uri="{FF2B5EF4-FFF2-40B4-BE49-F238E27FC236}">
              <a16:creationId xmlns:a16="http://schemas.microsoft.com/office/drawing/2014/main" id="{00000000-0008-0000-0500-000007000000}"/>
            </a:ext>
          </a:extLst>
        </xdr:cNvPr>
        <xdr:cNvSpPr>
          <a:spLocks noEditPoints="1" noChangeArrowheads="1"/>
        </xdr:cNvSpPr>
      </xdr:nvSpPr>
      <xdr:spPr bwMode="auto">
        <a:xfrm>
          <a:off x="10868025" y="56292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OC3000 in Budget </a:t>
          </a:r>
        </a:p>
      </xdr:txBody>
    </xdr:sp>
    <xdr:clientData/>
  </xdr:oneCellAnchor>
  <xdr:oneCellAnchor>
    <xdr:from>
      <xdr:col>18</xdr:col>
      <xdr:colOff>76200</xdr:colOff>
      <xdr:row>22</xdr:row>
      <xdr:rowOff>171450</xdr:rowOff>
    </xdr:from>
    <xdr:ext cx="876300" cy="523875"/>
    <xdr:sp macro="" textlink="">
      <xdr:nvSpPr>
        <xdr:cNvPr id="8" name="desk1">
          <a:hlinkClick xmlns:r="http://schemas.openxmlformats.org/officeDocument/2006/relationships" r:id="rId5"/>
          <a:extLst>
            <a:ext uri="{FF2B5EF4-FFF2-40B4-BE49-F238E27FC236}">
              <a16:creationId xmlns:a16="http://schemas.microsoft.com/office/drawing/2014/main" id="{00000000-0008-0000-0500-000008000000}"/>
            </a:ext>
          </a:extLst>
        </xdr:cNvPr>
        <xdr:cNvSpPr>
          <a:spLocks noEditPoints="1" noChangeArrowheads="1"/>
        </xdr:cNvSpPr>
      </xdr:nvSpPr>
      <xdr:spPr bwMode="auto">
        <a:xfrm>
          <a:off x="10848975" y="63722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OC4000 in Budget </a:t>
          </a:r>
        </a:p>
      </xdr:txBody>
    </xdr:sp>
    <xdr:clientData/>
  </xdr:oneCellAnchor>
  <xdr:oneCellAnchor>
    <xdr:from>
      <xdr:col>18</xdr:col>
      <xdr:colOff>95250</xdr:colOff>
      <xdr:row>26</xdr:row>
      <xdr:rowOff>114300</xdr:rowOff>
    </xdr:from>
    <xdr:ext cx="876300" cy="523875"/>
    <xdr:sp macro="" textlink="">
      <xdr:nvSpPr>
        <xdr:cNvPr id="9" name="desk1">
          <a:hlinkClick xmlns:r="http://schemas.openxmlformats.org/officeDocument/2006/relationships" r:id="rId6"/>
          <a:extLst>
            <a:ext uri="{FF2B5EF4-FFF2-40B4-BE49-F238E27FC236}">
              <a16:creationId xmlns:a16="http://schemas.microsoft.com/office/drawing/2014/main" id="{00000000-0008-0000-0500-000009000000}"/>
            </a:ext>
          </a:extLst>
        </xdr:cNvPr>
        <xdr:cNvSpPr>
          <a:spLocks noEditPoints="1" noChangeArrowheads="1"/>
        </xdr:cNvSpPr>
      </xdr:nvSpPr>
      <xdr:spPr bwMode="auto">
        <a:xfrm>
          <a:off x="10868025" y="7191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OC5000 in Budget </a:t>
          </a:r>
        </a:p>
      </xdr:txBody>
    </xdr:sp>
    <xdr:clientData/>
  </xdr:oneCellAnchor>
  <xdr:oneCellAnchor>
    <xdr:from>
      <xdr:col>18</xdr:col>
      <xdr:colOff>114300</xdr:colOff>
      <xdr:row>30</xdr:row>
      <xdr:rowOff>66675</xdr:rowOff>
    </xdr:from>
    <xdr:ext cx="876300" cy="523875"/>
    <xdr:sp macro="" textlink="">
      <xdr:nvSpPr>
        <xdr:cNvPr id="10" name="desk1">
          <a:hlinkClick xmlns:r="http://schemas.openxmlformats.org/officeDocument/2006/relationships" r:id="rId7"/>
          <a:extLst>
            <a:ext uri="{FF2B5EF4-FFF2-40B4-BE49-F238E27FC236}">
              <a16:creationId xmlns:a16="http://schemas.microsoft.com/office/drawing/2014/main" id="{00000000-0008-0000-0500-00000A000000}"/>
            </a:ext>
          </a:extLst>
        </xdr:cNvPr>
        <xdr:cNvSpPr>
          <a:spLocks noEditPoints="1" noChangeArrowheads="1"/>
        </xdr:cNvSpPr>
      </xdr:nvSpPr>
      <xdr:spPr bwMode="auto">
        <a:xfrm>
          <a:off x="10887075" y="82581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OC6000 in Budget </a:t>
          </a:r>
        </a:p>
      </xdr:txBody>
    </xdr:sp>
    <xdr:clientData/>
  </xdr:oneCellAnchor>
  <xdr:oneCellAnchor>
    <xdr:from>
      <xdr:col>18</xdr:col>
      <xdr:colOff>114300</xdr:colOff>
      <xdr:row>86</xdr:row>
      <xdr:rowOff>104775</xdr:rowOff>
    </xdr:from>
    <xdr:ext cx="876300" cy="523875"/>
    <xdr:sp macro="" textlink="">
      <xdr:nvSpPr>
        <xdr:cNvPr id="11" name="desk1">
          <a:hlinkClick xmlns:r="http://schemas.openxmlformats.org/officeDocument/2006/relationships" r:id="rId8"/>
          <a:extLst>
            <a:ext uri="{FF2B5EF4-FFF2-40B4-BE49-F238E27FC236}">
              <a16:creationId xmlns:a16="http://schemas.microsoft.com/office/drawing/2014/main" id="{00000000-0008-0000-0500-00000B000000}"/>
            </a:ext>
          </a:extLst>
        </xdr:cNvPr>
        <xdr:cNvSpPr>
          <a:spLocks noEditPoints="1" noChangeArrowheads="1"/>
        </xdr:cNvSpPr>
      </xdr:nvSpPr>
      <xdr:spPr bwMode="auto">
        <a:xfrm>
          <a:off x="10887075" y="246602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 </a:t>
          </a:r>
        </a:p>
      </xdr:txBody>
    </xdr:sp>
    <xdr:clientData/>
  </xdr:oneCellAnchor>
  <xdr:oneCellAnchor>
    <xdr:from>
      <xdr:col>18</xdr:col>
      <xdr:colOff>95250</xdr:colOff>
      <xdr:row>134</xdr:row>
      <xdr:rowOff>114300</xdr:rowOff>
    </xdr:from>
    <xdr:ext cx="876300" cy="523875"/>
    <xdr:sp macro="" textlink="">
      <xdr:nvSpPr>
        <xdr:cNvPr id="12" name="desk1">
          <a:hlinkClick xmlns:r="http://schemas.openxmlformats.org/officeDocument/2006/relationships" r:id="rId9"/>
          <a:extLst>
            <a:ext uri="{FF2B5EF4-FFF2-40B4-BE49-F238E27FC236}">
              <a16:creationId xmlns:a16="http://schemas.microsoft.com/office/drawing/2014/main" id="{00000000-0008-0000-0500-00000C000000}"/>
            </a:ext>
          </a:extLst>
        </xdr:cNvPr>
        <xdr:cNvSpPr>
          <a:spLocks noEditPoints="1" noChangeArrowheads="1"/>
        </xdr:cNvSpPr>
      </xdr:nvSpPr>
      <xdr:spPr bwMode="auto">
        <a:xfrm>
          <a:off x="10868025" y="3817620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OC2000 in Summary </a:t>
          </a:r>
        </a:p>
      </xdr:txBody>
    </xdr:sp>
    <xdr:clientData/>
  </xdr:oneCellAnchor>
  <xdr:oneCellAnchor>
    <xdr:from>
      <xdr:col>18</xdr:col>
      <xdr:colOff>133350</xdr:colOff>
      <xdr:row>180</xdr:row>
      <xdr:rowOff>104775</xdr:rowOff>
    </xdr:from>
    <xdr:ext cx="876300" cy="523875"/>
    <xdr:sp macro="" textlink="">
      <xdr:nvSpPr>
        <xdr:cNvPr id="13" name="desk1">
          <a:hlinkClick xmlns:r="http://schemas.openxmlformats.org/officeDocument/2006/relationships" r:id="rId10"/>
          <a:extLst>
            <a:ext uri="{FF2B5EF4-FFF2-40B4-BE49-F238E27FC236}">
              <a16:creationId xmlns:a16="http://schemas.microsoft.com/office/drawing/2014/main" id="{00000000-0008-0000-0500-00000D000000}"/>
            </a:ext>
          </a:extLst>
        </xdr:cNvPr>
        <xdr:cNvSpPr>
          <a:spLocks noEditPoints="1" noChangeArrowheads="1"/>
        </xdr:cNvSpPr>
      </xdr:nvSpPr>
      <xdr:spPr bwMode="auto">
        <a:xfrm>
          <a:off x="10906125" y="51568350"/>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OC3000 in Summary </a:t>
          </a:r>
        </a:p>
      </xdr:txBody>
    </xdr:sp>
    <xdr:clientData/>
  </xdr:oneCellAnchor>
  <xdr:oneCellAnchor>
    <xdr:from>
      <xdr:col>18</xdr:col>
      <xdr:colOff>95250</xdr:colOff>
      <xdr:row>228</xdr:row>
      <xdr:rowOff>133350</xdr:rowOff>
    </xdr:from>
    <xdr:ext cx="876300" cy="523875"/>
    <xdr:sp macro="" textlink="">
      <xdr:nvSpPr>
        <xdr:cNvPr id="14" name="desk1">
          <a:hlinkClick xmlns:r="http://schemas.openxmlformats.org/officeDocument/2006/relationships" r:id="rId11"/>
          <a:extLst>
            <a:ext uri="{FF2B5EF4-FFF2-40B4-BE49-F238E27FC236}">
              <a16:creationId xmlns:a16="http://schemas.microsoft.com/office/drawing/2014/main" id="{00000000-0008-0000-0500-00000E000000}"/>
            </a:ext>
          </a:extLst>
        </xdr:cNvPr>
        <xdr:cNvSpPr>
          <a:spLocks noEditPoints="1" noChangeArrowheads="1"/>
        </xdr:cNvSpPr>
      </xdr:nvSpPr>
      <xdr:spPr bwMode="auto">
        <a:xfrm>
          <a:off x="10868025" y="651033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OC4000 in Summary </a:t>
          </a:r>
        </a:p>
      </xdr:txBody>
    </xdr:sp>
    <xdr:clientData/>
  </xdr:oneCellAnchor>
  <xdr:oneCellAnchor>
    <xdr:from>
      <xdr:col>18</xdr:col>
      <xdr:colOff>104775</xdr:colOff>
      <xdr:row>273</xdr:row>
      <xdr:rowOff>76200</xdr:rowOff>
    </xdr:from>
    <xdr:ext cx="876300" cy="523875"/>
    <xdr:sp macro="" textlink="">
      <xdr:nvSpPr>
        <xdr:cNvPr id="15" name="desk1">
          <a:hlinkClick xmlns:r="http://schemas.openxmlformats.org/officeDocument/2006/relationships" r:id="rId12"/>
          <a:extLst>
            <a:ext uri="{FF2B5EF4-FFF2-40B4-BE49-F238E27FC236}">
              <a16:creationId xmlns:a16="http://schemas.microsoft.com/office/drawing/2014/main" id="{00000000-0008-0000-0500-00000F000000}"/>
            </a:ext>
          </a:extLst>
        </xdr:cNvPr>
        <xdr:cNvSpPr>
          <a:spLocks noEditPoints="1" noChangeArrowheads="1"/>
        </xdr:cNvSpPr>
      </xdr:nvSpPr>
      <xdr:spPr bwMode="auto">
        <a:xfrm>
          <a:off x="10877550" y="7820977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OC5000 in Summary </a:t>
          </a:r>
        </a:p>
      </xdr:txBody>
    </xdr:sp>
    <xdr:clientData/>
  </xdr:oneCellAnchor>
  <xdr:oneCellAnchor>
    <xdr:from>
      <xdr:col>18</xdr:col>
      <xdr:colOff>123825</xdr:colOff>
      <xdr:row>316</xdr:row>
      <xdr:rowOff>85725</xdr:rowOff>
    </xdr:from>
    <xdr:ext cx="876300" cy="523875"/>
    <xdr:sp macro="" textlink="">
      <xdr:nvSpPr>
        <xdr:cNvPr id="16" name="desk1">
          <a:hlinkClick xmlns:r="http://schemas.openxmlformats.org/officeDocument/2006/relationships" r:id="rId13"/>
          <a:extLst>
            <a:ext uri="{FF2B5EF4-FFF2-40B4-BE49-F238E27FC236}">
              <a16:creationId xmlns:a16="http://schemas.microsoft.com/office/drawing/2014/main" id="{00000000-0008-0000-0500-000010000000}"/>
            </a:ext>
          </a:extLst>
        </xdr:cNvPr>
        <xdr:cNvSpPr>
          <a:spLocks noEditPoints="1" noChangeArrowheads="1"/>
        </xdr:cNvSpPr>
      </xdr:nvSpPr>
      <xdr:spPr bwMode="auto">
        <a:xfrm>
          <a:off x="10896600" y="912971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OC6000 in Summary </a:t>
          </a:r>
        </a:p>
      </xdr:txBody>
    </xdr:sp>
    <xdr:clientData/>
  </xdr:oneCellAnchor>
  <xdr:oneCellAnchor>
    <xdr:from>
      <xdr:col>18</xdr:col>
      <xdr:colOff>123825</xdr:colOff>
      <xdr:row>359</xdr:row>
      <xdr:rowOff>76200</xdr:rowOff>
    </xdr:from>
    <xdr:ext cx="876300" cy="523875"/>
    <xdr:sp macro="" textlink="">
      <xdr:nvSpPr>
        <xdr:cNvPr id="17" name="desk1">
          <a:hlinkClick xmlns:r="http://schemas.openxmlformats.org/officeDocument/2006/relationships" r:id="rId14"/>
          <a:extLst>
            <a:ext uri="{FF2B5EF4-FFF2-40B4-BE49-F238E27FC236}">
              <a16:creationId xmlns:a16="http://schemas.microsoft.com/office/drawing/2014/main" id="{00000000-0008-0000-0500-000011000000}"/>
            </a:ext>
          </a:extLst>
        </xdr:cNvPr>
        <xdr:cNvSpPr>
          <a:spLocks noEditPoints="1" noChangeArrowheads="1"/>
        </xdr:cNvSpPr>
      </xdr:nvSpPr>
      <xdr:spPr bwMode="auto">
        <a:xfrm>
          <a:off x="10896600" y="104213025"/>
          <a:ext cx="876300" cy="5238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OC8000 in Summary </a:t>
          </a:r>
        </a:p>
      </xdr:txBody>
    </xdr:sp>
    <xdr:clientData/>
  </xdr:oneCellAnchor>
  <xdr:oneCellAnchor>
    <xdr:from>
      <xdr:col>18</xdr:col>
      <xdr:colOff>76200</xdr:colOff>
      <xdr:row>0</xdr:row>
      <xdr:rowOff>152400</xdr:rowOff>
    </xdr:from>
    <xdr:ext cx="895350" cy="428625"/>
    <xdr:sp macro="[0]!Button000_Click" textlink="">
      <xdr:nvSpPr>
        <xdr:cNvPr id="23" name="desk1">
          <a:extLst>
            <a:ext uri="{FF2B5EF4-FFF2-40B4-BE49-F238E27FC236}">
              <a16:creationId xmlns:a16="http://schemas.microsoft.com/office/drawing/2014/main" id="{00000000-0008-0000-0500-000017000000}"/>
            </a:ext>
          </a:extLst>
        </xdr:cNvPr>
        <xdr:cNvSpPr>
          <a:spLocks noEditPoints="1" noChangeArrowheads="1"/>
        </xdr:cNvSpPr>
      </xdr:nvSpPr>
      <xdr:spPr bwMode="auto">
        <a:xfrm>
          <a:off x="10725150" y="152400"/>
          <a:ext cx="895350"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66675</xdr:colOff>
      <xdr:row>42</xdr:row>
      <xdr:rowOff>104775</xdr:rowOff>
    </xdr:from>
    <xdr:ext cx="895350" cy="428625"/>
    <xdr:sp macro="[0]!Button000_Click" textlink="">
      <xdr:nvSpPr>
        <xdr:cNvPr id="25" name="desk1">
          <a:extLst>
            <a:ext uri="{FF2B5EF4-FFF2-40B4-BE49-F238E27FC236}">
              <a16:creationId xmlns:a16="http://schemas.microsoft.com/office/drawing/2014/main" id="{00000000-0008-0000-0500-000019000000}"/>
            </a:ext>
          </a:extLst>
        </xdr:cNvPr>
        <xdr:cNvSpPr>
          <a:spLocks noEditPoints="1" noChangeArrowheads="1"/>
        </xdr:cNvSpPr>
      </xdr:nvSpPr>
      <xdr:spPr bwMode="auto">
        <a:xfrm>
          <a:off x="10715625" y="11515725"/>
          <a:ext cx="895350"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24</xdr:col>
      <xdr:colOff>171450</xdr:colOff>
      <xdr:row>0</xdr:row>
      <xdr:rowOff>114300</xdr:rowOff>
    </xdr:from>
    <xdr:ext cx="866775" cy="428625"/>
    <xdr:sp macro="[0]!Button000_Click" textlink="">
      <xdr:nvSpPr>
        <xdr:cNvPr id="2" name="desk1">
          <a:extLst>
            <a:ext uri="{FF2B5EF4-FFF2-40B4-BE49-F238E27FC236}">
              <a16:creationId xmlns:a16="http://schemas.microsoft.com/office/drawing/2014/main" id="{00000000-0008-0000-0600-000002000000}"/>
            </a:ext>
          </a:extLst>
        </xdr:cNvPr>
        <xdr:cNvSpPr>
          <a:spLocks noEditPoints="1" noChangeArrowheads="1"/>
        </xdr:cNvSpPr>
      </xdr:nvSpPr>
      <xdr:spPr bwMode="auto">
        <a:xfrm>
          <a:off x="10115550" y="114300"/>
          <a:ext cx="8667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24</xdr:col>
      <xdr:colOff>95250</xdr:colOff>
      <xdr:row>33</xdr:row>
      <xdr:rowOff>95250</xdr:rowOff>
    </xdr:from>
    <xdr:ext cx="866775" cy="428625"/>
    <xdr:sp macro="[0]!Button000_Click" textlink="">
      <xdr:nvSpPr>
        <xdr:cNvPr id="3" name="desk1">
          <a:extLst>
            <a:ext uri="{FF2B5EF4-FFF2-40B4-BE49-F238E27FC236}">
              <a16:creationId xmlns:a16="http://schemas.microsoft.com/office/drawing/2014/main" id="{00000000-0008-0000-0600-000003000000}"/>
            </a:ext>
          </a:extLst>
        </xdr:cNvPr>
        <xdr:cNvSpPr>
          <a:spLocks noEditPoints="1" noChangeArrowheads="1"/>
        </xdr:cNvSpPr>
      </xdr:nvSpPr>
      <xdr:spPr bwMode="auto">
        <a:xfrm>
          <a:off x="9963150" y="4867275"/>
          <a:ext cx="8667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18</xdr:col>
      <xdr:colOff>76200</xdr:colOff>
      <xdr:row>0</xdr:row>
      <xdr:rowOff>95250</xdr:rowOff>
    </xdr:from>
    <xdr:ext cx="895350" cy="428625"/>
    <xdr:sp macro="[0]!Button000_Click" textlink="">
      <xdr:nvSpPr>
        <xdr:cNvPr id="3" name="desk1">
          <a:extLst>
            <a:ext uri="{FF2B5EF4-FFF2-40B4-BE49-F238E27FC236}">
              <a16:creationId xmlns:a16="http://schemas.microsoft.com/office/drawing/2014/main" id="{00000000-0008-0000-0700-000003000000}"/>
            </a:ext>
          </a:extLst>
        </xdr:cNvPr>
        <xdr:cNvSpPr>
          <a:spLocks noEditPoints="1" noChangeArrowheads="1"/>
        </xdr:cNvSpPr>
      </xdr:nvSpPr>
      <xdr:spPr bwMode="auto">
        <a:xfrm>
          <a:off x="8382000" y="95250"/>
          <a:ext cx="895350"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18</xdr:col>
      <xdr:colOff>85724</xdr:colOff>
      <xdr:row>0</xdr:row>
      <xdr:rowOff>104775</xdr:rowOff>
    </xdr:from>
    <xdr:ext cx="904875" cy="428625"/>
    <xdr:sp macro="[0]!Button000_Click" textlink="">
      <xdr:nvSpPr>
        <xdr:cNvPr id="3" name="desk1">
          <a:extLst>
            <a:ext uri="{FF2B5EF4-FFF2-40B4-BE49-F238E27FC236}">
              <a16:creationId xmlns:a16="http://schemas.microsoft.com/office/drawing/2014/main" id="{00000000-0008-0000-0800-000003000000}"/>
            </a:ext>
          </a:extLst>
        </xdr:cNvPr>
        <xdr:cNvSpPr>
          <a:spLocks noEditPoints="1" noChangeArrowheads="1"/>
        </xdr:cNvSpPr>
      </xdr:nvSpPr>
      <xdr:spPr bwMode="auto">
        <a:xfrm>
          <a:off x="9553574" y="104775"/>
          <a:ext cx="904875"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b"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D2F0FF"/>
  </sheetPr>
  <dimension ref="A1:XFC42"/>
  <sheetViews>
    <sheetView showGridLines="0" showZeros="0" tabSelected="1" zoomScaleNormal="100" workbookViewId="0"/>
  </sheetViews>
  <sheetFormatPr defaultColWidth="0" defaultRowHeight="13.2" zeroHeight="1" x14ac:dyDescent="0.25"/>
  <cols>
    <col min="1" max="1" width="1.44140625" style="148" customWidth="1"/>
    <col min="2" max="2" width="8.109375" style="12" bestFit="1" customWidth="1"/>
    <col min="3" max="3" width="16.44140625" style="12" bestFit="1" customWidth="1"/>
    <col min="4" max="4" width="9.109375" style="12" customWidth="1"/>
    <col min="5" max="5" width="22.33203125" style="12" customWidth="1"/>
    <col min="6" max="6" width="19.6640625" style="12" customWidth="1"/>
    <col min="7" max="7" width="9.5546875" style="12" customWidth="1"/>
    <col min="8" max="8" width="2.88671875" style="12" customWidth="1"/>
    <col min="9" max="9" width="11.33203125" style="12" bestFit="1" customWidth="1"/>
    <col min="10" max="10" width="6.109375" style="12" customWidth="1"/>
    <col min="11" max="11" width="11.88671875" style="12" customWidth="1"/>
    <col min="12" max="12" width="20" style="12" customWidth="1"/>
    <col min="13" max="13" width="7" style="12" customWidth="1"/>
    <col min="14" max="14" width="17.5546875" style="12" customWidth="1"/>
    <col min="15" max="15" width="8.109375" style="2" customWidth="1"/>
    <col min="16" max="16" width="2.33203125" style="2" hidden="1" customWidth="1"/>
    <col min="17" max="17" width="9.33203125" style="2" hidden="1" customWidth="1"/>
    <col min="18" max="18" width="63.33203125" style="2" hidden="1" customWidth="1"/>
    <col min="19" max="19" width="88.5546875" style="2" hidden="1" customWidth="1"/>
    <col min="20" max="20" width="9.109375" style="2" hidden="1" customWidth="1"/>
    <col min="21" max="21" width="22.44140625" style="2" hidden="1" customWidth="1"/>
    <col min="22" max="22" width="8.44140625" style="2" hidden="1" customWidth="1"/>
    <col min="23" max="30" width="9.109375" style="2" hidden="1" customWidth="1"/>
    <col min="31" max="16383" width="9.109375" style="2" hidden="1"/>
    <col min="16384" max="16384" width="0" style="2" hidden="1"/>
  </cols>
  <sheetData>
    <row r="1" spans="1:29" s="114" customFormat="1" ht="18.75" customHeight="1" x14ac:dyDescent="0.3">
      <c r="A1" s="197" t="s">
        <v>547</v>
      </c>
      <c r="B1" s="313" t="s">
        <v>483</v>
      </c>
      <c r="C1" s="313"/>
      <c r="D1" s="313"/>
      <c r="E1" s="313"/>
      <c r="F1" s="313"/>
      <c r="G1" s="313"/>
      <c r="H1" s="313"/>
      <c r="I1" s="313"/>
      <c r="J1" s="313"/>
      <c r="K1" s="313"/>
      <c r="L1" s="313"/>
      <c r="M1" s="313"/>
      <c r="N1" s="313"/>
      <c r="O1" s="178">
        <v>4</v>
      </c>
      <c r="P1" s="2"/>
      <c r="Q1" s="305"/>
      <c r="R1" s="305"/>
      <c r="S1" s="305"/>
      <c r="T1" s="113"/>
      <c r="U1" s="113"/>
      <c r="V1" s="113"/>
      <c r="W1" s="113"/>
      <c r="X1" s="113"/>
      <c r="Y1" s="113"/>
      <c r="Z1" s="113"/>
      <c r="AA1" s="113"/>
      <c r="AB1" s="113"/>
      <c r="AC1" s="113"/>
    </row>
    <row r="2" spans="1:29" ht="18.75" customHeight="1" x14ac:dyDescent="0.3">
      <c r="B2" s="314" t="s">
        <v>132</v>
      </c>
      <c r="C2" s="314"/>
      <c r="D2" s="314"/>
      <c r="E2" s="314"/>
      <c r="F2" s="314"/>
      <c r="G2" s="314"/>
      <c r="H2" s="314"/>
      <c r="I2" s="314"/>
      <c r="J2" s="314"/>
      <c r="K2" s="314"/>
      <c r="L2" s="314"/>
      <c r="M2" s="314"/>
      <c r="N2" s="314"/>
    </row>
    <row r="3" spans="1:29" ht="18.75" customHeight="1" x14ac:dyDescent="0.3">
      <c r="B3" s="314" t="s">
        <v>54</v>
      </c>
      <c r="C3" s="314"/>
      <c r="D3" s="314"/>
      <c r="E3" s="314"/>
      <c r="F3" s="314"/>
      <c r="G3" s="314"/>
      <c r="H3" s="314"/>
      <c r="I3" s="314"/>
      <c r="J3" s="314"/>
      <c r="K3" s="314"/>
      <c r="L3" s="314"/>
      <c r="M3" s="314"/>
      <c r="N3" s="314"/>
      <c r="Q3" s="307"/>
      <c r="R3" s="307"/>
      <c r="S3" s="307"/>
      <c r="T3" s="115"/>
      <c r="U3" s="115"/>
      <c r="V3" s="115"/>
      <c r="W3" s="115"/>
      <c r="X3" s="115"/>
      <c r="Y3" s="115"/>
      <c r="Z3" s="115"/>
      <c r="AA3" s="115"/>
      <c r="AB3" s="115"/>
      <c r="AC3" s="115"/>
    </row>
    <row r="4" spans="1:29" ht="18.75" customHeight="1" x14ac:dyDescent="0.3">
      <c r="B4" s="314" t="s">
        <v>72</v>
      </c>
      <c r="C4" s="314"/>
      <c r="D4" s="314"/>
      <c r="E4" s="314"/>
      <c r="F4" s="314"/>
      <c r="G4" s="314"/>
      <c r="H4" s="314"/>
      <c r="I4" s="314"/>
      <c r="J4" s="314"/>
      <c r="K4" s="314"/>
      <c r="L4" s="314"/>
      <c r="M4" s="314"/>
      <c r="N4" s="314"/>
    </row>
    <row r="5" spans="1:29" ht="18.75" customHeight="1" x14ac:dyDescent="0.3">
      <c r="B5" s="315"/>
      <c r="C5" s="315"/>
      <c r="D5" s="315"/>
      <c r="E5" s="315"/>
      <c r="F5" s="315"/>
      <c r="G5" s="315"/>
      <c r="H5" s="315"/>
      <c r="I5" s="315"/>
      <c r="J5" s="315"/>
      <c r="K5" s="315"/>
      <c r="L5" s="315"/>
      <c r="M5" s="315"/>
      <c r="N5" s="315"/>
      <c r="Q5" s="300"/>
      <c r="R5" s="300"/>
      <c r="S5" s="300"/>
      <c r="T5" s="115"/>
      <c r="U5" s="115"/>
      <c r="V5" s="115"/>
      <c r="W5" s="115"/>
      <c r="X5" s="115"/>
      <c r="Y5" s="115"/>
      <c r="Z5" s="115"/>
      <c r="AA5" s="115"/>
      <c r="AB5" s="115"/>
      <c r="AC5" s="115"/>
    </row>
    <row r="6" spans="1:29" ht="18.75" customHeight="1" x14ac:dyDescent="0.3">
      <c r="B6" s="310" t="s">
        <v>103</v>
      </c>
      <c r="C6" s="311"/>
      <c r="D6" s="311"/>
      <c r="E6" s="311"/>
      <c r="F6" s="311"/>
      <c r="G6" s="311"/>
      <c r="H6" s="311"/>
      <c r="I6" s="311"/>
      <c r="J6" s="311"/>
      <c r="K6" s="311"/>
      <c r="L6" s="311"/>
      <c r="M6" s="311"/>
      <c r="N6" s="312"/>
      <c r="Q6" s="143"/>
      <c r="R6" s="116"/>
      <c r="S6" s="119"/>
      <c r="T6" s="116"/>
      <c r="U6" s="116"/>
      <c r="V6" s="116"/>
      <c r="X6" s="117"/>
      <c r="Y6" s="117"/>
      <c r="Z6" s="117"/>
      <c r="AA6" s="117"/>
      <c r="AB6" s="117"/>
      <c r="AC6" s="117"/>
    </row>
    <row r="7" spans="1:29" ht="18.75" customHeight="1" x14ac:dyDescent="0.3">
      <c r="A7" s="23"/>
      <c r="B7" s="316"/>
      <c r="C7" s="316"/>
      <c r="D7" s="316"/>
      <c r="E7" s="316"/>
      <c r="F7" s="316"/>
      <c r="G7" s="316"/>
      <c r="H7" s="316"/>
      <c r="I7" s="316"/>
      <c r="J7" s="316"/>
      <c r="K7" s="316"/>
      <c r="L7" s="316"/>
      <c r="M7" s="316"/>
      <c r="N7" s="316"/>
      <c r="Q7" s="143"/>
      <c r="R7" s="116"/>
      <c r="S7" s="119"/>
      <c r="T7" s="116"/>
      <c r="U7" s="116"/>
      <c r="V7" s="116"/>
      <c r="X7" s="117"/>
      <c r="Y7" s="117"/>
      <c r="Z7" s="117"/>
      <c r="AA7" s="117"/>
      <c r="AB7" s="117"/>
      <c r="AC7" s="117"/>
    </row>
    <row r="8" spans="1:29" ht="18.75" customHeight="1" x14ac:dyDescent="0.3">
      <c r="A8" s="317" t="s">
        <v>292</v>
      </c>
      <c r="B8" s="317"/>
      <c r="C8" s="317"/>
      <c r="D8" s="317"/>
      <c r="E8" s="317"/>
      <c r="F8" s="318"/>
      <c r="G8" s="308">
        <v>46204</v>
      </c>
      <c r="H8" s="308"/>
      <c r="I8" s="308"/>
      <c r="J8" s="2"/>
      <c r="K8" s="2"/>
      <c r="L8" s="2"/>
      <c r="M8" s="2"/>
      <c r="N8" s="2"/>
      <c r="Q8" s="143"/>
      <c r="R8" s="116"/>
      <c r="S8" s="119"/>
      <c r="T8" s="116"/>
      <c r="U8" s="116"/>
      <c r="V8" s="116"/>
      <c r="X8" s="117"/>
      <c r="Y8" s="117"/>
      <c r="Z8" s="117"/>
      <c r="AA8" s="117"/>
      <c r="AB8" s="117"/>
      <c r="AC8" s="117"/>
    </row>
    <row r="9" spans="1:29" ht="18.75" customHeight="1" x14ac:dyDescent="0.3">
      <c r="A9" s="23"/>
      <c r="B9" s="2"/>
      <c r="C9" s="2"/>
      <c r="D9" s="2"/>
      <c r="E9" s="2"/>
      <c r="F9" s="2"/>
      <c r="G9" s="320" t="str">
        <f>YEAR(G8) &amp; "-" &amp; YEAR(G8)+1</f>
        <v>2026-2027</v>
      </c>
      <c r="H9" s="320"/>
      <c r="I9" s="320"/>
      <c r="J9" s="2"/>
      <c r="K9" s="2"/>
      <c r="L9" s="2"/>
      <c r="M9" s="2"/>
      <c r="N9" s="2"/>
      <c r="Q9" s="143"/>
      <c r="R9" s="116"/>
      <c r="S9" s="119"/>
      <c r="T9" s="116"/>
      <c r="U9" s="116"/>
      <c r="V9" s="116"/>
      <c r="X9" s="117"/>
      <c r="Y9" s="117"/>
      <c r="Z9" s="117"/>
      <c r="AA9" s="117"/>
      <c r="AB9" s="117"/>
      <c r="AC9" s="117"/>
    </row>
    <row r="10" spans="1:29" ht="18.75" customHeight="1" x14ac:dyDescent="0.3">
      <c r="A10" s="23"/>
      <c r="B10" s="321"/>
      <c r="C10" s="321"/>
      <c r="D10" s="321"/>
      <c r="E10" s="321"/>
      <c r="F10" s="321"/>
      <c r="G10" s="321"/>
      <c r="H10" s="321"/>
      <c r="I10" s="321"/>
      <c r="J10" s="321"/>
      <c r="K10" s="321"/>
      <c r="L10" s="321"/>
      <c r="M10" s="321"/>
      <c r="N10" s="321"/>
      <c r="Q10" s="143"/>
      <c r="R10" s="116"/>
      <c r="S10" s="119"/>
      <c r="T10" s="116"/>
      <c r="U10" s="116"/>
      <c r="V10" s="116"/>
      <c r="X10" s="117"/>
      <c r="Y10" s="117"/>
      <c r="Z10" s="117"/>
      <c r="AA10" s="117"/>
      <c r="AB10" s="117"/>
      <c r="AC10" s="117"/>
    </row>
    <row r="11" spans="1:29" ht="18.75" customHeight="1" x14ac:dyDescent="0.3">
      <c r="A11" s="113"/>
      <c r="B11" s="322"/>
      <c r="C11" s="322"/>
      <c r="D11" s="322"/>
      <c r="E11" s="322"/>
      <c r="F11" s="322"/>
      <c r="G11" s="322"/>
      <c r="H11" s="322"/>
      <c r="I11" s="322"/>
      <c r="J11" s="322"/>
      <c r="K11" s="322"/>
      <c r="L11" s="322"/>
      <c r="M11" s="322"/>
      <c r="N11" s="322"/>
      <c r="Q11" s="143"/>
      <c r="R11" s="116"/>
      <c r="S11" s="119"/>
      <c r="T11" s="116"/>
      <c r="U11" s="116"/>
      <c r="V11" s="116"/>
      <c r="X11" s="117"/>
      <c r="Y11" s="117"/>
      <c r="Z11" s="117"/>
      <c r="AA11" s="117"/>
      <c r="AB11" s="117"/>
      <c r="AC11" s="117"/>
    </row>
    <row r="12" spans="1:29" ht="18.75" customHeight="1" x14ac:dyDescent="0.3">
      <c r="A12" s="2"/>
      <c r="B12" s="310" t="s">
        <v>523</v>
      </c>
      <c r="C12" s="311"/>
      <c r="D12" s="311"/>
      <c r="E12" s="311"/>
      <c r="F12" s="311"/>
      <c r="G12" s="311"/>
      <c r="H12" s="311"/>
      <c r="I12" s="311"/>
      <c r="J12" s="311"/>
      <c r="K12" s="311"/>
      <c r="L12" s="311"/>
      <c r="M12" s="311"/>
      <c r="N12" s="312"/>
      <c r="Q12" s="143"/>
      <c r="R12" s="116"/>
      <c r="S12" s="119"/>
      <c r="T12" s="116"/>
      <c r="U12" s="116"/>
      <c r="V12" s="116"/>
      <c r="X12" s="117"/>
      <c r="Y12" s="117"/>
      <c r="Z12" s="117"/>
      <c r="AA12" s="117"/>
      <c r="AB12" s="117"/>
      <c r="AC12" s="117"/>
    </row>
    <row r="13" spans="1:29" ht="18.75" customHeight="1" x14ac:dyDescent="0.35">
      <c r="A13" s="323" t="s">
        <v>524</v>
      </c>
      <c r="B13" s="324"/>
      <c r="C13" s="324"/>
      <c r="D13" s="324"/>
      <c r="E13" s="325"/>
      <c r="F13" s="329" t="s">
        <v>294</v>
      </c>
      <c r="G13" s="329"/>
      <c r="H13" s="329"/>
      <c r="I13" s="329"/>
      <c r="J13" s="329"/>
      <c r="K13" s="329"/>
      <c r="Q13" s="116"/>
      <c r="R13" s="117"/>
      <c r="S13" s="119"/>
      <c r="T13" s="117"/>
      <c r="U13" s="117"/>
      <c r="V13" s="117"/>
      <c r="X13" s="117"/>
      <c r="Y13" s="117"/>
      <c r="Z13" s="117"/>
      <c r="AA13" s="117"/>
      <c r="AB13" s="117"/>
      <c r="AC13" s="117"/>
    </row>
    <row r="14" spans="1:29" ht="18.75" customHeight="1" x14ac:dyDescent="0.35">
      <c r="A14" s="326" t="s">
        <v>525</v>
      </c>
      <c r="B14" s="326"/>
      <c r="C14" s="326"/>
      <c r="D14" s="326"/>
      <c r="E14" s="327"/>
      <c r="F14" s="328">
        <f>_xlfn.IFNA(VLOOKUP(F13,Prefills!A6:B144,2),"")</f>
        <v>2</v>
      </c>
      <c r="G14" s="328"/>
      <c r="H14" s="328"/>
      <c r="I14" s="328"/>
      <c r="J14" s="328"/>
      <c r="K14" s="328"/>
      <c r="L14" s="2"/>
      <c r="M14" s="2"/>
      <c r="N14" s="2"/>
      <c r="Q14" s="116"/>
      <c r="R14" s="117"/>
      <c r="S14" s="119"/>
      <c r="T14" s="117"/>
      <c r="U14" s="117"/>
      <c r="V14" s="117"/>
      <c r="X14" s="117"/>
      <c r="Y14" s="117"/>
      <c r="Z14" s="117"/>
      <c r="AA14" s="117"/>
      <c r="AB14" s="117"/>
      <c r="AC14" s="117"/>
    </row>
    <row r="15" spans="1:29" ht="15" customHeight="1" x14ac:dyDescent="0.3">
      <c r="A15" s="160"/>
      <c r="B15" s="330"/>
      <c r="C15" s="330"/>
      <c r="D15" s="330"/>
      <c r="E15" s="330"/>
      <c r="F15" s="330"/>
      <c r="G15" s="330"/>
      <c r="H15" s="330"/>
      <c r="I15" s="330"/>
      <c r="J15" s="330"/>
      <c r="K15" s="330"/>
      <c r="L15" s="330"/>
      <c r="M15" s="330"/>
      <c r="N15" s="330"/>
      <c r="Q15" s="144"/>
      <c r="R15" s="145"/>
      <c r="S15" s="119"/>
      <c r="T15" s="117"/>
      <c r="U15" s="117"/>
      <c r="V15" s="117"/>
      <c r="X15" s="117"/>
      <c r="Y15" s="117"/>
      <c r="Z15" s="117"/>
      <c r="AA15" s="117"/>
      <c r="AB15" s="117"/>
      <c r="AC15" s="117"/>
    </row>
    <row r="16" spans="1:29" ht="18.75" customHeight="1" x14ac:dyDescent="0.3">
      <c r="A16" s="23"/>
      <c r="B16" s="305"/>
      <c r="C16" s="305"/>
      <c r="D16" s="305"/>
      <c r="E16" s="305"/>
      <c r="F16" s="305"/>
      <c r="G16" s="305"/>
      <c r="H16" s="305"/>
      <c r="I16" s="305"/>
      <c r="J16" s="305"/>
      <c r="K16" s="305"/>
      <c r="L16" s="305"/>
      <c r="M16" s="305"/>
      <c r="N16" s="305"/>
      <c r="Q16" s="300"/>
      <c r="R16" s="300"/>
      <c r="S16" s="300"/>
      <c r="T16" s="117"/>
      <c r="U16" s="117"/>
      <c r="V16" s="117"/>
      <c r="X16" s="117"/>
      <c r="Y16" s="117"/>
      <c r="Z16" s="117"/>
      <c r="AA16" s="117"/>
      <c r="AB16" s="117"/>
      <c r="AC16" s="117"/>
    </row>
    <row r="17" spans="1:29" ht="33" customHeight="1" x14ac:dyDescent="0.3">
      <c r="A17" s="115"/>
      <c r="C17" s="309" t="s">
        <v>459</v>
      </c>
      <c r="D17" s="309"/>
      <c r="E17" s="309"/>
      <c r="F17" s="309"/>
      <c r="G17" s="2"/>
      <c r="H17" s="2"/>
      <c r="J17" s="163"/>
      <c r="K17" s="309" t="s">
        <v>460</v>
      </c>
      <c r="L17" s="309"/>
      <c r="M17" s="309"/>
      <c r="N17" s="309"/>
      <c r="Q17" s="144"/>
      <c r="R17" s="119"/>
      <c r="S17" s="119"/>
      <c r="T17" s="118"/>
      <c r="U17" s="118"/>
      <c r="V17" s="118"/>
      <c r="W17" s="118"/>
      <c r="X17" s="118"/>
      <c r="Y17" s="118"/>
      <c r="Z17" s="118"/>
      <c r="AA17" s="118"/>
      <c r="AB17" s="118"/>
      <c r="AC17" s="118"/>
    </row>
    <row r="18" spans="1:29" ht="18.75" customHeight="1" x14ac:dyDescent="0.3">
      <c r="A18" s="159"/>
      <c r="C18" s="319" t="s">
        <v>469</v>
      </c>
      <c r="D18" s="319"/>
      <c r="E18" s="319"/>
      <c r="F18" s="319"/>
      <c r="J18" s="167"/>
      <c r="K18" s="331" t="s">
        <v>447</v>
      </c>
      <c r="L18" s="331"/>
      <c r="M18" s="331"/>
      <c r="N18" s="331"/>
      <c r="Q18" s="302"/>
      <c r="R18" s="302"/>
      <c r="S18" s="302"/>
      <c r="T18" s="119"/>
      <c r="U18" s="119"/>
      <c r="V18" s="119"/>
      <c r="X18" s="117"/>
      <c r="Y18" s="117"/>
      <c r="Z18" s="117"/>
      <c r="AA18" s="117"/>
      <c r="AB18" s="117"/>
      <c r="AC18" s="117"/>
    </row>
    <row r="19" spans="1:29" ht="30.75" customHeight="1" x14ac:dyDescent="0.3">
      <c r="A19" s="173"/>
      <c r="B19" s="174" t="s">
        <v>273</v>
      </c>
      <c r="C19" s="137" t="s">
        <v>274</v>
      </c>
      <c r="D19" s="319" t="s">
        <v>275</v>
      </c>
      <c r="E19" s="319"/>
      <c r="F19" s="319"/>
      <c r="I19" s="170" t="s">
        <v>290</v>
      </c>
      <c r="J19" s="170" t="s">
        <v>446</v>
      </c>
      <c r="K19" s="304" t="s">
        <v>445</v>
      </c>
      <c r="L19" s="304"/>
      <c r="M19" s="304"/>
      <c r="N19" s="304"/>
      <c r="Q19" s="144"/>
      <c r="R19" s="145"/>
      <c r="S19" s="119"/>
      <c r="T19" s="20"/>
      <c r="U19" s="20"/>
      <c r="V19" s="20"/>
      <c r="W19" s="21"/>
      <c r="X19" s="20"/>
      <c r="Y19" s="20"/>
      <c r="Z19" s="20"/>
      <c r="AA19" s="20"/>
      <c r="AB19" s="20"/>
      <c r="AC19" s="20"/>
    </row>
    <row r="20" spans="1:29" ht="26.25" customHeight="1" x14ac:dyDescent="0.35">
      <c r="A20" s="175" t="b">
        <v>0</v>
      </c>
      <c r="B20" s="176"/>
      <c r="C20" s="140"/>
      <c r="D20" s="332" t="s">
        <v>479</v>
      </c>
      <c r="E20" s="332"/>
      <c r="F20" s="332"/>
      <c r="I20" s="171">
        <v>1</v>
      </c>
      <c r="J20" s="171" t="s">
        <v>516</v>
      </c>
      <c r="K20" s="303"/>
      <c r="L20" s="303"/>
      <c r="M20" s="303"/>
      <c r="N20" s="303"/>
      <c r="Q20" s="301"/>
      <c r="R20" s="301"/>
      <c r="S20" s="301"/>
      <c r="T20" s="115"/>
      <c r="U20" s="115"/>
      <c r="V20" s="115"/>
      <c r="W20" s="115"/>
      <c r="X20" s="115"/>
      <c r="Y20" s="115"/>
      <c r="Z20" s="115"/>
      <c r="AA20" s="115"/>
      <c r="AB20" s="115"/>
      <c r="AC20" s="115"/>
    </row>
    <row r="21" spans="1:29" ht="26.25" customHeight="1" x14ac:dyDescent="0.35">
      <c r="A21" s="175" t="b">
        <v>0</v>
      </c>
      <c r="B21" s="176"/>
      <c r="C21" s="162" t="s">
        <v>485</v>
      </c>
      <c r="D21" s="306" t="s">
        <v>485</v>
      </c>
      <c r="E21" s="306"/>
      <c r="F21" s="306"/>
      <c r="I21" s="194">
        <v>2</v>
      </c>
      <c r="J21" s="172" t="s">
        <v>515</v>
      </c>
      <c r="K21" s="303"/>
      <c r="L21" s="303"/>
      <c r="M21" s="303"/>
      <c r="N21" s="303"/>
      <c r="Q21" s="300"/>
      <c r="R21" s="300"/>
      <c r="S21" s="300"/>
      <c r="T21" s="116"/>
      <c r="U21" s="116"/>
      <c r="V21" s="116"/>
      <c r="X21" s="117"/>
      <c r="Y21" s="117"/>
      <c r="Z21" s="117"/>
      <c r="AA21" s="117"/>
      <c r="AB21" s="117"/>
      <c r="AC21" s="117"/>
    </row>
    <row r="22" spans="1:29" ht="30" customHeight="1" x14ac:dyDescent="0.35">
      <c r="A22" s="175" t="b">
        <v>0</v>
      </c>
      <c r="B22" s="176"/>
      <c r="C22" s="162" t="s">
        <v>276</v>
      </c>
      <c r="D22" s="306" t="s">
        <v>276</v>
      </c>
      <c r="E22" s="306"/>
      <c r="F22" s="306"/>
      <c r="G22" s="13"/>
      <c r="I22" s="171">
        <v>3</v>
      </c>
      <c r="J22" s="172" t="s">
        <v>467</v>
      </c>
      <c r="K22" s="303"/>
      <c r="L22" s="303"/>
      <c r="M22" s="303"/>
      <c r="N22" s="303"/>
      <c r="Q22" s="143"/>
      <c r="R22" s="116"/>
      <c r="S22" s="117"/>
      <c r="T22" s="116"/>
      <c r="U22" s="116"/>
      <c r="V22" s="116"/>
      <c r="X22" s="117"/>
      <c r="Y22" s="117"/>
      <c r="Z22" s="117"/>
      <c r="AA22" s="117"/>
      <c r="AB22" s="117"/>
      <c r="AC22" s="117"/>
    </row>
    <row r="23" spans="1:29" ht="30" customHeight="1" x14ac:dyDescent="0.35">
      <c r="A23" s="175" t="b">
        <v>0</v>
      </c>
      <c r="B23" s="176"/>
      <c r="C23" s="162" t="s">
        <v>277</v>
      </c>
      <c r="D23" s="306" t="s">
        <v>509</v>
      </c>
      <c r="E23" s="306"/>
      <c r="F23" s="306"/>
      <c r="G23" s="169"/>
      <c r="H23" s="17"/>
      <c r="I23" s="194">
        <v>4</v>
      </c>
      <c r="J23" s="172" t="s">
        <v>514</v>
      </c>
      <c r="K23" s="303"/>
      <c r="L23" s="303"/>
      <c r="M23" s="303"/>
      <c r="N23" s="303"/>
      <c r="Q23" s="143"/>
      <c r="R23" s="116"/>
      <c r="S23" s="117"/>
      <c r="T23" s="116"/>
      <c r="U23" s="116"/>
      <c r="V23" s="116"/>
      <c r="X23" s="117"/>
      <c r="Y23" s="117"/>
      <c r="Z23" s="117"/>
      <c r="AA23" s="117"/>
      <c r="AB23" s="117"/>
      <c r="AC23" s="117"/>
    </row>
    <row r="24" spans="1:29" ht="30" customHeight="1" x14ac:dyDescent="0.35">
      <c r="A24" s="175" t="b">
        <v>0</v>
      </c>
      <c r="B24" s="176"/>
      <c r="C24" s="162" t="s">
        <v>278</v>
      </c>
      <c r="D24" s="333" t="s">
        <v>517</v>
      </c>
      <c r="E24" s="334"/>
      <c r="F24" s="335"/>
      <c r="G24" s="13"/>
      <c r="I24" s="171">
        <v>5</v>
      </c>
      <c r="J24" s="172" t="s">
        <v>510</v>
      </c>
      <c r="K24" s="303"/>
      <c r="L24" s="303"/>
      <c r="M24" s="303"/>
      <c r="N24" s="303"/>
      <c r="Q24" s="143"/>
      <c r="R24" s="116"/>
      <c r="S24" s="117"/>
      <c r="T24" s="116"/>
      <c r="U24" s="116"/>
      <c r="V24" s="116"/>
      <c r="X24" s="117"/>
      <c r="Y24" s="117"/>
      <c r="Z24" s="117"/>
      <c r="AA24" s="117"/>
      <c r="AB24" s="117"/>
      <c r="AC24" s="117"/>
    </row>
    <row r="25" spans="1:29" ht="42.75" customHeight="1" x14ac:dyDescent="0.35">
      <c r="A25" s="175" t="b">
        <v>0</v>
      </c>
      <c r="B25" s="176"/>
      <c r="C25" s="162" t="s">
        <v>279</v>
      </c>
      <c r="D25" s="333" t="s">
        <v>278</v>
      </c>
      <c r="E25" s="334"/>
      <c r="F25" s="335"/>
      <c r="G25" s="13"/>
      <c r="I25" s="194">
        <v>6</v>
      </c>
      <c r="J25" s="172" t="s">
        <v>284</v>
      </c>
      <c r="K25" s="303"/>
      <c r="L25" s="303"/>
      <c r="M25" s="303"/>
      <c r="N25" s="303"/>
      <c r="Q25" s="143"/>
      <c r="R25" s="116"/>
      <c r="S25" s="117"/>
      <c r="T25" s="116"/>
      <c r="U25" s="116"/>
      <c r="V25" s="116"/>
      <c r="X25" s="117"/>
      <c r="Y25" s="117"/>
      <c r="Z25" s="117"/>
      <c r="AA25" s="117"/>
      <c r="AB25" s="117"/>
      <c r="AC25" s="117"/>
    </row>
    <row r="26" spans="1:29" ht="30" customHeight="1" x14ac:dyDescent="0.35">
      <c r="A26" s="175" t="b">
        <v>0</v>
      </c>
      <c r="B26" s="176"/>
      <c r="C26" s="162" t="s">
        <v>279</v>
      </c>
      <c r="D26" s="333" t="s">
        <v>279</v>
      </c>
      <c r="E26" s="334"/>
      <c r="F26" s="335"/>
      <c r="G26" s="13"/>
      <c r="I26" s="171">
        <v>7</v>
      </c>
      <c r="J26" s="172" t="s">
        <v>284</v>
      </c>
      <c r="K26" s="303"/>
      <c r="L26" s="303"/>
      <c r="M26" s="303"/>
      <c r="N26" s="303"/>
      <c r="Q26" s="143"/>
      <c r="R26" s="116"/>
      <c r="S26" s="117"/>
      <c r="T26" s="116"/>
      <c r="U26" s="116"/>
      <c r="V26" s="116"/>
      <c r="X26" s="117"/>
      <c r="Y26" s="117"/>
      <c r="Z26" s="117"/>
      <c r="AA26" s="117"/>
      <c r="AB26" s="117"/>
      <c r="AC26" s="117"/>
    </row>
    <row r="27" spans="1:29" ht="30" customHeight="1" x14ac:dyDescent="0.35">
      <c r="A27" s="175" t="b">
        <v>0</v>
      </c>
      <c r="B27" s="176"/>
      <c r="C27" s="162" t="s">
        <v>280</v>
      </c>
      <c r="D27" s="306" t="s">
        <v>280</v>
      </c>
      <c r="E27" s="306"/>
      <c r="F27" s="306"/>
      <c r="G27" s="13"/>
      <c r="I27" s="194">
        <v>8</v>
      </c>
      <c r="J27" s="172" t="s">
        <v>513</v>
      </c>
      <c r="K27" s="303"/>
      <c r="L27" s="303"/>
      <c r="M27" s="303"/>
      <c r="N27" s="303"/>
      <c r="Q27" s="143"/>
      <c r="R27" s="116"/>
      <c r="S27" s="117"/>
      <c r="T27" s="116"/>
      <c r="U27" s="116"/>
      <c r="V27" s="116"/>
      <c r="X27" s="117"/>
      <c r="Y27" s="117"/>
      <c r="Z27" s="117"/>
      <c r="AA27" s="117"/>
      <c r="AB27" s="117"/>
      <c r="AC27" s="117"/>
    </row>
    <row r="28" spans="1:29" ht="30" customHeight="1" x14ac:dyDescent="0.35">
      <c r="A28" s="175" t="b">
        <v>0</v>
      </c>
      <c r="B28" s="176"/>
      <c r="C28" s="162" t="s">
        <v>289</v>
      </c>
      <c r="D28" s="306" t="s">
        <v>289</v>
      </c>
      <c r="E28" s="306"/>
      <c r="F28" s="306"/>
      <c r="G28" s="13"/>
      <c r="I28" s="171">
        <v>9</v>
      </c>
      <c r="J28" s="172" t="s">
        <v>284</v>
      </c>
      <c r="K28" s="303"/>
      <c r="L28" s="303"/>
      <c r="M28" s="303"/>
      <c r="N28" s="303"/>
      <c r="Q28" s="143"/>
      <c r="R28" s="116"/>
      <c r="S28" s="117"/>
      <c r="T28" s="116"/>
      <c r="U28" s="116"/>
      <c r="V28" s="116"/>
      <c r="X28" s="117"/>
      <c r="Y28" s="117"/>
      <c r="Z28" s="117"/>
      <c r="AA28" s="117"/>
      <c r="AB28" s="117"/>
      <c r="AC28" s="117"/>
    </row>
    <row r="29" spans="1:29" ht="26.25" customHeight="1" x14ac:dyDescent="0.35">
      <c r="A29" s="175" t="b">
        <v>0</v>
      </c>
      <c r="B29" s="176"/>
      <c r="C29" s="162" t="s">
        <v>268</v>
      </c>
      <c r="D29" s="306" t="s">
        <v>268</v>
      </c>
      <c r="E29" s="306"/>
      <c r="F29" s="306"/>
      <c r="G29" s="13"/>
      <c r="I29" s="194">
        <v>10</v>
      </c>
      <c r="J29" s="172" t="s">
        <v>502</v>
      </c>
      <c r="K29" s="303"/>
      <c r="L29" s="303"/>
      <c r="M29" s="303"/>
      <c r="N29" s="303"/>
      <c r="Q29" s="143"/>
      <c r="R29" s="116"/>
      <c r="S29" s="117"/>
      <c r="T29" s="117"/>
      <c r="U29" s="117"/>
      <c r="V29" s="117"/>
      <c r="X29" s="117"/>
      <c r="Y29" s="117"/>
      <c r="Z29" s="117"/>
      <c r="AA29" s="117"/>
      <c r="AB29" s="117"/>
      <c r="AC29" s="117"/>
    </row>
    <row r="30" spans="1:29" ht="26.25" customHeight="1" x14ac:dyDescent="0.35">
      <c r="A30" s="177" t="b">
        <v>0</v>
      </c>
      <c r="B30" s="176"/>
      <c r="C30" s="162" t="s">
        <v>269</v>
      </c>
      <c r="D30" s="299" t="s">
        <v>269</v>
      </c>
      <c r="E30" s="299"/>
      <c r="F30" s="299"/>
      <c r="G30" s="168"/>
      <c r="H30" s="16"/>
      <c r="I30" s="171">
        <v>11</v>
      </c>
      <c r="J30" s="172" t="s">
        <v>284</v>
      </c>
      <c r="K30" s="303"/>
      <c r="L30" s="303"/>
      <c r="M30" s="303"/>
      <c r="N30" s="303"/>
      <c r="Q30" s="116"/>
      <c r="R30" s="117"/>
      <c r="S30" s="117"/>
      <c r="T30" s="118"/>
      <c r="U30" s="118"/>
      <c r="V30" s="118"/>
      <c r="W30" s="118"/>
      <c r="X30" s="118"/>
      <c r="Y30" s="118"/>
      <c r="Z30" s="118"/>
      <c r="AA30" s="118"/>
      <c r="AB30" s="118"/>
      <c r="AC30" s="118"/>
    </row>
    <row r="31" spans="1:29" ht="26.25" customHeight="1" x14ac:dyDescent="0.35">
      <c r="A31" s="161"/>
      <c r="B31" s="138"/>
      <c r="C31" s="14"/>
      <c r="E31" s="15"/>
      <c r="F31" s="14"/>
      <c r="G31" s="14"/>
      <c r="I31" s="194">
        <v>12</v>
      </c>
      <c r="J31" s="172" t="s">
        <v>435</v>
      </c>
      <c r="K31" s="303"/>
      <c r="L31" s="303"/>
      <c r="M31" s="303"/>
      <c r="N31" s="303"/>
      <c r="Q31" s="300"/>
      <c r="R31" s="300"/>
      <c r="S31" s="300"/>
      <c r="T31" s="119"/>
      <c r="U31" s="119"/>
      <c r="V31" s="119"/>
      <c r="X31" s="117"/>
      <c r="Y31" s="117"/>
      <c r="Z31" s="117"/>
      <c r="AA31" s="117"/>
      <c r="AB31" s="117"/>
      <c r="AC31" s="117"/>
    </row>
    <row r="32" spans="1:29" ht="26.25" customHeight="1" x14ac:dyDescent="0.35">
      <c r="A32" s="161"/>
      <c r="B32" s="14"/>
      <c r="C32" s="14"/>
      <c r="E32" s="15"/>
      <c r="F32" s="14"/>
      <c r="G32" s="14"/>
      <c r="I32" s="171">
        <v>13</v>
      </c>
      <c r="J32" s="172" t="s">
        <v>284</v>
      </c>
      <c r="K32" s="303"/>
      <c r="L32" s="303"/>
      <c r="M32" s="303"/>
      <c r="N32" s="303"/>
      <c r="Q32" s="144"/>
      <c r="R32" s="119"/>
      <c r="S32" s="119"/>
      <c r="T32" s="32"/>
      <c r="U32" s="1"/>
      <c r="V32" s="1"/>
      <c r="W32" s="1"/>
      <c r="X32" s="1"/>
      <c r="Y32" s="1"/>
      <c r="Z32" s="1"/>
      <c r="AA32" s="1"/>
      <c r="AB32" s="1"/>
      <c r="AC32" s="1"/>
    </row>
    <row r="33" spans="1:29" ht="26.25" customHeight="1" x14ac:dyDescent="0.35">
      <c r="A33" s="161"/>
      <c r="B33" s="14"/>
      <c r="C33" s="14"/>
      <c r="D33" s="15"/>
      <c r="E33" s="14"/>
      <c r="F33" s="14"/>
      <c r="G33" s="14"/>
      <c r="I33" s="194">
        <v>14</v>
      </c>
      <c r="J33" s="172" t="s">
        <v>284</v>
      </c>
      <c r="K33" s="303"/>
      <c r="L33" s="303"/>
      <c r="M33" s="303"/>
      <c r="N33" s="303"/>
      <c r="Q33" s="18"/>
      <c r="R33" s="19"/>
      <c r="S33" s="19"/>
      <c r="T33" s="19"/>
      <c r="U33" s="19"/>
      <c r="V33" s="19"/>
      <c r="W33" s="19"/>
      <c r="X33" s="19"/>
      <c r="Y33" s="19"/>
      <c r="Z33" s="19"/>
      <c r="AA33" s="19"/>
      <c r="AB33" s="19"/>
      <c r="AC33" s="19"/>
    </row>
    <row r="34" spans="1:29" ht="26.25" customHeight="1" x14ac:dyDescent="0.35">
      <c r="A34" s="161"/>
      <c r="B34" s="14"/>
      <c r="C34" s="14"/>
      <c r="D34" s="14"/>
      <c r="E34" s="14"/>
      <c r="F34" s="14"/>
      <c r="G34" s="14"/>
      <c r="I34" s="171">
        <v>15</v>
      </c>
      <c r="J34" s="172" t="s">
        <v>291</v>
      </c>
      <c r="K34" s="303"/>
      <c r="L34" s="303"/>
      <c r="M34" s="303"/>
      <c r="N34" s="303"/>
      <c r="Q34" s="20"/>
      <c r="R34" s="21"/>
      <c r="S34" s="20"/>
      <c r="T34" s="20"/>
      <c r="U34" s="20"/>
      <c r="V34" s="20"/>
      <c r="W34" s="21"/>
      <c r="X34" s="21"/>
      <c r="Y34" s="21"/>
      <c r="Z34" s="21"/>
      <c r="AA34" s="21"/>
      <c r="AB34" s="21"/>
      <c r="AC34" s="21"/>
    </row>
    <row r="35" spans="1:29" ht="26.25" customHeight="1" x14ac:dyDescent="0.25">
      <c r="A35" s="161"/>
      <c r="B35" s="141"/>
      <c r="C35" s="14"/>
      <c r="D35" s="14"/>
      <c r="E35" s="14"/>
      <c r="F35" s="14"/>
      <c r="G35" s="14"/>
      <c r="I35" s="194">
        <v>16</v>
      </c>
      <c r="J35" s="172" t="s">
        <v>291</v>
      </c>
      <c r="K35" s="299"/>
      <c r="L35" s="299"/>
      <c r="M35" s="299"/>
      <c r="N35" s="299"/>
      <c r="O35" s="24"/>
      <c r="P35" s="24"/>
      <c r="Q35" s="24"/>
      <c r="R35" s="21"/>
      <c r="S35" s="20"/>
      <c r="T35" s="20"/>
      <c r="U35" s="20"/>
      <c r="V35" s="20"/>
      <c r="W35" s="21"/>
      <c r="X35" s="21"/>
      <c r="Y35" s="21"/>
      <c r="Z35" s="21"/>
      <c r="AA35" s="21"/>
      <c r="AB35" s="21"/>
      <c r="AC35" s="21"/>
    </row>
    <row r="36" spans="1:29" ht="15.6" x14ac:dyDescent="0.25">
      <c r="A36" s="161"/>
      <c r="B36" s="142"/>
      <c r="C36" s="14"/>
      <c r="D36" s="14"/>
      <c r="E36" s="14"/>
      <c r="F36" s="14"/>
      <c r="I36" s="17"/>
      <c r="J36" s="17"/>
      <c r="K36" s="17"/>
      <c r="L36" s="17"/>
      <c r="M36" s="17"/>
      <c r="N36" s="17"/>
      <c r="P36" s="136"/>
      <c r="Q36" s="136"/>
      <c r="R36" s="20"/>
      <c r="S36" s="20"/>
      <c r="T36" s="20"/>
      <c r="U36" s="20"/>
      <c r="V36" s="20"/>
      <c r="W36" s="20"/>
      <c r="X36" s="20"/>
      <c r="Y36" s="20"/>
      <c r="Z36" s="20"/>
      <c r="AA36" s="20"/>
      <c r="AB36" s="20"/>
      <c r="AC36" s="20"/>
    </row>
    <row r="37" spans="1:29" hidden="1" x14ac:dyDescent="0.25">
      <c r="R37" s="22"/>
    </row>
    <row r="38" spans="1:29" ht="13.5" hidden="1" customHeight="1" x14ac:dyDescent="0.25"/>
    <row r="42" spans="1:29" ht="18" hidden="1" x14ac:dyDescent="0.35">
      <c r="K42" s="16"/>
      <c r="L42" s="16"/>
      <c r="M42" s="16"/>
      <c r="N42" s="16"/>
    </row>
  </sheetData>
  <sheetProtection algorithmName="SHA-512" hashValue="M/crHbsO01Ek1ABeXDpZKapcDHPOCMyaNTZ6jlf6PwiiFZdwEN2igJL8POaqyJE+Gm+cDEys3fxxcZT9SKBsRQ==" saltValue="rZcBVsdBxW+L/SYjWO9lRw==" spinCount="100000" sheet="1" objects="1" scenarios="1"/>
  <mergeCells count="60">
    <mergeCell ref="D26:F26"/>
    <mergeCell ref="D25:F25"/>
    <mergeCell ref="K25:N25"/>
    <mergeCell ref="K34:N34"/>
    <mergeCell ref="K33:N33"/>
    <mergeCell ref="K32:N32"/>
    <mergeCell ref="K31:N31"/>
    <mergeCell ref="K30:N30"/>
    <mergeCell ref="C18:F18"/>
    <mergeCell ref="K18:N18"/>
    <mergeCell ref="K23:N23"/>
    <mergeCell ref="K22:N22"/>
    <mergeCell ref="K24:N24"/>
    <mergeCell ref="K20:N20"/>
    <mergeCell ref="K21:N21"/>
    <mergeCell ref="D23:F23"/>
    <mergeCell ref="D20:F20"/>
    <mergeCell ref="D24:F24"/>
    <mergeCell ref="G9:I9"/>
    <mergeCell ref="C17:F17"/>
    <mergeCell ref="B12:N12"/>
    <mergeCell ref="B10:N10"/>
    <mergeCell ref="B11:N11"/>
    <mergeCell ref="A13:E13"/>
    <mergeCell ref="A14:E14"/>
    <mergeCell ref="F14:K14"/>
    <mergeCell ref="F13:K13"/>
    <mergeCell ref="B15:N15"/>
    <mergeCell ref="Q1:S1"/>
    <mergeCell ref="Q3:S3"/>
    <mergeCell ref="Q5:S5"/>
    <mergeCell ref="Q21:S21"/>
    <mergeCell ref="G8:I8"/>
    <mergeCell ref="K17:N17"/>
    <mergeCell ref="B6:N6"/>
    <mergeCell ref="B1:N1"/>
    <mergeCell ref="B2:N2"/>
    <mergeCell ref="B3:N3"/>
    <mergeCell ref="B4:N4"/>
    <mergeCell ref="B5:N5"/>
    <mergeCell ref="B7:N7"/>
    <mergeCell ref="A8:F8"/>
    <mergeCell ref="D19:F19"/>
    <mergeCell ref="D21:F21"/>
    <mergeCell ref="K35:N35"/>
    <mergeCell ref="Q31:S31"/>
    <mergeCell ref="Q20:S20"/>
    <mergeCell ref="Q16:S16"/>
    <mergeCell ref="Q18:S18"/>
    <mergeCell ref="K26:N26"/>
    <mergeCell ref="K29:N29"/>
    <mergeCell ref="K27:N27"/>
    <mergeCell ref="K28:N28"/>
    <mergeCell ref="K19:N19"/>
    <mergeCell ref="B16:N16"/>
    <mergeCell ref="D22:F22"/>
    <mergeCell ref="D30:F30"/>
    <mergeCell ref="D27:F27"/>
    <mergeCell ref="D28:F28"/>
    <mergeCell ref="D29:F29"/>
  </mergeCells>
  <conditionalFormatting sqref="H21">
    <cfRule type="cellIs" priority="53" operator="equal">
      <formula>TRUE</formula>
    </cfRule>
  </conditionalFormatting>
  <conditionalFormatting sqref="D29:F29">
    <cfRule type="expression" dxfId="65" priority="32">
      <formula>$A$29</formula>
    </cfRule>
  </conditionalFormatting>
  <conditionalFormatting sqref="D28:F28">
    <cfRule type="expression" dxfId="64" priority="28">
      <formula>$A$28</formula>
    </cfRule>
  </conditionalFormatting>
  <conditionalFormatting sqref="D27:F27">
    <cfRule type="expression" dxfId="63" priority="27">
      <formula>$A$27</formula>
    </cfRule>
  </conditionalFormatting>
  <conditionalFormatting sqref="D22:F22">
    <cfRule type="expression" dxfId="62" priority="9">
      <formula>$A$22</formula>
    </cfRule>
  </conditionalFormatting>
  <conditionalFormatting sqref="D20:F30">
    <cfRule type="expression" dxfId="61" priority="5">
      <formula>$A$20</formula>
    </cfRule>
  </conditionalFormatting>
  <conditionalFormatting sqref="D21:F21">
    <cfRule type="expression" dxfId="60" priority="8">
      <formula>$A$21</formula>
    </cfRule>
  </conditionalFormatting>
  <conditionalFormatting sqref="D30:F30">
    <cfRule type="expression" dxfId="59" priority="33">
      <formula>$A$30</formula>
    </cfRule>
  </conditionalFormatting>
  <conditionalFormatting sqref="S17 S22:S24 S32 S6:S15 S19 S26:S30">
    <cfRule type="containsText" dxfId="58" priority="37" operator="containsText" text="No">
      <formula>NOT(ISERROR(SEARCH("No",S6)))</formula>
    </cfRule>
  </conditionalFormatting>
  <conditionalFormatting sqref="S25">
    <cfRule type="containsText" dxfId="57" priority="34" operator="containsText" text="No">
      <formula>NOT(ISERROR(SEARCH("No",S25)))</formula>
    </cfRule>
  </conditionalFormatting>
  <conditionalFormatting sqref="D25">
    <cfRule type="expression" dxfId="56" priority="22">
      <formula>$A$25</formula>
    </cfRule>
  </conditionalFormatting>
  <conditionalFormatting sqref="D23">
    <cfRule type="expression" dxfId="55" priority="10">
      <formula>$A$23</formula>
    </cfRule>
  </conditionalFormatting>
  <conditionalFormatting sqref="D26">
    <cfRule type="expression" dxfId="54" priority="26">
      <formula>$A$26</formula>
    </cfRule>
  </conditionalFormatting>
  <conditionalFormatting sqref="D24:F24">
    <cfRule type="expression" dxfId="53" priority="11">
      <formula>$A$24</formula>
    </cfRule>
  </conditionalFormatting>
  <printOptions horizontalCentered="1"/>
  <pageMargins left="0.25" right="0.25" top="0.75" bottom="0.75" header="0.3" footer="0.3"/>
  <pageSetup scale="59" orientation="portrait" horizontalDpi="1200" verticalDpi="1200" r:id="rId1"/>
  <headerFooter>
    <oddFooter>&amp;L&amp;"Times New Roman,Regular"&amp;8&amp;D&amp;R&amp;"Times New Roman,Regular"&amp;8Title IV, Part A
 Individual Application</oddFoot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54" r:id="rId4" name="Check Box 30">
              <controlPr locked="0" defaultSize="0" autoFill="0" autoLine="0" autoPict="0" altText="check">
                <anchor moveWithCells="1">
                  <from>
                    <xdr:col>2</xdr:col>
                    <xdr:colOff>327660</xdr:colOff>
                    <xdr:row>19</xdr:row>
                    <xdr:rowOff>45720</xdr:rowOff>
                  </from>
                  <to>
                    <xdr:col>2</xdr:col>
                    <xdr:colOff>807720</xdr:colOff>
                    <xdr:row>19</xdr:row>
                    <xdr:rowOff>289560</xdr:rowOff>
                  </to>
                </anchor>
              </controlPr>
            </control>
          </mc:Choice>
        </mc:AlternateContent>
        <mc:AlternateContent xmlns:mc="http://schemas.openxmlformats.org/markup-compatibility/2006">
          <mc:Choice Requires="x14">
            <control shapeId="1055" r:id="rId5" name="Check Box 31">
              <controlPr locked="0" defaultSize="0" autoFill="0" autoLine="0" autoPict="0">
                <anchor moveWithCells="1">
                  <from>
                    <xdr:col>2</xdr:col>
                    <xdr:colOff>312420</xdr:colOff>
                    <xdr:row>20</xdr:row>
                    <xdr:rowOff>60960</xdr:rowOff>
                  </from>
                  <to>
                    <xdr:col>2</xdr:col>
                    <xdr:colOff>830580</xdr:colOff>
                    <xdr:row>20</xdr:row>
                    <xdr:rowOff>259080</xdr:rowOff>
                  </to>
                </anchor>
              </controlPr>
            </control>
          </mc:Choice>
        </mc:AlternateContent>
        <mc:AlternateContent xmlns:mc="http://schemas.openxmlformats.org/markup-compatibility/2006">
          <mc:Choice Requires="x14">
            <control shapeId="1061" r:id="rId6" name="Check Box 37">
              <controlPr locked="0" defaultSize="0" autoFill="0" autoLine="0" autoPict="0">
                <anchor moveWithCells="1">
                  <from>
                    <xdr:col>2</xdr:col>
                    <xdr:colOff>312420</xdr:colOff>
                    <xdr:row>21</xdr:row>
                    <xdr:rowOff>60960</xdr:rowOff>
                  </from>
                  <to>
                    <xdr:col>2</xdr:col>
                    <xdr:colOff>830580</xdr:colOff>
                    <xdr:row>21</xdr:row>
                    <xdr:rowOff>259080</xdr:rowOff>
                  </to>
                </anchor>
              </controlPr>
            </control>
          </mc:Choice>
        </mc:AlternateContent>
        <mc:AlternateContent xmlns:mc="http://schemas.openxmlformats.org/markup-compatibility/2006">
          <mc:Choice Requires="x14">
            <control shapeId="1064" r:id="rId7" name="Check Box 40">
              <controlPr locked="0" defaultSize="0" autoFill="0" autoLine="0" autoPict="0">
                <anchor moveWithCells="1">
                  <from>
                    <xdr:col>2</xdr:col>
                    <xdr:colOff>312420</xdr:colOff>
                    <xdr:row>22</xdr:row>
                    <xdr:rowOff>60960</xdr:rowOff>
                  </from>
                  <to>
                    <xdr:col>2</xdr:col>
                    <xdr:colOff>830580</xdr:colOff>
                    <xdr:row>22</xdr:row>
                    <xdr:rowOff>259080</xdr:rowOff>
                  </to>
                </anchor>
              </controlPr>
            </control>
          </mc:Choice>
        </mc:AlternateContent>
        <mc:AlternateContent xmlns:mc="http://schemas.openxmlformats.org/markup-compatibility/2006">
          <mc:Choice Requires="x14">
            <control shapeId="1065" r:id="rId8" name="Check Box 41">
              <controlPr locked="0" defaultSize="0" autoFill="0" autoLine="0" autoPict="0">
                <anchor moveWithCells="1">
                  <from>
                    <xdr:col>2</xdr:col>
                    <xdr:colOff>312420</xdr:colOff>
                    <xdr:row>23</xdr:row>
                    <xdr:rowOff>60960</xdr:rowOff>
                  </from>
                  <to>
                    <xdr:col>2</xdr:col>
                    <xdr:colOff>830580</xdr:colOff>
                    <xdr:row>23</xdr:row>
                    <xdr:rowOff>259080</xdr:rowOff>
                  </to>
                </anchor>
              </controlPr>
            </control>
          </mc:Choice>
        </mc:AlternateContent>
        <mc:AlternateContent xmlns:mc="http://schemas.openxmlformats.org/markup-compatibility/2006">
          <mc:Choice Requires="x14">
            <control shapeId="1072" r:id="rId9" name="Check Box 48">
              <controlPr locked="0" defaultSize="0" autoFill="0" autoLine="0" autoPict="0">
                <anchor moveWithCells="1">
                  <from>
                    <xdr:col>2</xdr:col>
                    <xdr:colOff>312420</xdr:colOff>
                    <xdr:row>25</xdr:row>
                    <xdr:rowOff>60960</xdr:rowOff>
                  </from>
                  <to>
                    <xdr:col>2</xdr:col>
                    <xdr:colOff>830580</xdr:colOff>
                    <xdr:row>25</xdr:row>
                    <xdr:rowOff>259080</xdr:rowOff>
                  </to>
                </anchor>
              </controlPr>
            </control>
          </mc:Choice>
        </mc:AlternateContent>
        <mc:AlternateContent xmlns:mc="http://schemas.openxmlformats.org/markup-compatibility/2006">
          <mc:Choice Requires="x14">
            <control shapeId="1075" r:id="rId10" name="Check Box 51">
              <controlPr locked="0" defaultSize="0" autoFill="0" autoLine="0" autoPict="0">
                <anchor moveWithCells="1">
                  <from>
                    <xdr:col>2</xdr:col>
                    <xdr:colOff>312420</xdr:colOff>
                    <xdr:row>26</xdr:row>
                    <xdr:rowOff>60960</xdr:rowOff>
                  </from>
                  <to>
                    <xdr:col>2</xdr:col>
                    <xdr:colOff>830580</xdr:colOff>
                    <xdr:row>26</xdr:row>
                    <xdr:rowOff>259080</xdr:rowOff>
                  </to>
                </anchor>
              </controlPr>
            </control>
          </mc:Choice>
        </mc:AlternateContent>
        <mc:AlternateContent xmlns:mc="http://schemas.openxmlformats.org/markup-compatibility/2006">
          <mc:Choice Requires="x14">
            <control shapeId="1076" r:id="rId11" name="Check Box 52">
              <controlPr locked="0" defaultSize="0" autoFill="0" autoLine="0" autoPict="0">
                <anchor moveWithCells="1">
                  <from>
                    <xdr:col>2</xdr:col>
                    <xdr:colOff>297180</xdr:colOff>
                    <xdr:row>27</xdr:row>
                    <xdr:rowOff>99060</xdr:rowOff>
                  </from>
                  <to>
                    <xdr:col>2</xdr:col>
                    <xdr:colOff>807720</xdr:colOff>
                    <xdr:row>27</xdr:row>
                    <xdr:rowOff>297180</xdr:rowOff>
                  </to>
                </anchor>
              </controlPr>
            </control>
          </mc:Choice>
        </mc:AlternateContent>
        <mc:AlternateContent xmlns:mc="http://schemas.openxmlformats.org/markup-compatibility/2006">
          <mc:Choice Requires="x14">
            <control shapeId="1077" r:id="rId12" name="Check Box 53">
              <controlPr locked="0" defaultSize="0" autoFill="0" autoLine="0" autoPict="0">
                <anchor moveWithCells="1">
                  <from>
                    <xdr:col>2</xdr:col>
                    <xdr:colOff>289560</xdr:colOff>
                    <xdr:row>28</xdr:row>
                    <xdr:rowOff>99060</xdr:rowOff>
                  </from>
                  <to>
                    <xdr:col>2</xdr:col>
                    <xdr:colOff>800100</xdr:colOff>
                    <xdr:row>28</xdr:row>
                    <xdr:rowOff>297180</xdr:rowOff>
                  </to>
                </anchor>
              </controlPr>
            </control>
          </mc:Choice>
        </mc:AlternateContent>
        <mc:AlternateContent xmlns:mc="http://schemas.openxmlformats.org/markup-compatibility/2006">
          <mc:Choice Requires="x14">
            <control shapeId="1082" r:id="rId13" name="Check Box 58">
              <controlPr locked="0" defaultSize="0" autoFill="0" autoLine="0" autoPict="0">
                <anchor moveWithCells="1">
                  <from>
                    <xdr:col>2</xdr:col>
                    <xdr:colOff>289560</xdr:colOff>
                    <xdr:row>29</xdr:row>
                    <xdr:rowOff>99060</xdr:rowOff>
                  </from>
                  <to>
                    <xdr:col>2</xdr:col>
                    <xdr:colOff>800100</xdr:colOff>
                    <xdr:row>29</xdr:row>
                    <xdr:rowOff>297180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from>
                    <xdr:col>2</xdr:col>
                    <xdr:colOff>297180</xdr:colOff>
                    <xdr:row>24</xdr:row>
                    <xdr:rowOff>152400</xdr:rowOff>
                  </from>
                  <to>
                    <xdr:col>2</xdr:col>
                    <xdr:colOff>807720</xdr:colOff>
                    <xdr:row>24</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Prefills!$A$6:$A$144</xm:f>
          </x14:formula1>
          <xm:sqref>F13:K13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rgb="FFD2F0FF"/>
    <outlinePr showOutlineSymbols="0"/>
  </sheetPr>
  <dimension ref="A1:XFC45"/>
  <sheetViews>
    <sheetView showGridLines="0" showZeros="0" showOutlineSymbols="0" zoomScaleNormal="100" workbookViewId="0">
      <selection activeCell="B2" sqref="B2:Q2"/>
    </sheetView>
  </sheetViews>
  <sheetFormatPr defaultColWidth="0" defaultRowHeight="17.25" customHeight="1" zeroHeight="1" x14ac:dyDescent="0.25"/>
  <cols>
    <col min="1" max="1" width="2" style="195" customWidth="1"/>
    <col min="2" max="2" width="9.109375" style="195" customWidth="1"/>
    <col min="3" max="3" width="2.44140625" style="195" customWidth="1"/>
    <col min="4" max="4" width="11.5546875" style="195" customWidth="1"/>
    <col min="5" max="7" width="9.109375" style="195" customWidth="1"/>
    <col min="8" max="8" width="2.5546875" style="195" customWidth="1"/>
    <col min="9" max="9" width="16.6640625" style="195" customWidth="1"/>
    <col min="10" max="10" width="3.5546875" style="195" bestFit="1" customWidth="1"/>
    <col min="11" max="17" width="9.109375" style="195" customWidth="1"/>
    <col min="18" max="18" width="1" style="195" customWidth="1"/>
    <col min="19" max="19" width="16.44140625" customWidth="1"/>
    <col min="20" max="16383" width="9.109375" hidden="1"/>
    <col min="16384" max="16384" width="2.33203125" hidden="1" customWidth="1"/>
  </cols>
  <sheetData>
    <row r="1" spans="1:22" s="2" customFormat="1" ht="13.2" x14ac:dyDescent="0.25">
      <c r="A1" s="204"/>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210"/>
      <c r="S1" s="9"/>
      <c r="T1" s="9"/>
      <c r="U1" s="9"/>
      <c r="V1" s="9"/>
    </row>
    <row r="2" spans="1:22" ht="17.25" customHeight="1" thickBot="1" x14ac:dyDescent="0.3">
      <c r="A2" s="211"/>
      <c r="B2" s="371" t="s">
        <v>159</v>
      </c>
      <c r="C2" s="371"/>
      <c r="D2" s="371"/>
      <c r="E2" s="371"/>
      <c r="F2" s="371"/>
      <c r="G2" s="371"/>
      <c r="H2" s="371"/>
      <c r="I2" s="371"/>
      <c r="J2" s="371"/>
      <c r="K2" s="371"/>
      <c r="L2" s="371"/>
      <c r="M2" s="371"/>
      <c r="N2" s="371"/>
      <c r="O2" s="371"/>
      <c r="P2" s="371"/>
      <c r="Q2" s="371"/>
      <c r="R2" s="212"/>
      <c r="S2" s="3"/>
    </row>
    <row r="3" spans="1:22" ht="17.25" customHeight="1" x14ac:dyDescent="0.25">
      <c r="A3" s="211"/>
      <c r="B3" s="811"/>
      <c r="C3" s="811"/>
      <c r="D3" s="811"/>
      <c r="E3" s="811"/>
      <c r="F3" s="811"/>
      <c r="G3" s="811"/>
      <c r="H3" s="811"/>
      <c r="I3" s="811"/>
      <c r="J3" s="811"/>
      <c r="K3" s="811"/>
      <c r="L3" s="811"/>
      <c r="M3" s="811"/>
      <c r="N3" s="811"/>
      <c r="O3" s="811"/>
      <c r="P3" s="811"/>
      <c r="Q3" s="811"/>
      <c r="R3" s="212"/>
      <c r="S3" s="3"/>
    </row>
    <row r="4" spans="1:22" ht="17.25" customHeight="1" x14ac:dyDescent="0.25">
      <c r="A4" s="213"/>
      <c r="B4" s="498" t="s">
        <v>94</v>
      </c>
      <c r="C4" s="498"/>
      <c r="D4" s="498"/>
      <c r="E4" s="498"/>
      <c r="F4" s="499" t="s">
        <v>160</v>
      </c>
      <c r="G4" s="499"/>
      <c r="H4" s="499"/>
      <c r="I4" s="499"/>
      <c r="J4" s="499"/>
      <c r="K4" s="499"/>
      <c r="L4" s="499"/>
      <c r="M4" s="499"/>
      <c r="N4" s="499"/>
      <c r="O4" s="499"/>
      <c r="P4" s="499"/>
      <c r="Q4" s="499"/>
      <c r="R4" s="214"/>
      <c r="S4" s="4"/>
    </row>
    <row r="5" spans="1:22" ht="17.25" customHeight="1" x14ac:dyDescent="0.25">
      <c r="A5" s="213"/>
      <c r="B5" s="499" t="s">
        <v>95</v>
      </c>
      <c r="C5" s="499"/>
      <c r="D5" s="499"/>
      <c r="E5" s="499"/>
      <c r="F5" s="499" t="s">
        <v>161</v>
      </c>
      <c r="G5" s="499"/>
      <c r="H5" s="499"/>
      <c r="I5" s="499"/>
      <c r="J5" s="499"/>
      <c r="K5" s="499"/>
      <c r="L5" s="499"/>
      <c r="M5" s="499"/>
      <c r="N5" s="499"/>
      <c r="O5" s="499"/>
      <c r="P5" s="499"/>
      <c r="Q5" s="499"/>
      <c r="R5" s="214"/>
      <c r="S5" s="4"/>
    </row>
    <row r="6" spans="1:22" ht="17.25" customHeight="1" x14ac:dyDescent="0.25">
      <c r="A6" s="213"/>
      <c r="B6" s="499" t="s">
        <v>162</v>
      </c>
      <c r="C6" s="499"/>
      <c r="D6" s="499"/>
      <c r="E6" s="499"/>
      <c r="F6" s="498" t="s">
        <v>163</v>
      </c>
      <c r="G6" s="498"/>
      <c r="H6" s="498"/>
      <c r="I6" s="498"/>
      <c r="J6" s="498"/>
      <c r="K6" s="498"/>
      <c r="L6" s="498"/>
      <c r="M6" s="498"/>
      <c r="N6" s="498"/>
      <c r="O6" s="498"/>
      <c r="P6" s="498"/>
      <c r="Q6" s="498"/>
      <c r="R6" s="214"/>
      <c r="S6" s="4"/>
    </row>
    <row r="7" spans="1:22" ht="17.25" customHeight="1" x14ac:dyDescent="0.25">
      <c r="A7" s="213"/>
      <c r="B7" s="499" t="s">
        <v>96</v>
      </c>
      <c r="C7" s="499"/>
      <c r="D7" s="499"/>
      <c r="E7" s="499"/>
      <c r="F7" s="499" t="s">
        <v>164</v>
      </c>
      <c r="G7" s="499"/>
      <c r="H7" s="499"/>
      <c r="I7" s="499"/>
      <c r="J7" s="499"/>
      <c r="K7" s="499"/>
      <c r="L7" s="499"/>
      <c r="M7" s="499"/>
      <c r="N7" s="499"/>
      <c r="O7" s="499"/>
      <c r="P7" s="499"/>
      <c r="Q7" s="499"/>
      <c r="R7" s="214"/>
      <c r="S7" s="4"/>
    </row>
    <row r="8" spans="1:22" ht="17.25" customHeight="1" x14ac:dyDescent="0.25">
      <c r="A8" s="213"/>
      <c r="B8" s="499" t="s">
        <v>169</v>
      </c>
      <c r="C8" s="499"/>
      <c r="D8" s="499"/>
      <c r="E8" s="499"/>
      <c r="F8" s="499" t="s">
        <v>165</v>
      </c>
      <c r="G8" s="499"/>
      <c r="H8" s="499"/>
      <c r="I8" s="499"/>
      <c r="J8" s="499"/>
      <c r="K8" s="499"/>
      <c r="L8" s="499"/>
      <c r="M8" s="499"/>
      <c r="N8" s="499"/>
      <c r="O8" s="499"/>
      <c r="P8" s="499"/>
      <c r="Q8" s="499"/>
      <c r="R8" s="214"/>
      <c r="S8" s="4"/>
    </row>
    <row r="9" spans="1:22" ht="17.25" customHeight="1" x14ac:dyDescent="0.25">
      <c r="A9" s="213"/>
      <c r="B9" s="499" t="s">
        <v>98</v>
      </c>
      <c r="C9" s="499"/>
      <c r="D9" s="499"/>
      <c r="E9" s="499"/>
      <c r="F9" s="499" t="s">
        <v>166</v>
      </c>
      <c r="G9" s="499"/>
      <c r="H9" s="499"/>
      <c r="I9" s="499"/>
      <c r="J9" s="499"/>
      <c r="K9" s="499"/>
      <c r="L9" s="499"/>
      <c r="M9" s="499"/>
      <c r="N9" s="499"/>
      <c r="O9" s="499"/>
      <c r="P9" s="499"/>
      <c r="Q9" s="499"/>
      <c r="R9" s="214"/>
      <c r="S9" s="4"/>
    </row>
    <row r="10" spans="1:22" ht="17.25" customHeight="1" x14ac:dyDescent="0.25">
      <c r="A10" s="213"/>
      <c r="B10" s="499" t="s">
        <v>167</v>
      </c>
      <c r="C10" s="499"/>
      <c r="D10" s="499"/>
      <c r="E10" s="499"/>
      <c r="F10" s="499" t="s">
        <v>168</v>
      </c>
      <c r="G10" s="499"/>
      <c r="H10" s="499"/>
      <c r="I10" s="499"/>
      <c r="J10" s="499"/>
      <c r="K10" s="499"/>
      <c r="L10" s="499"/>
      <c r="M10" s="499"/>
      <c r="N10" s="499"/>
      <c r="O10" s="499"/>
      <c r="P10" s="499"/>
      <c r="Q10" s="499"/>
      <c r="R10" s="214"/>
      <c r="S10" s="4"/>
    </row>
    <row r="11" spans="1:22" ht="17.25" customHeight="1" x14ac:dyDescent="0.25">
      <c r="A11" s="213"/>
      <c r="B11" s="369"/>
      <c r="C11" s="369"/>
      <c r="D11" s="369"/>
      <c r="E11" s="369"/>
      <c r="F11" s="369"/>
      <c r="G11" s="369"/>
      <c r="H11" s="369"/>
      <c r="I11" s="369"/>
      <c r="J11" s="369"/>
      <c r="K11" s="369"/>
      <c r="L11" s="369"/>
      <c r="M11" s="369"/>
      <c r="N11" s="369"/>
      <c r="O11" s="369"/>
      <c r="P11" s="369"/>
      <c r="Q11" s="369"/>
      <c r="R11" s="214"/>
      <c r="S11" s="4"/>
    </row>
    <row r="12" spans="1:22" ht="17.25" customHeight="1" x14ac:dyDescent="0.25">
      <c r="A12" s="213"/>
      <c r="B12" s="491" t="s">
        <v>204</v>
      </c>
      <c r="C12" s="491"/>
      <c r="D12" s="491"/>
      <c r="E12" s="491"/>
      <c r="F12" s="491"/>
      <c r="G12" s="491"/>
      <c r="H12" s="491"/>
      <c r="I12" s="491"/>
      <c r="J12" s="491"/>
      <c r="K12" s="491"/>
      <c r="L12" s="491"/>
      <c r="M12" s="491"/>
      <c r="N12" s="491"/>
      <c r="O12" s="491"/>
      <c r="P12" s="491"/>
      <c r="Q12" s="491"/>
      <c r="R12" s="214"/>
      <c r="S12" s="4"/>
    </row>
    <row r="13" spans="1:22" ht="15" customHeight="1" x14ac:dyDescent="0.25">
      <c r="A13" s="213"/>
      <c r="B13" s="215" t="s">
        <v>170</v>
      </c>
      <c r="C13" s="377" t="s">
        <v>175</v>
      </c>
      <c r="D13" s="377"/>
      <c r="E13" s="377"/>
      <c r="F13" s="377"/>
      <c r="G13" s="377"/>
      <c r="H13" s="377"/>
      <c r="I13" s="377"/>
      <c r="J13" s="377"/>
      <c r="K13" s="377"/>
      <c r="L13" s="377"/>
      <c r="M13" s="377"/>
      <c r="N13" s="377"/>
      <c r="O13" s="377"/>
      <c r="P13" s="377"/>
      <c r="Q13" s="377"/>
      <c r="R13" s="214"/>
      <c r="S13" s="4"/>
    </row>
    <row r="14" spans="1:22" ht="27.75" customHeight="1" x14ac:dyDescent="0.25">
      <c r="A14" s="213"/>
      <c r="B14" s="215" t="s">
        <v>171</v>
      </c>
      <c r="C14" s="377" t="s">
        <v>174</v>
      </c>
      <c r="D14" s="377"/>
      <c r="E14" s="377"/>
      <c r="F14" s="377"/>
      <c r="G14" s="377"/>
      <c r="H14" s="377"/>
      <c r="I14" s="377"/>
      <c r="J14" s="377"/>
      <c r="K14" s="377"/>
      <c r="L14" s="377"/>
      <c r="M14" s="377"/>
      <c r="N14" s="377"/>
      <c r="O14" s="377"/>
      <c r="P14" s="377"/>
      <c r="Q14" s="377"/>
      <c r="R14" s="214"/>
      <c r="S14" s="4"/>
    </row>
    <row r="15" spans="1:22" ht="27.75" customHeight="1" x14ac:dyDescent="0.25">
      <c r="A15" s="213"/>
      <c r="B15" s="215" t="s">
        <v>172</v>
      </c>
      <c r="C15" s="377" t="s">
        <v>176</v>
      </c>
      <c r="D15" s="377"/>
      <c r="E15" s="377"/>
      <c r="F15" s="377"/>
      <c r="G15" s="377"/>
      <c r="H15" s="377"/>
      <c r="I15" s="377"/>
      <c r="J15" s="377"/>
      <c r="K15" s="377"/>
      <c r="L15" s="377"/>
      <c r="M15" s="377"/>
      <c r="N15" s="377"/>
      <c r="O15" s="377"/>
      <c r="P15" s="377"/>
      <c r="Q15" s="377"/>
      <c r="R15" s="214"/>
      <c r="S15" s="4"/>
    </row>
    <row r="16" spans="1:22" ht="15" customHeight="1" x14ac:dyDescent="0.25">
      <c r="A16" s="213"/>
      <c r="B16" s="215" t="s">
        <v>173</v>
      </c>
      <c r="C16" s="377" t="s">
        <v>177</v>
      </c>
      <c r="D16" s="377"/>
      <c r="E16" s="377"/>
      <c r="F16" s="377"/>
      <c r="G16" s="377"/>
      <c r="H16" s="377"/>
      <c r="I16" s="377"/>
      <c r="J16" s="377"/>
      <c r="K16" s="377"/>
      <c r="L16" s="377"/>
      <c r="M16" s="377"/>
      <c r="N16" s="377"/>
      <c r="O16" s="377"/>
      <c r="P16" s="377"/>
      <c r="Q16" s="377"/>
      <c r="R16" s="214"/>
      <c r="S16" s="4"/>
    </row>
    <row r="17" spans="1:19" ht="17.25" customHeight="1" x14ac:dyDescent="0.25">
      <c r="A17" s="213"/>
      <c r="B17" s="215"/>
      <c r="C17" s="216" t="s">
        <v>178</v>
      </c>
      <c r="D17" s="377" t="s">
        <v>181</v>
      </c>
      <c r="E17" s="377"/>
      <c r="F17" s="377"/>
      <c r="G17" s="377"/>
      <c r="H17" s="377"/>
      <c r="I17" s="377"/>
      <c r="J17" s="377"/>
      <c r="K17" s="377"/>
      <c r="L17" s="377"/>
      <c r="M17" s="377"/>
      <c r="N17" s="377"/>
      <c r="O17" s="377"/>
      <c r="P17" s="377"/>
      <c r="Q17" s="377"/>
      <c r="R17" s="214"/>
      <c r="S17" s="4"/>
    </row>
    <row r="18" spans="1:19" ht="17.25" customHeight="1" x14ac:dyDescent="0.25">
      <c r="A18" s="213"/>
      <c r="B18" s="215"/>
      <c r="C18" s="216" t="s">
        <v>179</v>
      </c>
      <c r="D18" s="377" t="s">
        <v>182</v>
      </c>
      <c r="E18" s="377"/>
      <c r="F18" s="377"/>
      <c r="G18" s="377"/>
      <c r="H18" s="377"/>
      <c r="I18" s="377"/>
      <c r="J18" s="377"/>
      <c r="K18" s="377"/>
      <c r="L18" s="377"/>
      <c r="M18" s="377"/>
      <c r="N18" s="377"/>
      <c r="O18" s="377"/>
      <c r="P18" s="377"/>
      <c r="Q18" s="377"/>
      <c r="R18" s="214"/>
      <c r="S18" s="4"/>
    </row>
    <row r="19" spans="1:19" ht="17.25" customHeight="1" x14ac:dyDescent="0.25">
      <c r="A19" s="213"/>
      <c r="B19" s="215"/>
      <c r="C19" s="216"/>
      <c r="D19" s="218" t="s">
        <v>19</v>
      </c>
      <c r="E19" s="377" t="s">
        <v>183</v>
      </c>
      <c r="F19" s="377"/>
      <c r="G19" s="377"/>
      <c r="H19" s="377"/>
      <c r="I19" s="377"/>
      <c r="J19" s="377"/>
      <c r="K19" s="377"/>
      <c r="L19" s="377"/>
      <c r="M19" s="377"/>
      <c r="N19" s="377"/>
      <c r="O19" s="377"/>
      <c r="P19" s="377"/>
      <c r="Q19" s="377"/>
      <c r="R19" s="214"/>
      <c r="S19" s="4"/>
    </row>
    <row r="20" spans="1:19" ht="16.5" customHeight="1" x14ac:dyDescent="0.25">
      <c r="A20" s="213"/>
      <c r="B20" s="215"/>
      <c r="C20" s="216"/>
      <c r="D20" s="218" t="s">
        <v>55</v>
      </c>
      <c r="E20" s="377" t="s">
        <v>205</v>
      </c>
      <c r="F20" s="377"/>
      <c r="G20" s="377"/>
      <c r="H20" s="377"/>
      <c r="I20" s="377"/>
      <c r="J20" s="377"/>
      <c r="K20" s="377"/>
      <c r="L20" s="377"/>
      <c r="M20" s="377"/>
      <c r="N20" s="377"/>
      <c r="O20" s="377"/>
      <c r="P20" s="377"/>
      <c r="Q20" s="377"/>
      <c r="R20" s="214"/>
      <c r="S20" s="4"/>
    </row>
    <row r="21" spans="1:19" ht="17.25" customHeight="1" x14ac:dyDescent="0.25">
      <c r="A21" s="213"/>
      <c r="B21" s="215"/>
      <c r="C21" s="216"/>
      <c r="D21" s="218" t="s">
        <v>20</v>
      </c>
      <c r="E21" s="377" t="s">
        <v>187</v>
      </c>
      <c r="F21" s="377"/>
      <c r="G21" s="377"/>
      <c r="H21" s="377"/>
      <c r="I21" s="377"/>
      <c r="J21" s="377"/>
      <c r="K21" s="377"/>
      <c r="L21" s="377"/>
      <c r="M21" s="377"/>
      <c r="N21" s="377"/>
      <c r="O21" s="377"/>
      <c r="P21" s="377"/>
      <c r="Q21" s="377"/>
      <c r="R21" s="214"/>
      <c r="S21" s="4"/>
    </row>
    <row r="22" spans="1:19" ht="27" customHeight="1" x14ac:dyDescent="0.25">
      <c r="A22" s="213"/>
      <c r="B22" s="215"/>
      <c r="C22" s="216"/>
      <c r="D22" s="218" t="s">
        <v>59</v>
      </c>
      <c r="E22" s="377" t="s">
        <v>206</v>
      </c>
      <c r="F22" s="377"/>
      <c r="G22" s="377"/>
      <c r="H22" s="377"/>
      <c r="I22" s="377"/>
      <c r="J22" s="377"/>
      <c r="K22" s="377"/>
      <c r="L22" s="377"/>
      <c r="M22" s="377"/>
      <c r="N22" s="377"/>
      <c r="O22" s="377"/>
      <c r="P22" s="377"/>
      <c r="Q22" s="377"/>
      <c r="R22" s="214"/>
      <c r="S22" s="4"/>
    </row>
    <row r="23" spans="1:19" ht="17.25" customHeight="1" x14ac:dyDescent="0.25">
      <c r="A23" s="213"/>
      <c r="B23" s="215"/>
      <c r="C23" s="216"/>
      <c r="D23" s="218" t="s">
        <v>60</v>
      </c>
      <c r="E23" s="377" t="s">
        <v>207</v>
      </c>
      <c r="F23" s="377"/>
      <c r="G23" s="377"/>
      <c r="H23" s="377"/>
      <c r="I23" s="377"/>
      <c r="J23" s="377"/>
      <c r="K23" s="377"/>
      <c r="L23" s="377"/>
      <c r="M23" s="377"/>
      <c r="N23" s="377"/>
      <c r="O23" s="377"/>
      <c r="P23" s="377"/>
      <c r="Q23" s="377"/>
      <c r="R23" s="214"/>
      <c r="S23" s="4"/>
    </row>
    <row r="24" spans="1:19" ht="17.25" customHeight="1" x14ac:dyDescent="0.25">
      <c r="A24" s="213"/>
      <c r="B24" s="215"/>
      <c r="C24" s="216"/>
      <c r="D24" s="218" t="s">
        <v>76</v>
      </c>
      <c r="E24" s="377" t="s">
        <v>188</v>
      </c>
      <c r="F24" s="377"/>
      <c r="G24" s="377"/>
      <c r="H24" s="377"/>
      <c r="I24" s="377"/>
      <c r="J24" s="377"/>
      <c r="K24" s="377"/>
      <c r="L24" s="377"/>
      <c r="M24" s="377"/>
      <c r="N24" s="377"/>
      <c r="O24" s="377"/>
      <c r="P24" s="377"/>
      <c r="Q24" s="377"/>
      <c r="R24" s="214"/>
      <c r="S24" s="4"/>
    </row>
    <row r="25" spans="1:19" ht="27.75" customHeight="1" x14ac:dyDescent="0.25">
      <c r="A25" s="213"/>
      <c r="B25" s="215"/>
      <c r="C25" s="216"/>
      <c r="D25" s="218" t="s">
        <v>77</v>
      </c>
      <c r="E25" s="377" t="s">
        <v>208</v>
      </c>
      <c r="F25" s="377"/>
      <c r="G25" s="377"/>
      <c r="H25" s="377"/>
      <c r="I25" s="377"/>
      <c r="J25" s="377"/>
      <c r="K25" s="377"/>
      <c r="L25" s="377"/>
      <c r="M25" s="377"/>
      <c r="N25" s="377"/>
      <c r="O25" s="377"/>
      <c r="P25" s="377"/>
      <c r="Q25" s="377"/>
      <c r="R25" s="214"/>
      <c r="S25" s="4"/>
    </row>
    <row r="26" spans="1:19" ht="27.75" customHeight="1" x14ac:dyDescent="0.25">
      <c r="A26" s="213"/>
      <c r="B26" s="215"/>
      <c r="C26" s="216"/>
      <c r="D26" s="218" t="s">
        <v>78</v>
      </c>
      <c r="E26" s="377" t="s">
        <v>189</v>
      </c>
      <c r="F26" s="377"/>
      <c r="G26" s="377"/>
      <c r="H26" s="377"/>
      <c r="I26" s="377"/>
      <c r="J26" s="377"/>
      <c r="K26" s="377"/>
      <c r="L26" s="377"/>
      <c r="M26" s="377"/>
      <c r="N26" s="377"/>
      <c r="O26" s="377"/>
      <c r="P26" s="377"/>
      <c r="Q26" s="377"/>
      <c r="R26" s="214"/>
      <c r="S26" s="4"/>
    </row>
    <row r="27" spans="1:19" ht="42.75" customHeight="1" x14ac:dyDescent="0.25">
      <c r="A27" s="213"/>
      <c r="B27" s="215"/>
      <c r="C27" s="216"/>
      <c r="D27" s="218" t="s">
        <v>129</v>
      </c>
      <c r="E27" s="377" t="s">
        <v>209</v>
      </c>
      <c r="F27" s="377"/>
      <c r="G27" s="377"/>
      <c r="H27" s="377"/>
      <c r="I27" s="377"/>
      <c r="J27" s="377"/>
      <c r="K27" s="377"/>
      <c r="L27" s="377"/>
      <c r="M27" s="377"/>
      <c r="N27" s="377"/>
      <c r="O27" s="377"/>
      <c r="P27" s="377"/>
      <c r="Q27" s="377"/>
      <c r="R27" s="214"/>
      <c r="S27" s="4"/>
    </row>
    <row r="28" spans="1:19" ht="35.25" customHeight="1" x14ac:dyDescent="0.25">
      <c r="A28" s="213"/>
      <c r="B28" s="215"/>
      <c r="C28" s="216"/>
      <c r="D28" s="218" t="s">
        <v>150</v>
      </c>
      <c r="E28" s="377" t="s">
        <v>210</v>
      </c>
      <c r="F28" s="377"/>
      <c r="G28" s="377"/>
      <c r="H28" s="377"/>
      <c r="I28" s="377"/>
      <c r="J28" s="377"/>
      <c r="K28" s="377"/>
      <c r="L28" s="377"/>
      <c r="M28" s="377"/>
      <c r="N28" s="377"/>
      <c r="O28" s="377"/>
      <c r="P28" s="377"/>
      <c r="Q28" s="377"/>
      <c r="R28" s="214"/>
      <c r="S28" s="4"/>
    </row>
    <row r="29" spans="1:19" ht="30" customHeight="1" x14ac:dyDescent="0.25">
      <c r="A29" s="213"/>
      <c r="B29" s="215"/>
      <c r="C29" s="216"/>
      <c r="D29" s="218" t="s">
        <v>149</v>
      </c>
      <c r="E29" s="377" t="s">
        <v>190</v>
      </c>
      <c r="F29" s="377"/>
      <c r="G29" s="377"/>
      <c r="H29" s="377"/>
      <c r="I29" s="377"/>
      <c r="J29" s="377"/>
      <c r="K29" s="377"/>
      <c r="L29" s="377"/>
      <c r="M29" s="377"/>
      <c r="N29" s="377"/>
      <c r="O29" s="377"/>
      <c r="P29" s="377"/>
      <c r="Q29" s="377"/>
      <c r="R29" s="214"/>
      <c r="S29" s="4"/>
    </row>
    <row r="30" spans="1:19" ht="24.75" customHeight="1" x14ac:dyDescent="0.25">
      <c r="A30" s="213"/>
      <c r="B30" s="215"/>
      <c r="C30" s="216"/>
      <c r="D30" s="218" t="s">
        <v>148</v>
      </c>
      <c r="E30" s="377" t="s">
        <v>191</v>
      </c>
      <c r="F30" s="377"/>
      <c r="G30" s="377"/>
      <c r="H30" s="377"/>
      <c r="I30" s="377"/>
      <c r="J30" s="377"/>
      <c r="K30" s="377"/>
      <c r="L30" s="377"/>
      <c r="M30" s="377"/>
      <c r="N30" s="377"/>
      <c r="O30" s="377"/>
      <c r="P30" s="377"/>
      <c r="Q30" s="377"/>
      <c r="R30" s="214"/>
      <c r="S30" s="4"/>
    </row>
    <row r="31" spans="1:19" ht="24.75" customHeight="1" x14ac:dyDescent="0.25">
      <c r="A31" s="213"/>
      <c r="B31" s="215"/>
      <c r="C31" s="216"/>
      <c r="D31" s="218" t="s">
        <v>147</v>
      </c>
      <c r="E31" s="377" t="s">
        <v>192</v>
      </c>
      <c r="F31" s="377"/>
      <c r="G31" s="377"/>
      <c r="H31" s="377"/>
      <c r="I31" s="377"/>
      <c r="J31" s="377"/>
      <c r="K31" s="377"/>
      <c r="L31" s="377"/>
      <c r="M31" s="377"/>
      <c r="N31" s="377"/>
      <c r="O31" s="377"/>
      <c r="P31" s="377"/>
      <c r="Q31" s="377"/>
      <c r="R31" s="214"/>
      <c r="S31" s="4"/>
    </row>
    <row r="32" spans="1:19" ht="15" customHeight="1" x14ac:dyDescent="0.25">
      <c r="A32" s="213"/>
      <c r="B32" s="215"/>
      <c r="C32" s="216"/>
      <c r="D32" s="218" t="s">
        <v>146</v>
      </c>
      <c r="E32" s="377" t="s">
        <v>211</v>
      </c>
      <c r="F32" s="377"/>
      <c r="G32" s="377"/>
      <c r="H32" s="377"/>
      <c r="I32" s="377"/>
      <c r="J32" s="377"/>
      <c r="K32" s="377"/>
      <c r="L32" s="377"/>
      <c r="M32" s="377"/>
      <c r="N32" s="377"/>
      <c r="O32" s="377"/>
      <c r="P32" s="377"/>
      <c r="Q32" s="377"/>
      <c r="R32" s="214"/>
      <c r="S32" s="4"/>
    </row>
    <row r="33" spans="1:19" ht="15" customHeight="1" x14ac:dyDescent="0.25">
      <c r="A33" s="213"/>
      <c r="B33" s="215"/>
      <c r="C33" s="216"/>
      <c r="D33" s="218" t="s">
        <v>145</v>
      </c>
      <c r="E33" s="377" t="s">
        <v>212</v>
      </c>
      <c r="F33" s="377"/>
      <c r="G33" s="377"/>
      <c r="H33" s="377"/>
      <c r="I33" s="377"/>
      <c r="J33" s="377"/>
      <c r="K33" s="377"/>
      <c r="L33" s="377"/>
      <c r="M33" s="377"/>
      <c r="N33" s="377"/>
      <c r="O33" s="377"/>
      <c r="P33" s="377"/>
      <c r="Q33" s="377"/>
      <c r="R33" s="214"/>
      <c r="S33" s="4"/>
    </row>
    <row r="34" spans="1:19" ht="15" customHeight="1" x14ac:dyDescent="0.25">
      <c r="A34" s="213"/>
      <c r="B34" s="215"/>
      <c r="C34" s="216"/>
      <c r="D34" s="218" t="s">
        <v>144</v>
      </c>
      <c r="E34" s="377" t="s">
        <v>193</v>
      </c>
      <c r="F34" s="377"/>
      <c r="G34" s="377"/>
      <c r="H34" s="377"/>
      <c r="I34" s="377"/>
      <c r="J34" s="377"/>
      <c r="K34" s="377"/>
      <c r="L34" s="377"/>
      <c r="M34" s="377"/>
      <c r="N34" s="377"/>
      <c r="O34" s="377"/>
      <c r="P34" s="377"/>
      <c r="Q34" s="377"/>
      <c r="R34" s="214"/>
      <c r="S34" s="4"/>
    </row>
    <row r="35" spans="1:19" ht="15" customHeight="1" x14ac:dyDescent="0.25">
      <c r="A35" s="213"/>
      <c r="B35" s="215"/>
      <c r="C35" s="216"/>
      <c r="D35" s="218"/>
      <c r="E35" s="217"/>
      <c r="F35" s="377" t="s">
        <v>194</v>
      </c>
      <c r="G35" s="377"/>
      <c r="H35" s="377"/>
      <c r="I35" s="377"/>
      <c r="J35" s="377"/>
      <c r="K35" s="377"/>
      <c r="L35" s="377"/>
      <c r="M35" s="377"/>
      <c r="N35" s="377"/>
      <c r="O35" s="377"/>
      <c r="P35" s="377"/>
      <c r="Q35" s="377"/>
      <c r="R35" s="214"/>
      <c r="S35" s="4"/>
    </row>
    <row r="36" spans="1:19" ht="15" customHeight="1" x14ac:dyDescent="0.25">
      <c r="A36" s="213"/>
      <c r="B36" s="215"/>
      <c r="C36" s="216"/>
      <c r="D36" s="218"/>
      <c r="E36" s="217"/>
      <c r="F36" s="377" t="s">
        <v>195</v>
      </c>
      <c r="G36" s="377"/>
      <c r="H36" s="377"/>
      <c r="I36" s="377"/>
      <c r="J36" s="377"/>
      <c r="K36" s="377"/>
      <c r="L36" s="377"/>
      <c r="M36" s="377"/>
      <c r="N36" s="377"/>
      <c r="O36" s="377"/>
      <c r="P36" s="377"/>
      <c r="Q36" s="377"/>
      <c r="R36" s="214"/>
      <c r="S36" s="4"/>
    </row>
    <row r="37" spans="1:19" ht="15" customHeight="1" x14ac:dyDescent="0.25">
      <c r="A37" s="213"/>
      <c r="B37" s="215"/>
      <c r="C37" s="216"/>
      <c r="D37" s="218"/>
      <c r="E37" s="217"/>
      <c r="F37" s="377" t="s">
        <v>196</v>
      </c>
      <c r="G37" s="377"/>
      <c r="H37" s="377"/>
      <c r="I37" s="377"/>
      <c r="J37" s="377"/>
      <c r="K37" s="377"/>
      <c r="L37" s="377"/>
      <c r="M37" s="377"/>
      <c r="N37" s="377"/>
      <c r="O37" s="377"/>
      <c r="P37" s="377"/>
      <c r="Q37" s="377"/>
      <c r="R37" s="214"/>
      <c r="S37" s="4"/>
    </row>
    <row r="38" spans="1:19" ht="48.75" customHeight="1" x14ac:dyDescent="0.25">
      <c r="A38" s="213"/>
      <c r="B38" s="215"/>
      <c r="C38" s="216"/>
      <c r="D38" s="218" t="s">
        <v>143</v>
      </c>
      <c r="E38" s="377" t="s">
        <v>213</v>
      </c>
      <c r="F38" s="377"/>
      <c r="G38" s="377"/>
      <c r="H38" s="377"/>
      <c r="I38" s="377"/>
      <c r="J38" s="377"/>
      <c r="K38" s="377"/>
      <c r="L38" s="377"/>
      <c r="M38" s="377"/>
      <c r="N38" s="377"/>
      <c r="O38" s="377"/>
      <c r="P38" s="377"/>
      <c r="Q38" s="377"/>
      <c r="R38" s="214"/>
      <c r="S38" s="4"/>
    </row>
    <row r="39" spans="1:19" ht="15" customHeight="1" x14ac:dyDescent="0.25">
      <c r="A39" s="213"/>
      <c r="B39" s="215"/>
      <c r="C39" s="216" t="s">
        <v>180</v>
      </c>
      <c r="D39" s="377" t="s">
        <v>214</v>
      </c>
      <c r="E39" s="377"/>
      <c r="F39" s="377"/>
      <c r="G39" s="377"/>
      <c r="H39" s="377"/>
      <c r="I39" s="377"/>
      <c r="J39" s="377"/>
      <c r="K39" s="377"/>
      <c r="L39" s="377"/>
      <c r="M39" s="377"/>
      <c r="N39" s="377"/>
      <c r="O39" s="377"/>
      <c r="P39" s="377"/>
      <c r="Q39" s="377"/>
      <c r="R39" s="214"/>
      <c r="S39" s="4"/>
    </row>
    <row r="40" spans="1:19" ht="30" customHeight="1" x14ac:dyDescent="0.25">
      <c r="A40" s="213"/>
      <c r="B40" s="215"/>
      <c r="C40" s="216" t="s">
        <v>202</v>
      </c>
      <c r="D40" s="377" t="s">
        <v>605</v>
      </c>
      <c r="E40" s="377"/>
      <c r="F40" s="377"/>
      <c r="G40" s="377"/>
      <c r="H40" s="377"/>
      <c r="I40" s="377"/>
      <c r="J40" s="377"/>
      <c r="K40" s="377"/>
      <c r="L40" s="377"/>
      <c r="M40" s="377"/>
      <c r="N40" s="377"/>
      <c r="O40" s="377"/>
      <c r="P40" s="377"/>
      <c r="Q40" s="377"/>
      <c r="R40" s="214"/>
      <c r="S40" s="4"/>
    </row>
    <row r="41" spans="1:19" ht="30" customHeight="1" x14ac:dyDescent="0.25">
      <c r="A41" s="213"/>
      <c r="B41" s="215"/>
      <c r="C41" s="216" t="s">
        <v>203</v>
      </c>
      <c r="D41" s="377" t="s">
        <v>486</v>
      </c>
      <c r="E41" s="377"/>
      <c r="F41" s="377"/>
      <c r="G41" s="377"/>
      <c r="H41" s="377"/>
      <c r="I41" s="377"/>
      <c r="J41" s="377"/>
      <c r="K41" s="377"/>
      <c r="L41" s="377"/>
      <c r="M41" s="377"/>
      <c r="N41" s="377"/>
      <c r="O41" s="377"/>
      <c r="P41" s="377"/>
      <c r="Q41" s="377"/>
      <c r="R41" s="214"/>
      <c r="S41" s="4"/>
    </row>
    <row r="42" spans="1:19" ht="57" customHeight="1" x14ac:dyDescent="0.25">
      <c r="A42" s="213"/>
      <c r="B42" s="215" t="s">
        <v>184</v>
      </c>
      <c r="C42" s="377" t="s">
        <v>215</v>
      </c>
      <c r="D42" s="377"/>
      <c r="E42" s="377"/>
      <c r="F42" s="377"/>
      <c r="G42" s="377"/>
      <c r="H42" s="377"/>
      <c r="I42" s="377"/>
      <c r="J42" s="377"/>
      <c r="K42" s="377"/>
      <c r="L42" s="377"/>
      <c r="M42" s="377"/>
      <c r="N42" s="377"/>
      <c r="O42" s="377"/>
      <c r="P42" s="377"/>
      <c r="Q42" s="377"/>
      <c r="R42" s="214"/>
      <c r="S42" s="4"/>
    </row>
    <row r="43" spans="1:19" ht="30" customHeight="1" x14ac:dyDescent="0.25">
      <c r="A43" s="213"/>
      <c r="B43" s="215" t="s">
        <v>185</v>
      </c>
      <c r="C43" s="377" t="s">
        <v>186</v>
      </c>
      <c r="D43" s="377"/>
      <c r="E43" s="377"/>
      <c r="F43" s="377"/>
      <c r="G43" s="377"/>
      <c r="H43" s="377"/>
      <c r="I43" s="377"/>
      <c r="J43" s="377"/>
      <c r="K43" s="377"/>
      <c r="L43" s="377"/>
      <c r="M43" s="377"/>
      <c r="N43" s="377"/>
      <c r="O43" s="377"/>
      <c r="P43" s="377"/>
      <c r="Q43" s="377"/>
      <c r="R43" s="214"/>
      <c r="S43" s="4"/>
    </row>
    <row r="44" spans="1:19" ht="17.25" customHeight="1" x14ac:dyDescent="0.25">
      <c r="A44" s="211"/>
      <c r="B44" s="811"/>
      <c r="C44" s="811"/>
      <c r="D44" s="811"/>
      <c r="E44" s="811"/>
      <c r="F44" s="811"/>
      <c r="G44" s="811"/>
      <c r="H44" s="811"/>
      <c r="I44" s="811"/>
      <c r="J44" s="811"/>
      <c r="K44" s="811"/>
      <c r="L44" s="811"/>
      <c r="M44" s="811"/>
      <c r="N44" s="811"/>
      <c r="O44" s="811"/>
      <c r="P44" s="811"/>
      <c r="Q44" s="811"/>
      <c r="R44" s="212"/>
      <c r="S44" s="3"/>
    </row>
    <row r="45" spans="1:19" ht="17.25" customHeight="1" x14ac:dyDescent="0.25">
      <c r="A45" s="211"/>
      <c r="B45" s="574" t="s">
        <v>522</v>
      </c>
      <c r="C45" s="574"/>
      <c r="D45" s="574"/>
      <c r="E45" s="574"/>
      <c r="F45" s="574"/>
      <c r="G45" s="574"/>
      <c r="H45" s="574"/>
      <c r="I45" s="574"/>
      <c r="J45" s="574"/>
      <c r="K45" s="574"/>
      <c r="L45" s="574"/>
      <c r="M45" s="574"/>
      <c r="N45" s="574"/>
      <c r="O45" s="574"/>
      <c r="P45" s="574"/>
      <c r="Q45" s="574"/>
      <c r="R45" s="212"/>
      <c r="S45" s="3"/>
    </row>
  </sheetData>
  <sheetProtection algorithmName="SHA-512" hashValue="VaD8hDF1aQ8szTGC6WH6zeRGQBaxYqad7Xpsf6aMP7hJWf+0vVuhn06+xQvykAB0iG2mVXmF9p95OkVVwe47mg==" saltValue="3iFyatUaev2nPg7qhWaL2w==" spinCount="100000" sheet="1" objects="1" scenarios="1"/>
  <mergeCells count="53">
    <mergeCell ref="B44:Q44"/>
    <mergeCell ref="B45:Q45"/>
    <mergeCell ref="F37:Q37"/>
    <mergeCell ref="E38:Q38"/>
    <mergeCell ref="D39:Q39"/>
    <mergeCell ref="D40:Q40"/>
    <mergeCell ref="C42:Q42"/>
    <mergeCell ref="C43:Q43"/>
    <mergeCell ref="D41:Q41"/>
    <mergeCell ref="F36:Q36"/>
    <mergeCell ref="E29:Q29"/>
    <mergeCell ref="E30:Q30"/>
    <mergeCell ref="E31:Q31"/>
    <mergeCell ref="E32:Q32"/>
    <mergeCell ref="E33:Q33"/>
    <mergeCell ref="E34:Q34"/>
    <mergeCell ref="F35:Q35"/>
    <mergeCell ref="E28:Q28"/>
    <mergeCell ref="D17:Q17"/>
    <mergeCell ref="D18:Q18"/>
    <mergeCell ref="E19:Q19"/>
    <mergeCell ref="E20:Q20"/>
    <mergeCell ref="E21:Q21"/>
    <mergeCell ref="E22:Q22"/>
    <mergeCell ref="E23:Q23"/>
    <mergeCell ref="E24:Q24"/>
    <mergeCell ref="E25:Q25"/>
    <mergeCell ref="E26:Q26"/>
    <mergeCell ref="E27:Q27"/>
    <mergeCell ref="C16:Q16"/>
    <mergeCell ref="B8:E8"/>
    <mergeCell ref="F8:Q8"/>
    <mergeCell ref="B9:E9"/>
    <mergeCell ref="F9:Q9"/>
    <mergeCell ref="B10:E10"/>
    <mergeCell ref="F10:Q10"/>
    <mergeCell ref="B11:Q11"/>
    <mergeCell ref="B12:Q12"/>
    <mergeCell ref="C13:Q13"/>
    <mergeCell ref="C14:Q14"/>
    <mergeCell ref="C15:Q15"/>
    <mergeCell ref="B5:E5"/>
    <mergeCell ref="F5:Q5"/>
    <mergeCell ref="B6:E6"/>
    <mergeCell ref="F6:Q6"/>
    <mergeCell ref="B7:E7"/>
    <mergeCell ref="F7:Q7"/>
    <mergeCell ref="K1:Q1"/>
    <mergeCell ref="B2:Q2"/>
    <mergeCell ref="B3:Q3"/>
    <mergeCell ref="B4:E4"/>
    <mergeCell ref="F4:Q4"/>
    <mergeCell ref="C1:D1"/>
  </mergeCells>
  <printOptions horizontalCentered="1"/>
  <pageMargins left="0.2" right="0.2" top="0.25" bottom="0.5" header="0.3" footer="0.3"/>
  <pageSetup scale="70" fitToHeight="0" orientation="portrait" r:id="rId1"/>
  <headerFooter>
    <oddFooter>&amp;L&amp;"Times New Roman,Regular"&amp;8&amp;D&amp;R&amp;"Times New Roman,Regular"&amp;8Title IV, Part A
Individual Application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rgb="FFD2F0FF"/>
    <outlinePr showOutlineSymbols="0"/>
  </sheetPr>
  <dimension ref="A1:V18"/>
  <sheetViews>
    <sheetView showGridLines="0" showZeros="0" showOutlineSymbols="0" workbookViewId="0">
      <selection activeCell="B2" sqref="B2:Q2"/>
    </sheetView>
  </sheetViews>
  <sheetFormatPr defaultColWidth="0" defaultRowHeight="17.25" customHeight="1" zeroHeight="1" x14ac:dyDescent="0.25"/>
  <cols>
    <col min="1" max="1" width="2" customWidth="1"/>
    <col min="2" max="2" width="8.44140625" bestFit="1" customWidth="1"/>
    <col min="3" max="3" width="2.33203125" customWidth="1"/>
    <col min="4" max="7" width="9.109375" customWidth="1"/>
    <col min="8" max="8" width="4.44140625" customWidth="1"/>
    <col min="9" max="9" width="14.6640625" customWidth="1"/>
    <col min="10" max="10" width="3.5546875" bestFit="1" customWidth="1"/>
    <col min="11" max="17" width="9.109375" customWidth="1"/>
    <col min="18" max="18" width="1" customWidth="1"/>
    <col min="19" max="19" width="16.44140625" customWidth="1"/>
    <col min="20" max="20" width="9.109375" hidden="1" customWidth="1"/>
    <col min="21" max="16384" width="9.109375" hidden="1"/>
  </cols>
  <sheetData>
    <row r="1" spans="1:22" s="2" customFormat="1" ht="13.2" x14ac:dyDescent="0.25">
      <c r="A1" s="204"/>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210"/>
      <c r="S1" s="9"/>
      <c r="T1" s="9"/>
      <c r="U1" s="9"/>
      <c r="V1" s="9"/>
    </row>
    <row r="2" spans="1:22" ht="17.25" customHeight="1" thickBot="1" x14ac:dyDescent="0.3">
      <c r="A2" s="211"/>
      <c r="B2" s="371" t="s">
        <v>199</v>
      </c>
      <c r="C2" s="371"/>
      <c r="D2" s="371"/>
      <c r="E2" s="371"/>
      <c r="F2" s="371"/>
      <c r="G2" s="371"/>
      <c r="H2" s="371"/>
      <c r="I2" s="371"/>
      <c r="J2" s="371"/>
      <c r="K2" s="371"/>
      <c r="L2" s="371"/>
      <c r="M2" s="371"/>
      <c r="N2" s="371"/>
      <c r="O2" s="371"/>
      <c r="P2" s="371"/>
      <c r="Q2" s="371"/>
      <c r="R2" s="212"/>
      <c r="S2" s="3"/>
      <c r="T2" s="3"/>
    </row>
    <row r="3" spans="1:22" ht="17.25" customHeight="1" x14ac:dyDescent="0.25">
      <c r="A3" s="213"/>
      <c r="B3" s="498" t="s">
        <v>216</v>
      </c>
      <c r="C3" s="498"/>
      <c r="D3" s="498"/>
      <c r="E3" s="498"/>
      <c r="F3" s="498"/>
      <c r="G3" s="498"/>
      <c r="H3" s="498"/>
      <c r="I3" s="498"/>
      <c r="J3" s="498"/>
      <c r="K3" s="498"/>
      <c r="L3" s="498"/>
      <c r="M3" s="498"/>
      <c r="N3" s="498"/>
      <c r="O3" s="498"/>
      <c r="P3" s="498"/>
      <c r="Q3" s="498"/>
      <c r="R3" s="214"/>
      <c r="S3" s="4"/>
      <c r="T3" s="4"/>
    </row>
    <row r="4" spans="1:22" ht="17.25" customHeight="1" x14ac:dyDescent="0.25">
      <c r="A4" s="213"/>
      <c r="B4" s="204" t="s">
        <v>170</v>
      </c>
      <c r="C4" s="498" t="s">
        <v>219</v>
      </c>
      <c r="D4" s="498"/>
      <c r="E4" s="498"/>
      <c r="F4" s="498"/>
      <c r="G4" s="498"/>
      <c r="H4" s="498"/>
      <c r="I4" s="498"/>
      <c r="J4" s="498"/>
      <c r="K4" s="498"/>
      <c r="L4" s="498"/>
      <c r="M4" s="498"/>
      <c r="N4" s="498"/>
      <c r="O4" s="498"/>
      <c r="P4" s="498"/>
      <c r="Q4" s="498"/>
      <c r="R4" s="214"/>
      <c r="S4" s="4"/>
      <c r="T4" s="4"/>
    </row>
    <row r="5" spans="1:22" ht="17.25" customHeight="1" x14ac:dyDescent="0.25">
      <c r="A5" s="213"/>
      <c r="B5" s="215"/>
      <c r="C5" s="216" t="s">
        <v>178</v>
      </c>
      <c r="D5" s="377" t="s">
        <v>200</v>
      </c>
      <c r="E5" s="377"/>
      <c r="F5" s="377"/>
      <c r="G5" s="377"/>
      <c r="H5" s="377"/>
      <c r="I5" s="377"/>
      <c r="J5" s="377"/>
      <c r="K5" s="377"/>
      <c r="L5" s="377"/>
      <c r="M5" s="377"/>
      <c r="N5" s="377"/>
      <c r="O5" s="377"/>
      <c r="P5" s="377"/>
      <c r="Q5" s="377"/>
      <c r="R5" s="214"/>
      <c r="S5" s="4"/>
      <c r="T5" s="4"/>
    </row>
    <row r="6" spans="1:22" ht="28.5" customHeight="1" x14ac:dyDescent="0.25">
      <c r="A6" s="213"/>
      <c r="B6" s="215"/>
      <c r="C6" s="216" t="s">
        <v>179</v>
      </c>
      <c r="D6" s="377" t="s">
        <v>220</v>
      </c>
      <c r="E6" s="377"/>
      <c r="F6" s="377"/>
      <c r="G6" s="377"/>
      <c r="H6" s="377"/>
      <c r="I6" s="377"/>
      <c r="J6" s="377"/>
      <c r="K6" s="377"/>
      <c r="L6" s="377"/>
      <c r="M6" s="377"/>
      <c r="N6" s="377"/>
      <c r="O6" s="377"/>
      <c r="P6" s="377"/>
      <c r="Q6" s="377"/>
      <c r="R6" s="214"/>
      <c r="S6" s="4"/>
      <c r="T6" s="4"/>
    </row>
    <row r="7" spans="1:22" ht="17.25" customHeight="1" x14ac:dyDescent="0.25">
      <c r="A7" s="213"/>
      <c r="B7" s="215"/>
      <c r="C7" s="216" t="s">
        <v>180</v>
      </c>
      <c r="D7" s="377" t="s">
        <v>221</v>
      </c>
      <c r="E7" s="377"/>
      <c r="F7" s="377"/>
      <c r="G7" s="377"/>
      <c r="H7" s="377"/>
      <c r="I7" s="377"/>
      <c r="J7" s="377"/>
      <c r="K7" s="377"/>
      <c r="L7" s="377"/>
      <c r="M7" s="377"/>
      <c r="N7" s="377"/>
      <c r="O7" s="377"/>
      <c r="P7" s="377"/>
      <c r="Q7" s="377"/>
      <c r="R7" s="214"/>
      <c r="S7" s="4"/>
      <c r="T7" s="4"/>
    </row>
    <row r="8" spans="1:22" ht="17.25" customHeight="1" x14ac:dyDescent="0.25">
      <c r="A8" s="213"/>
      <c r="B8" s="215"/>
      <c r="C8" s="216" t="s">
        <v>202</v>
      </c>
      <c r="D8" s="377" t="s">
        <v>222</v>
      </c>
      <c r="E8" s="377"/>
      <c r="F8" s="377"/>
      <c r="G8" s="377"/>
      <c r="H8" s="377"/>
      <c r="I8" s="377"/>
      <c r="J8" s="377"/>
      <c r="K8" s="377"/>
      <c r="L8" s="377"/>
      <c r="M8" s="377"/>
      <c r="N8" s="377"/>
      <c r="O8" s="377"/>
      <c r="P8" s="377"/>
      <c r="Q8" s="377"/>
      <c r="R8" s="214"/>
      <c r="S8" s="4"/>
      <c r="T8" s="4"/>
    </row>
    <row r="9" spans="1:22" ht="17.25" customHeight="1" x14ac:dyDescent="0.25">
      <c r="A9" s="213"/>
      <c r="B9" s="215"/>
      <c r="C9" s="216" t="s">
        <v>203</v>
      </c>
      <c r="D9" s="377" t="s">
        <v>223</v>
      </c>
      <c r="E9" s="377"/>
      <c r="F9" s="377"/>
      <c r="G9" s="377"/>
      <c r="H9" s="377"/>
      <c r="I9" s="377"/>
      <c r="J9" s="377"/>
      <c r="K9" s="377"/>
      <c r="L9" s="377"/>
      <c r="M9" s="377"/>
      <c r="N9" s="377"/>
      <c r="O9" s="377"/>
      <c r="P9" s="377"/>
      <c r="Q9" s="377"/>
      <c r="R9" s="214"/>
      <c r="S9" s="4"/>
      <c r="T9" s="4"/>
    </row>
    <row r="10" spans="1:22" ht="14.25" customHeight="1" x14ac:dyDescent="0.25">
      <c r="A10" s="213"/>
      <c r="B10" s="215" t="s">
        <v>171</v>
      </c>
      <c r="C10" s="377" t="s">
        <v>224</v>
      </c>
      <c r="D10" s="377"/>
      <c r="E10" s="377"/>
      <c r="F10" s="377"/>
      <c r="G10" s="377"/>
      <c r="H10" s="377"/>
      <c r="I10" s="377"/>
      <c r="J10" s="377"/>
      <c r="K10" s="377"/>
      <c r="L10" s="377"/>
      <c r="M10" s="377"/>
      <c r="N10" s="377"/>
      <c r="O10" s="377"/>
      <c r="P10" s="377"/>
      <c r="Q10" s="377"/>
      <c r="R10" s="214"/>
      <c r="S10" s="4"/>
      <c r="T10" s="4"/>
    </row>
    <row r="11" spans="1:22" ht="17.25" customHeight="1" x14ac:dyDescent="0.25">
      <c r="A11" s="213"/>
      <c r="B11" s="215"/>
      <c r="C11" s="216" t="s">
        <v>178</v>
      </c>
      <c r="D11" s="377" t="s">
        <v>225</v>
      </c>
      <c r="E11" s="377"/>
      <c r="F11" s="377"/>
      <c r="G11" s="377"/>
      <c r="H11" s="377"/>
      <c r="I11" s="377"/>
      <c r="J11" s="377"/>
      <c r="K11" s="377"/>
      <c r="L11" s="377"/>
      <c r="M11" s="377"/>
      <c r="N11" s="377"/>
      <c r="O11" s="377"/>
      <c r="P11" s="377"/>
      <c r="Q11" s="377"/>
      <c r="R11" s="214"/>
      <c r="S11" s="4"/>
      <c r="T11" s="4"/>
    </row>
    <row r="12" spans="1:22" ht="17.25" customHeight="1" x14ac:dyDescent="0.25">
      <c r="A12" s="213"/>
      <c r="B12" s="215"/>
      <c r="C12" s="216" t="s">
        <v>179</v>
      </c>
      <c r="D12" s="377" t="s">
        <v>218</v>
      </c>
      <c r="E12" s="377"/>
      <c r="F12" s="377"/>
      <c r="G12" s="377"/>
      <c r="H12" s="377"/>
      <c r="I12" s="377"/>
      <c r="J12" s="377"/>
      <c r="K12" s="377"/>
      <c r="L12" s="377"/>
      <c r="M12" s="377"/>
      <c r="N12" s="377"/>
      <c r="O12" s="377"/>
      <c r="P12" s="377"/>
      <c r="Q12" s="377"/>
      <c r="R12" s="214"/>
      <c r="S12" s="4"/>
      <c r="T12" s="4"/>
    </row>
    <row r="13" spans="1:22" ht="39" customHeight="1" x14ac:dyDescent="0.25">
      <c r="A13" s="213"/>
      <c r="B13" s="215"/>
      <c r="C13" s="216" t="s">
        <v>180</v>
      </c>
      <c r="D13" s="377" t="s">
        <v>217</v>
      </c>
      <c r="E13" s="377"/>
      <c r="F13" s="377"/>
      <c r="G13" s="377"/>
      <c r="H13" s="377"/>
      <c r="I13" s="377"/>
      <c r="J13" s="377"/>
      <c r="K13" s="377"/>
      <c r="L13" s="377"/>
      <c r="M13" s="377"/>
      <c r="N13" s="377"/>
      <c r="O13" s="377"/>
      <c r="P13" s="377"/>
      <c r="Q13" s="377"/>
      <c r="R13" s="214"/>
      <c r="S13" s="4"/>
      <c r="T13" s="4"/>
    </row>
    <row r="14" spans="1:22" ht="15" customHeight="1" x14ac:dyDescent="0.25">
      <c r="A14" s="213"/>
      <c r="B14" s="215" t="s">
        <v>172</v>
      </c>
      <c r="C14" s="377" t="s">
        <v>511</v>
      </c>
      <c r="D14" s="377"/>
      <c r="E14" s="377"/>
      <c r="F14" s="377"/>
      <c r="G14" s="377"/>
      <c r="H14" s="377"/>
      <c r="I14" s="377"/>
      <c r="J14" s="377"/>
      <c r="K14" s="377"/>
      <c r="L14" s="377"/>
      <c r="M14" s="377"/>
      <c r="N14" s="377"/>
      <c r="O14" s="377"/>
      <c r="P14" s="377"/>
      <c r="Q14" s="377"/>
      <c r="R14" s="214"/>
      <c r="S14" s="4"/>
      <c r="T14" s="4"/>
    </row>
    <row r="15" spans="1:22" ht="15" customHeight="1" x14ac:dyDescent="0.25">
      <c r="A15" s="213"/>
      <c r="B15" s="215" t="s">
        <v>173</v>
      </c>
      <c r="C15" s="377" t="s">
        <v>226</v>
      </c>
      <c r="D15" s="377"/>
      <c r="E15" s="377"/>
      <c r="F15" s="377"/>
      <c r="G15" s="377"/>
      <c r="H15" s="377"/>
      <c r="I15" s="377"/>
      <c r="J15" s="377"/>
      <c r="K15" s="377"/>
      <c r="L15" s="377"/>
      <c r="M15" s="377"/>
      <c r="N15" s="377"/>
      <c r="O15" s="377"/>
      <c r="P15" s="377"/>
      <c r="Q15" s="377"/>
      <c r="R15" s="214"/>
      <c r="S15" s="4"/>
      <c r="T15" s="4"/>
    </row>
    <row r="16" spans="1:22" ht="17.25" customHeight="1" x14ac:dyDescent="0.25">
      <c r="A16" s="213"/>
      <c r="B16" s="215" t="s">
        <v>184</v>
      </c>
      <c r="C16" s="377" t="s">
        <v>227</v>
      </c>
      <c r="D16" s="377"/>
      <c r="E16" s="377"/>
      <c r="F16" s="377"/>
      <c r="G16" s="377"/>
      <c r="H16" s="377"/>
      <c r="I16" s="377"/>
      <c r="J16" s="377"/>
      <c r="K16" s="377"/>
      <c r="L16" s="377"/>
      <c r="M16" s="377"/>
      <c r="N16" s="377"/>
      <c r="O16" s="377"/>
      <c r="P16" s="377"/>
      <c r="Q16" s="377"/>
      <c r="R16" s="214"/>
      <c r="S16" s="4"/>
      <c r="T16" s="4"/>
    </row>
    <row r="17" spans="1:20" ht="17.25" customHeight="1" x14ac:dyDescent="0.25">
      <c r="A17" s="211"/>
      <c r="B17" s="811"/>
      <c r="C17" s="811"/>
      <c r="D17" s="811"/>
      <c r="E17" s="811"/>
      <c r="F17" s="811"/>
      <c r="G17" s="811"/>
      <c r="H17" s="811"/>
      <c r="I17" s="811"/>
      <c r="J17" s="811"/>
      <c r="K17" s="811"/>
      <c r="L17" s="811"/>
      <c r="M17" s="811"/>
      <c r="N17" s="811"/>
      <c r="O17" s="811"/>
      <c r="P17" s="811"/>
      <c r="Q17" s="811"/>
      <c r="R17" s="212"/>
      <c r="S17" s="3"/>
      <c r="T17" s="3"/>
    </row>
    <row r="18" spans="1:20" ht="17.25" customHeight="1" x14ac:dyDescent="0.25">
      <c r="A18" s="211"/>
      <c r="B18" s="574" t="s">
        <v>584</v>
      </c>
      <c r="C18" s="574"/>
      <c r="D18" s="574"/>
      <c r="E18" s="574"/>
      <c r="F18" s="574"/>
      <c r="G18" s="574"/>
      <c r="H18" s="574"/>
      <c r="I18" s="574"/>
      <c r="J18" s="574"/>
      <c r="K18" s="574"/>
      <c r="L18" s="574"/>
      <c r="M18" s="574"/>
      <c r="N18" s="574"/>
      <c r="O18" s="574"/>
      <c r="P18" s="574"/>
      <c r="Q18" s="574"/>
      <c r="R18" s="212"/>
      <c r="S18" s="3"/>
      <c r="T18" s="3"/>
    </row>
  </sheetData>
  <sheetProtection algorithmName="SHA-512" hashValue="Z+DAKdi8Jg3QSNy2LNcyIxjBmVcRvBgzlk6AIa+65WylxvkkqZthF0bJGua4dLKHmuNpr9l+xomONPdj4kZyeA==" saltValue="KeoEWxmxVEwSJIwCkupPFw==" spinCount="100000" sheet="1" objects="1" scenarios="1"/>
  <mergeCells count="19">
    <mergeCell ref="B18:Q18"/>
    <mergeCell ref="D6:Q6"/>
    <mergeCell ref="D7:Q7"/>
    <mergeCell ref="D8:Q8"/>
    <mergeCell ref="D9:Q9"/>
    <mergeCell ref="C10:Q10"/>
    <mergeCell ref="D11:Q11"/>
    <mergeCell ref="D12:Q12"/>
    <mergeCell ref="D13:Q13"/>
    <mergeCell ref="C14:Q14"/>
    <mergeCell ref="C16:Q16"/>
    <mergeCell ref="B17:Q17"/>
    <mergeCell ref="C15:Q15"/>
    <mergeCell ref="D5:Q5"/>
    <mergeCell ref="K1:Q1"/>
    <mergeCell ref="B2:Q2"/>
    <mergeCell ref="B3:Q3"/>
    <mergeCell ref="C4:Q4"/>
    <mergeCell ref="C1:D1"/>
  </mergeCells>
  <printOptions horizontalCentered="1"/>
  <pageMargins left="0.2" right="0.2" top="0.25" bottom="0.5" header="0.3" footer="0.3"/>
  <pageSetup scale="70" fitToHeight="0" orientation="portrait" r:id="rId1"/>
  <headerFooter>
    <oddFooter>&amp;L&amp;"Times New Roman,Regular"&amp;8&amp;D&amp;R&amp;"Times New Roman,Regular"&amp;8Title IV, Part A
Individual Application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dimension ref="A1:IF157"/>
  <sheetViews>
    <sheetView showGridLines="0" showZeros="0" workbookViewId="0">
      <selection activeCell="F6" sqref="F6:F144"/>
    </sheetView>
  </sheetViews>
  <sheetFormatPr defaultColWidth="9.109375" defaultRowHeight="13.2" x14ac:dyDescent="0.25"/>
  <cols>
    <col min="1" max="1" width="32.88671875" style="1" customWidth="1"/>
    <col min="2" max="2" width="7.6640625" style="1" customWidth="1"/>
    <col min="3" max="3" width="2.88671875" style="1" customWidth="1"/>
    <col min="4" max="4" width="7.6640625" style="32" customWidth="1"/>
    <col min="5" max="5" width="18.88671875" style="32" customWidth="1"/>
    <col min="6" max="6" width="10.5546875" style="1" bestFit="1" customWidth="1"/>
    <col min="7" max="7" width="2.6640625" style="2" bestFit="1" customWidth="1"/>
    <col min="8" max="8" width="32.5546875" style="1" bestFit="1" customWidth="1"/>
    <col min="9" max="9" width="2.6640625" style="1" bestFit="1" customWidth="1"/>
    <col min="10" max="10" width="32.5546875" style="1" bestFit="1" customWidth="1"/>
    <col min="11" max="13" width="2.6640625" style="1" bestFit="1" customWidth="1"/>
    <col min="14" max="14" width="6" style="2" bestFit="1" customWidth="1"/>
    <col min="15" max="238" width="9.109375" style="2"/>
    <col min="239" max="16384" width="9.109375" style="1"/>
  </cols>
  <sheetData>
    <row r="1" spans="1:240" x14ac:dyDescent="0.25">
      <c r="A1" s="84" t="s">
        <v>455</v>
      </c>
      <c r="B1" s="28"/>
      <c r="C1" s="32"/>
      <c r="D1" s="826">
        <f>SUM(F6:F144)</f>
        <v>22280057.999999996</v>
      </c>
      <c r="E1" s="826"/>
      <c r="F1" s="826"/>
      <c r="G1" s="131">
        <v>29</v>
      </c>
      <c r="H1" s="131">
        <v>30</v>
      </c>
      <c r="I1" s="131">
        <v>31</v>
      </c>
      <c r="J1" s="131">
        <v>32</v>
      </c>
      <c r="K1" s="131">
        <v>33</v>
      </c>
      <c r="L1" s="131">
        <v>34</v>
      </c>
      <c r="M1" s="131">
        <v>35</v>
      </c>
      <c r="N1" s="131">
        <v>36</v>
      </c>
      <c r="O1" s="131">
        <v>37</v>
      </c>
      <c r="P1" s="131">
        <v>38</v>
      </c>
      <c r="Q1" s="131">
        <v>39</v>
      </c>
      <c r="R1" s="131">
        <v>40</v>
      </c>
      <c r="S1" s="131">
        <v>41</v>
      </c>
      <c r="T1" s="131">
        <v>42</v>
      </c>
      <c r="U1" s="131">
        <v>43</v>
      </c>
      <c r="V1" s="131">
        <v>44</v>
      </c>
      <c r="W1" s="131">
        <v>45</v>
      </c>
      <c r="X1" s="131">
        <v>46</v>
      </c>
      <c r="Y1" s="131">
        <v>47</v>
      </c>
      <c r="Z1" s="131">
        <v>48</v>
      </c>
      <c r="AA1" s="32"/>
      <c r="AB1" s="32"/>
      <c r="AC1" s="32"/>
      <c r="AD1" s="32"/>
      <c r="AE1" s="32"/>
    </row>
    <row r="2" spans="1:240" x14ac:dyDescent="0.25">
      <c r="A2" s="85" t="s">
        <v>456</v>
      </c>
      <c r="B2" s="86"/>
      <c r="D2" s="827">
        <f>22280058-D1</f>
        <v>0</v>
      </c>
      <c r="E2" s="828"/>
      <c r="F2" s="829"/>
      <c r="N2" s="1"/>
      <c r="O2" s="1"/>
      <c r="IE2" s="2"/>
      <c r="IF2" s="2"/>
    </row>
    <row r="3" spans="1:240" x14ac:dyDescent="0.25">
      <c r="A3" s="84"/>
      <c r="B3" s="86">
        <f>SUBTOTAL(3,B6:B144)</f>
        <v>139</v>
      </c>
      <c r="C3" s="29"/>
      <c r="D3" s="822" t="s">
        <v>98</v>
      </c>
      <c r="E3" s="822"/>
      <c r="F3" s="822"/>
      <c r="N3" s="1"/>
      <c r="O3" s="1"/>
      <c r="IE3" s="2"/>
      <c r="IF3" s="2"/>
    </row>
    <row r="4" spans="1:240" x14ac:dyDescent="0.25">
      <c r="A4" s="84" t="s">
        <v>457</v>
      </c>
      <c r="B4" s="27"/>
      <c r="C4" s="33"/>
      <c r="D4" s="823" t="s">
        <v>453</v>
      </c>
      <c r="E4" s="824"/>
      <c r="F4" s="825"/>
      <c r="N4" s="1"/>
      <c r="O4" s="1"/>
      <c r="IE4" s="2"/>
      <c r="IF4" s="2"/>
    </row>
    <row r="5" spans="1:240" x14ac:dyDescent="0.25">
      <c r="A5" s="25" t="s">
        <v>272</v>
      </c>
      <c r="B5" s="26" t="s">
        <v>430</v>
      </c>
      <c r="C5" s="27"/>
      <c r="D5" s="78" t="s">
        <v>430</v>
      </c>
      <c r="E5" s="76" t="s">
        <v>454</v>
      </c>
      <c r="F5" s="77" t="s">
        <v>151</v>
      </c>
      <c r="N5" s="1"/>
      <c r="O5" s="1"/>
      <c r="IE5" s="2"/>
      <c r="IF5" s="2"/>
    </row>
    <row r="6" spans="1:240" ht="12.75" customHeight="1" x14ac:dyDescent="0.25">
      <c r="A6" s="164" t="s">
        <v>293</v>
      </c>
      <c r="B6" s="165">
        <v>1</v>
      </c>
      <c r="C6" s="28"/>
      <c r="D6" s="11">
        <v>1</v>
      </c>
      <c r="E6" s="79"/>
      <c r="F6" s="80">
        <v>131892.14000000001</v>
      </c>
      <c r="N6" s="1"/>
      <c r="O6" s="1"/>
      <c r="IE6" s="2"/>
      <c r="IF6" s="2"/>
    </row>
    <row r="7" spans="1:240" x14ac:dyDescent="0.25">
      <c r="A7" s="164" t="s">
        <v>294</v>
      </c>
      <c r="B7" s="165">
        <v>2</v>
      </c>
      <c r="C7" s="28"/>
      <c r="D7" s="11">
        <v>2</v>
      </c>
      <c r="E7" s="79"/>
      <c r="F7" s="80">
        <v>141734.62</v>
      </c>
      <c r="H7" s="88" t="s">
        <v>431</v>
      </c>
      <c r="J7" s="89" t="s">
        <v>458</v>
      </c>
      <c r="N7" s="1"/>
      <c r="O7" s="1" t="s">
        <v>476</v>
      </c>
      <c r="IE7" s="2"/>
      <c r="IF7" s="2"/>
    </row>
    <row r="8" spans="1:240" x14ac:dyDescent="0.25">
      <c r="A8" s="164" t="s">
        <v>387</v>
      </c>
      <c r="B8" s="165">
        <v>101</v>
      </c>
      <c r="C8" s="28"/>
      <c r="D8" s="11">
        <v>3</v>
      </c>
      <c r="E8" s="79"/>
      <c r="F8" s="80">
        <v>74459.520000000004</v>
      </c>
      <c r="H8" s="87" t="s">
        <v>99</v>
      </c>
      <c r="J8" s="90" t="s">
        <v>32</v>
      </c>
      <c r="N8" s="1"/>
      <c r="O8" s="814" t="s">
        <v>432</v>
      </c>
      <c r="P8" s="814"/>
      <c r="Q8" s="814"/>
      <c r="R8" s="814"/>
      <c r="S8" s="814"/>
      <c r="T8" s="814"/>
      <c r="U8" s="814"/>
      <c r="V8" s="814"/>
      <c r="W8" s="814"/>
      <c r="X8" s="814"/>
      <c r="Y8" s="814"/>
      <c r="Z8" s="814"/>
      <c r="AA8" s="814"/>
      <c r="AB8" s="814"/>
      <c r="IE8" s="2"/>
      <c r="IF8" s="2"/>
    </row>
    <row r="9" spans="1:240" x14ac:dyDescent="0.25">
      <c r="A9" s="164" t="s">
        <v>505</v>
      </c>
      <c r="B9" s="165">
        <v>3</v>
      </c>
      <c r="C9" s="28"/>
      <c r="D9" s="11">
        <v>4</v>
      </c>
      <c r="E9" s="79"/>
      <c r="F9" s="80">
        <v>25060</v>
      </c>
      <c r="H9" s="87" t="s">
        <v>107</v>
      </c>
      <c r="J9" s="90" t="s">
        <v>33</v>
      </c>
      <c r="N9" s="1"/>
      <c r="O9" s="814"/>
      <c r="P9" s="814"/>
      <c r="Q9" s="814"/>
      <c r="R9" s="814"/>
      <c r="S9" s="814"/>
      <c r="T9" s="814"/>
      <c r="U9" s="814"/>
      <c r="V9" s="814"/>
      <c r="W9" s="814"/>
      <c r="X9" s="814"/>
      <c r="Y9" s="814"/>
      <c r="Z9" s="814"/>
      <c r="AA9" s="814"/>
      <c r="AB9" s="814"/>
      <c r="IE9" s="2"/>
      <c r="IF9" s="2"/>
    </row>
    <row r="10" spans="1:240" ht="13.8" thickBot="1" x14ac:dyDescent="0.3">
      <c r="A10" s="164" t="s">
        <v>295</v>
      </c>
      <c r="B10" s="165">
        <v>4</v>
      </c>
      <c r="C10" s="28"/>
      <c r="D10" s="11">
        <v>5</v>
      </c>
      <c r="E10" s="79"/>
      <c r="F10" s="80">
        <v>81422.86</v>
      </c>
      <c r="H10" s="2"/>
      <c r="J10" s="34"/>
      <c r="N10" s="1"/>
      <c r="IE10" s="2"/>
      <c r="IF10" s="2"/>
    </row>
    <row r="11" spans="1:240" ht="39.6" x14ac:dyDescent="0.25">
      <c r="A11" s="164" t="s">
        <v>296</v>
      </c>
      <c r="B11" s="165">
        <v>5</v>
      </c>
      <c r="C11" s="28"/>
      <c r="D11" s="11">
        <v>6</v>
      </c>
      <c r="E11" s="79"/>
      <c r="F11" s="80">
        <v>43509.26</v>
      </c>
      <c r="H11" s="88" t="s">
        <v>556</v>
      </c>
      <c r="J11" s="88" t="s">
        <v>566</v>
      </c>
      <c r="L11" s="132"/>
      <c r="N11" s="1"/>
      <c r="O11" s="815" t="s">
        <v>468</v>
      </c>
      <c r="P11" s="816"/>
      <c r="Q11" s="816"/>
      <c r="R11" s="816"/>
      <c r="S11" s="816"/>
      <c r="T11" s="816"/>
      <c r="U11" s="816"/>
      <c r="V11" s="817"/>
      <c r="IE11" s="2"/>
      <c r="IF11" s="2"/>
    </row>
    <row r="12" spans="1:240" x14ac:dyDescent="0.25">
      <c r="A12" s="164" t="s">
        <v>297</v>
      </c>
      <c r="B12" s="165">
        <v>6</v>
      </c>
      <c r="C12" s="28"/>
      <c r="D12" s="11">
        <v>7</v>
      </c>
      <c r="E12" s="79"/>
      <c r="F12" s="80">
        <v>270399.31</v>
      </c>
      <c r="H12" s="87" t="s">
        <v>557</v>
      </c>
      <c r="J12" s="87" t="s">
        <v>557</v>
      </c>
      <c r="L12" s="133"/>
      <c r="N12" s="1"/>
      <c r="O12" s="91"/>
      <c r="V12" s="92"/>
      <c r="IE12" s="2"/>
      <c r="IF12" s="2"/>
    </row>
    <row r="13" spans="1:240" x14ac:dyDescent="0.25">
      <c r="A13" s="164" t="s">
        <v>298</v>
      </c>
      <c r="B13" s="165">
        <v>7</v>
      </c>
      <c r="C13" s="28"/>
      <c r="D13" s="11">
        <v>8</v>
      </c>
      <c r="E13" s="79"/>
      <c r="F13" s="80">
        <v>108614.44</v>
      </c>
      <c r="H13" s="87" t="s">
        <v>558</v>
      </c>
      <c r="J13" s="87" t="s">
        <v>558</v>
      </c>
      <c r="L13" s="133"/>
      <c r="N13" s="1"/>
      <c r="O13" s="93">
        <v>1</v>
      </c>
      <c r="P13" s="35">
        <v>2</v>
      </c>
      <c r="Q13" s="36">
        <v>3</v>
      </c>
      <c r="R13" s="37">
        <v>4</v>
      </c>
      <c r="S13" s="38">
        <v>5</v>
      </c>
      <c r="T13" s="39">
        <v>6</v>
      </c>
      <c r="U13" s="40">
        <v>7</v>
      </c>
      <c r="V13" s="94">
        <v>8</v>
      </c>
      <c r="X13" s="2" t="s">
        <v>449</v>
      </c>
      <c r="IE13" s="2"/>
      <c r="IF13" s="2"/>
    </row>
    <row r="14" spans="1:240" x14ac:dyDescent="0.25">
      <c r="A14" s="164" t="s">
        <v>299</v>
      </c>
      <c r="B14" s="165">
        <v>8</v>
      </c>
      <c r="C14" s="28"/>
      <c r="D14" s="11">
        <v>9</v>
      </c>
      <c r="E14" s="79"/>
      <c r="F14" s="80">
        <v>10000</v>
      </c>
      <c r="H14" s="87" t="s">
        <v>559</v>
      </c>
      <c r="J14" s="87" t="s">
        <v>559</v>
      </c>
      <c r="L14" s="133"/>
      <c r="N14" s="1"/>
      <c r="O14" s="95">
        <v>9</v>
      </c>
      <c r="P14" s="41">
        <v>10</v>
      </c>
      <c r="Q14" s="42">
        <v>11</v>
      </c>
      <c r="R14" s="43">
        <v>12</v>
      </c>
      <c r="S14" s="44">
        <v>13</v>
      </c>
      <c r="T14" s="45">
        <v>14</v>
      </c>
      <c r="U14" s="46">
        <v>15</v>
      </c>
      <c r="V14" s="96">
        <v>16</v>
      </c>
      <c r="Y14" s="821" t="s">
        <v>478</v>
      </c>
      <c r="Z14" s="6"/>
      <c r="AA14" s="2" t="s">
        <v>473</v>
      </c>
      <c r="IE14" s="2"/>
      <c r="IF14" s="2"/>
    </row>
    <row r="15" spans="1:240" x14ac:dyDescent="0.25">
      <c r="A15" s="164" t="s">
        <v>300</v>
      </c>
      <c r="B15" s="165">
        <v>9</v>
      </c>
      <c r="C15" s="28"/>
      <c r="D15" s="11">
        <v>10</v>
      </c>
      <c r="E15" s="79"/>
      <c r="F15" s="80">
        <v>125469.82</v>
      </c>
      <c r="H15" s="90" t="s">
        <v>560</v>
      </c>
      <c r="J15" s="90" t="s">
        <v>560</v>
      </c>
      <c r="L15" s="133"/>
      <c r="N15" s="1"/>
      <c r="O15" s="97">
        <v>17</v>
      </c>
      <c r="P15" s="47">
        <v>18</v>
      </c>
      <c r="Q15" s="48">
        <v>19</v>
      </c>
      <c r="R15" s="49">
        <v>20</v>
      </c>
      <c r="S15" s="50">
        <v>21</v>
      </c>
      <c r="T15" s="51">
        <v>22</v>
      </c>
      <c r="U15" s="52">
        <v>23</v>
      </c>
      <c r="V15" s="98">
        <v>24</v>
      </c>
      <c r="Y15" s="821"/>
      <c r="IE15" s="2"/>
      <c r="IF15" s="2"/>
    </row>
    <row r="16" spans="1:240" x14ac:dyDescent="0.25">
      <c r="A16" s="164" t="s">
        <v>301</v>
      </c>
      <c r="B16" s="165">
        <v>10</v>
      </c>
      <c r="C16" s="28"/>
      <c r="D16" s="11">
        <v>11</v>
      </c>
      <c r="E16" s="79"/>
      <c r="F16" s="80">
        <v>11030.65</v>
      </c>
      <c r="H16" s="90" t="s">
        <v>561</v>
      </c>
      <c r="J16" s="90" t="s">
        <v>561</v>
      </c>
      <c r="L16" s="133"/>
      <c r="N16" s="1"/>
      <c r="O16" s="99">
        <v>25</v>
      </c>
      <c r="P16" s="53">
        <v>26</v>
      </c>
      <c r="Q16" s="54">
        <v>27</v>
      </c>
      <c r="R16" s="55">
        <v>28</v>
      </c>
      <c r="S16" s="56">
        <v>29</v>
      </c>
      <c r="T16" s="57">
        <v>30</v>
      </c>
      <c r="U16" s="7">
        <v>31</v>
      </c>
      <c r="V16" s="100">
        <v>32</v>
      </c>
      <c r="Y16" s="2" t="s">
        <v>450</v>
      </c>
      <c r="IE16" s="2"/>
      <c r="IF16" s="2"/>
    </row>
    <row r="17" spans="1:240" x14ac:dyDescent="0.25">
      <c r="A17" s="164" t="s">
        <v>302</v>
      </c>
      <c r="B17" s="165">
        <v>11</v>
      </c>
      <c r="C17" s="28"/>
      <c r="D17" s="11">
        <v>12</v>
      </c>
      <c r="E17" s="79"/>
      <c r="F17" s="80">
        <v>33650.71</v>
      </c>
      <c r="H17" s="90" t="s">
        <v>562</v>
      </c>
      <c r="J17" s="90" t="s">
        <v>562</v>
      </c>
      <c r="L17" s="133"/>
      <c r="N17" s="1"/>
      <c r="O17" s="101">
        <v>33</v>
      </c>
      <c r="P17" s="58">
        <v>34</v>
      </c>
      <c r="Q17" s="59">
        <v>35</v>
      </c>
      <c r="R17" s="60">
        <v>36</v>
      </c>
      <c r="S17" s="61">
        <v>37</v>
      </c>
      <c r="T17" s="62">
        <v>38</v>
      </c>
      <c r="U17" s="63">
        <v>39</v>
      </c>
      <c r="V17" s="102">
        <v>40</v>
      </c>
      <c r="IE17" s="2"/>
      <c r="IF17" s="2"/>
    </row>
    <row r="18" spans="1:240" x14ac:dyDescent="0.25">
      <c r="A18" s="164" t="s">
        <v>303</v>
      </c>
      <c r="B18" s="165">
        <v>12</v>
      </c>
      <c r="C18" s="28"/>
      <c r="D18" s="11">
        <v>13</v>
      </c>
      <c r="E18" s="79"/>
      <c r="F18" s="80">
        <v>70297.119999999995</v>
      </c>
      <c r="H18" s="90" t="s">
        <v>563</v>
      </c>
      <c r="L18" s="133"/>
      <c r="N18" s="1"/>
      <c r="O18" s="103">
        <v>41</v>
      </c>
      <c r="P18" s="64">
        <v>42</v>
      </c>
      <c r="Q18" s="65">
        <v>43</v>
      </c>
      <c r="R18" s="66">
        <v>44</v>
      </c>
      <c r="S18" s="67">
        <v>45</v>
      </c>
      <c r="T18" s="68">
        <v>46</v>
      </c>
      <c r="U18" s="69">
        <v>47</v>
      </c>
      <c r="V18" s="104">
        <v>48</v>
      </c>
      <c r="Z18" s="2" t="s">
        <v>451</v>
      </c>
      <c r="IE18" s="2"/>
      <c r="IF18" s="2"/>
    </row>
    <row r="19" spans="1:240" x14ac:dyDescent="0.25">
      <c r="A19" s="164" t="s">
        <v>388</v>
      </c>
      <c r="B19" s="165">
        <v>102</v>
      </c>
      <c r="C19" s="28"/>
      <c r="D19" s="11">
        <v>14</v>
      </c>
      <c r="E19" s="79"/>
      <c r="F19" s="80">
        <v>102391.63</v>
      </c>
      <c r="H19" s="90" t="s">
        <v>564</v>
      </c>
      <c r="L19" s="133"/>
      <c r="N19" s="1"/>
      <c r="O19" s="105">
        <v>49</v>
      </c>
      <c r="P19" s="8">
        <v>50</v>
      </c>
      <c r="Q19" s="70">
        <v>51</v>
      </c>
      <c r="R19" s="71">
        <v>52</v>
      </c>
      <c r="S19" s="72">
        <v>53</v>
      </c>
      <c r="T19" s="73">
        <v>54</v>
      </c>
      <c r="U19" s="74">
        <v>55</v>
      </c>
      <c r="V19" s="106">
        <v>56</v>
      </c>
      <c r="IE19" s="2"/>
      <c r="IF19" s="2"/>
    </row>
    <row r="20" spans="1:240" x14ac:dyDescent="0.25">
      <c r="A20" s="164" t="s">
        <v>304</v>
      </c>
      <c r="B20" s="165">
        <v>13</v>
      </c>
      <c r="C20" s="28"/>
      <c r="D20" s="11">
        <v>15</v>
      </c>
      <c r="E20" s="79"/>
      <c r="F20" s="80">
        <v>52503.7</v>
      </c>
      <c r="H20" s="90" t="s">
        <v>565</v>
      </c>
      <c r="L20" s="133"/>
      <c r="N20" s="1"/>
      <c r="O20" s="91"/>
      <c r="V20" s="92"/>
      <c r="IE20" s="2"/>
      <c r="IF20" s="2"/>
    </row>
    <row r="21" spans="1:240" ht="12.75" customHeight="1" x14ac:dyDescent="0.25">
      <c r="A21" s="164" t="s">
        <v>305</v>
      </c>
      <c r="B21" s="165">
        <v>14</v>
      </c>
      <c r="C21" s="28"/>
      <c r="D21" s="11">
        <v>16</v>
      </c>
      <c r="E21" s="79"/>
      <c r="F21" s="80">
        <v>131516.48000000001</v>
      </c>
      <c r="L21" s="133"/>
      <c r="N21" s="1"/>
      <c r="O21" s="91"/>
      <c r="V21" s="92"/>
      <c r="IE21" s="2"/>
      <c r="IF21" s="2"/>
    </row>
    <row r="22" spans="1:240" x14ac:dyDescent="0.25">
      <c r="A22" s="164" t="s">
        <v>306</v>
      </c>
      <c r="B22" s="165">
        <v>15</v>
      </c>
      <c r="C22" s="28"/>
      <c r="D22" s="11">
        <v>17</v>
      </c>
      <c r="E22" s="79"/>
      <c r="F22" s="80">
        <v>61733.88</v>
      </c>
      <c r="H22" s="2"/>
      <c r="N22" s="1"/>
      <c r="O22" s="91"/>
      <c r="V22" s="92"/>
      <c r="IE22" s="2"/>
      <c r="IF22" s="2"/>
    </row>
    <row r="23" spans="1:240" x14ac:dyDescent="0.25">
      <c r="A23" s="164" t="s">
        <v>389</v>
      </c>
      <c r="B23" s="165">
        <v>103</v>
      </c>
      <c r="C23" s="28"/>
      <c r="D23" s="11">
        <v>18</v>
      </c>
      <c r="E23" s="79"/>
      <c r="F23" s="80">
        <v>94554.15</v>
      </c>
      <c r="H23" s="813"/>
      <c r="I23" s="813"/>
      <c r="N23" s="1"/>
      <c r="O23" s="818" t="s">
        <v>433</v>
      </c>
      <c r="P23" s="819" t="s">
        <v>275</v>
      </c>
      <c r="Q23" s="819"/>
      <c r="R23" s="819"/>
      <c r="T23" s="87"/>
      <c r="U23" s="121" t="s">
        <v>434</v>
      </c>
      <c r="V23" s="126"/>
      <c r="IE23" s="2"/>
      <c r="IF23" s="2"/>
    </row>
    <row r="24" spans="1:240" x14ac:dyDescent="0.25">
      <c r="A24" s="164" t="s">
        <v>307</v>
      </c>
      <c r="B24" s="165">
        <v>16</v>
      </c>
      <c r="C24" s="28"/>
      <c r="D24" s="11">
        <v>19</v>
      </c>
      <c r="E24" s="79"/>
      <c r="F24" s="80">
        <v>13706.8</v>
      </c>
      <c r="H24" s="30"/>
      <c r="I24" s="134"/>
      <c r="N24" s="1" t="s">
        <v>477</v>
      </c>
      <c r="O24" s="818"/>
      <c r="P24" s="819"/>
      <c r="Q24" s="819"/>
      <c r="R24" s="819"/>
      <c r="T24" s="121" t="s">
        <v>475</v>
      </c>
      <c r="U24" s="121">
        <v>40</v>
      </c>
      <c r="V24" s="128"/>
      <c r="W24" s="75"/>
      <c r="IE24" s="2"/>
      <c r="IF24" s="2"/>
    </row>
    <row r="25" spans="1:240" x14ac:dyDescent="0.25">
      <c r="A25" s="164" t="s">
        <v>308</v>
      </c>
      <c r="B25" s="165">
        <v>17</v>
      </c>
      <c r="C25" s="28"/>
      <c r="D25" s="11">
        <v>20</v>
      </c>
      <c r="E25" s="79"/>
      <c r="F25" s="80">
        <v>55638.33</v>
      </c>
      <c r="H25" s="30"/>
      <c r="I25" s="134"/>
      <c r="N25" s="1"/>
      <c r="O25" s="127" t="s">
        <v>470</v>
      </c>
      <c r="P25" s="820" t="s">
        <v>276</v>
      </c>
      <c r="Q25" s="820"/>
      <c r="R25" s="820"/>
      <c r="T25" s="121" t="s">
        <v>474</v>
      </c>
      <c r="U25" s="122">
        <v>40</v>
      </c>
      <c r="V25" s="128"/>
      <c r="AA25" s="2" t="s">
        <v>452</v>
      </c>
      <c r="IE25" s="2"/>
      <c r="IF25" s="2"/>
    </row>
    <row r="26" spans="1:240" x14ac:dyDescent="0.25">
      <c r="A26" s="164" t="s">
        <v>309</v>
      </c>
      <c r="B26" s="165">
        <v>18</v>
      </c>
      <c r="C26" s="28"/>
      <c r="D26" s="11">
        <v>21</v>
      </c>
      <c r="E26" s="79"/>
      <c r="F26" s="80">
        <v>710787.41</v>
      </c>
      <c r="H26" s="30"/>
      <c r="I26" s="134"/>
      <c r="N26" s="1"/>
      <c r="O26" s="127" t="s">
        <v>471</v>
      </c>
      <c r="P26" s="820" t="s">
        <v>277</v>
      </c>
      <c r="Q26" s="820"/>
      <c r="R26" s="820"/>
      <c r="V26" s="92"/>
      <c r="IE26" s="2"/>
      <c r="IF26" s="2"/>
    </row>
    <row r="27" spans="1:240" x14ac:dyDescent="0.25">
      <c r="A27" s="164" t="s">
        <v>310</v>
      </c>
      <c r="B27" s="165">
        <v>19</v>
      </c>
      <c r="C27" s="28"/>
      <c r="D27" s="11">
        <v>22</v>
      </c>
      <c r="E27" s="79"/>
      <c r="F27" s="80">
        <v>14184.91</v>
      </c>
      <c r="H27" s="30"/>
      <c r="I27" s="134"/>
      <c r="N27" s="1"/>
      <c r="O27" s="127" t="s">
        <v>471</v>
      </c>
      <c r="P27" s="820" t="s">
        <v>278</v>
      </c>
      <c r="Q27" s="820"/>
      <c r="R27" s="820"/>
      <c r="V27" s="92"/>
      <c r="IE27" s="2"/>
      <c r="IF27" s="2"/>
    </row>
    <row r="28" spans="1:240" x14ac:dyDescent="0.25">
      <c r="A28" s="164" t="s">
        <v>311</v>
      </c>
      <c r="B28" s="165">
        <v>20</v>
      </c>
      <c r="C28" s="28"/>
      <c r="D28" s="11">
        <v>23</v>
      </c>
      <c r="E28" s="79"/>
      <c r="F28" s="80">
        <v>12561.3</v>
      </c>
      <c r="H28" s="30"/>
      <c r="I28" s="134"/>
      <c r="N28" s="1"/>
      <c r="O28" s="127" t="s">
        <v>472</v>
      </c>
      <c r="P28" s="820" t="s">
        <v>279</v>
      </c>
      <c r="Q28" s="820"/>
      <c r="R28" s="820"/>
      <c r="V28" s="92"/>
      <c r="IE28" s="2"/>
      <c r="IF28" s="2"/>
    </row>
    <row r="29" spans="1:240" x14ac:dyDescent="0.25">
      <c r="A29" s="164" t="s">
        <v>390</v>
      </c>
      <c r="B29" s="165">
        <v>104</v>
      </c>
      <c r="C29" s="28"/>
      <c r="D29" s="11">
        <v>24</v>
      </c>
      <c r="E29" s="79"/>
      <c r="F29" s="80">
        <v>113843.12</v>
      </c>
      <c r="H29" s="30"/>
      <c r="I29" s="134"/>
      <c r="N29" s="1"/>
      <c r="O29" s="127" t="s">
        <v>470</v>
      </c>
      <c r="P29" s="820" t="s">
        <v>280</v>
      </c>
      <c r="Q29" s="820"/>
      <c r="R29" s="820"/>
      <c r="V29" s="92"/>
      <c r="IE29" s="2"/>
      <c r="IF29" s="2"/>
    </row>
    <row r="30" spans="1:240" x14ac:dyDescent="0.25">
      <c r="A30" s="164" t="s">
        <v>417</v>
      </c>
      <c r="B30" s="165">
        <v>136</v>
      </c>
      <c r="C30" s="28"/>
      <c r="D30" s="11">
        <v>25</v>
      </c>
      <c r="E30" s="79"/>
      <c r="F30" s="80">
        <v>36301.5</v>
      </c>
      <c r="N30" s="1"/>
      <c r="O30" s="127" t="s">
        <v>470</v>
      </c>
      <c r="P30" s="820" t="s">
        <v>289</v>
      </c>
      <c r="Q30" s="820"/>
      <c r="R30" s="820"/>
      <c r="V30" s="92"/>
      <c r="IE30" s="2"/>
      <c r="IF30" s="2"/>
    </row>
    <row r="31" spans="1:240" x14ac:dyDescent="0.25">
      <c r="A31" s="164" t="s">
        <v>312</v>
      </c>
      <c r="B31" s="165">
        <v>21</v>
      </c>
      <c r="C31" s="28"/>
      <c r="D31" s="11">
        <v>26</v>
      </c>
      <c r="E31" s="79"/>
      <c r="F31" s="80">
        <v>66802.77</v>
      </c>
      <c r="H31" s="813"/>
      <c r="I31" s="813"/>
      <c r="N31" s="1"/>
      <c r="O31" s="127" t="s">
        <v>470</v>
      </c>
      <c r="P31" s="820" t="s">
        <v>268</v>
      </c>
      <c r="Q31" s="820"/>
      <c r="R31" s="820"/>
      <c r="V31" s="92"/>
      <c r="IE31" s="2"/>
      <c r="IF31" s="2"/>
    </row>
    <row r="32" spans="1:240" x14ac:dyDescent="0.25">
      <c r="A32" s="164" t="s">
        <v>313</v>
      </c>
      <c r="B32" s="165">
        <v>22</v>
      </c>
      <c r="C32" s="28"/>
      <c r="D32" s="11">
        <v>27</v>
      </c>
      <c r="E32" s="79"/>
      <c r="F32" s="80">
        <v>66064.17</v>
      </c>
      <c r="H32" s="30"/>
      <c r="N32" s="1"/>
      <c r="O32" s="127" t="s">
        <v>470</v>
      </c>
      <c r="P32" s="820" t="s">
        <v>269</v>
      </c>
      <c r="Q32" s="820"/>
      <c r="R32" s="820"/>
      <c r="V32" s="92"/>
      <c r="IE32" s="2"/>
      <c r="IF32" s="2"/>
    </row>
    <row r="33" spans="1:240" x14ac:dyDescent="0.25">
      <c r="A33" s="164" t="s">
        <v>424</v>
      </c>
      <c r="B33" s="165">
        <v>202</v>
      </c>
      <c r="C33" s="28"/>
      <c r="D33" s="11">
        <v>28</v>
      </c>
      <c r="E33" s="79"/>
      <c r="F33" s="80">
        <v>32123.56</v>
      </c>
      <c r="N33" s="1"/>
      <c r="O33" s="129" t="s">
        <v>436</v>
      </c>
      <c r="P33" s="813" t="s">
        <v>436</v>
      </c>
      <c r="Q33" s="813"/>
      <c r="R33" s="813"/>
      <c r="V33" s="92"/>
      <c r="IE33" s="2"/>
      <c r="IF33" s="2"/>
    </row>
    <row r="34" spans="1:240" ht="13.8" thickBot="1" x14ac:dyDescent="0.3">
      <c r="A34" s="164" t="s">
        <v>391</v>
      </c>
      <c r="B34" s="165">
        <v>106</v>
      </c>
      <c r="C34" s="28"/>
      <c r="D34" s="11">
        <v>29</v>
      </c>
      <c r="E34" s="79"/>
      <c r="F34" s="80">
        <v>2657019.0799999996</v>
      </c>
      <c r="N34" s="1"/>
      <c r="O34" s="120"/>
      <c r="P34" s="812"/>
      <c r="Q34" s="812"/>
      <c r="R34" s="812"/>
      <c r="S34" s="107"/>
      <c r="T34" s="107"/>
      <c r="U34" s="107"/>
      <c r="V34" s="108"/>
      <c r="IE34" s="2"/>
      <c r="IF34" s="2"/>
    </row>
    <row r="35" spans="1:240" x14ac:dyDescent="0.25">
      <c r="A35" s="164" t="s">
        <v>314</v>
      </c>
      <c r="B35" s="165">
        <v>23</v>
      </c>
      <c r="C35" s="28"/>
      <c r="D35" s="11">
        <v>30</v>
      </c>
      <c r="E35" s="79"/>
      <c r="F35" s="80">
        <v>78734.429999999993</v>
      </c>
      <c r="H35" s="135"/>
      <c r="I35" s="2"/>
      <c r="N35" s="1"/>
      <c r="IE35" s="2"/>
      <c r="IF35" s="2"/>
    </row>
    <row r="36" spans="1:240" x14ac:dyDescent="0.25">
      <c r="A36" s="164" t="s">
        <v>315</v>
      </c>
      <c r="B36" s="165">
        <v>24</v>
      </c>
      <c r="C36" s="28"/>
      <c r="D36" s="11">
        <v>31</v>
      </c>
      <c r="E36" s="79"/>
      <c r="F36" s="80">
        <v>34877.29</v>
      </c>
      <c r="H36" s="2"/>
      <c r="I36" s="2"/>
      <c r="N36" s="1"/>
      <c r="O36" s="1"/>
      <c r="IE36" s="2"/>
      <c r="IF36" s="2"/>
    </row>
    <row r="37" spans="1:240" x14ac:dyDescent="0.25">
      <c r="A37" s="164" t="s">
        <v>316</v>
      </c>
      <c r="B37" s="165">
        <v>25</v>
      </c>
      <c r="C37" s="28"/>
      <c r="D37" s="11">
        <v>32</v>
      </c>
      <c r="E37" s="79"/>
      <c r="F37" s="80">
        <v>33287.25</v>
      </c>
      <c r="H37" s="2"/>
      <c r="I37" s="2"/>
      <c r="O37" s="1"/>
    </row>
    <row r="38" spans="1:240" x14ac:dyDescent="0.25">
      <c r="A38" s="164" t="s">
        <v>392</v>
      </c>
      <c r="B38" s="165">
        <v>108</v>
      </c>
      <c r="C38" s="28"/>
      <c r="D38" s="11">
        <v>33</v>
      </c>
      <c r="E38" s="79"/>
      <c r="F38" s="80">
        <v>145465.60000000001</v>
      </c>
      <c r="I38" s="2"/>
      <c r="O38" s="1"/>
    </row>
    <row r="39" spans="1:240" x14ac:dyDescent="0.25">
      <c r="A39" s="164" t="s">
        <v>429</v>
      </c>
      <c r="B39" s="165">
        <v>917</v>
      </c>
      <c r="C39" s="28"/>
      <c r="D39" s="11">
        <v>34</v>
      </c>
      <c r="E39" s="79"/>
      <c r="F39" s="80">
        <v>141724.57</v>
      </c>
      <c r="H39" s="135"/>
      <c r="O39" s="1"/>
    </row>
    <row r="40" spans="1:240" x14ac:dyDescent="0.25">
      <c r="A40" s="164" t="s">
        <v>317</v>
      </c>
      <c r="B40" s="165">
        <v>26</v>
      </c>
      <c r="C40" s="28"/>
      <c r="D40" s="11">
        <v>35</v>
      </c>
      <c r="E40" s="79"/>
      <c r="F40" s="80">
        <v>41650.42</v>
      </c>
      <c r="H40" s="2"/>
      <c r="I40" s="2"/>
    </row>
    <row r="41" spans="1:240" x14ac:dyDescent="0.25">
      <c r="A41" s="164" t="s">
        <v>318</v>
      </c>
      <c r="B41" s="165">
        <v>27</v>
      </c>
      <c r="C41" s="28"/>
      <c r="D41" s="11">
        <v>36</v>
      </c>
      <c r="E41" s="79"/>
      <c r="F41" s="80">
        <v>63156.76</v>
      </c>
      <c r="H41" s="2"/>
      <c r="I41" s="2"/>
    </row>
    <row r="42" spans="1:240" x14ac:dyDescent="0.25">
      <c r="A42" s="164" t="s">
        <v>419</v>
      </c>
      <c r="B42" s="165">
        <v>138</v>
      </c>
      <c r="C42" s="28"/>
      <c r="D42" s="11">
        <v>37</v>
      </c>
      <c r="E42" s="79"/>
      <c r="F42" s="80">
        <v>31017.66</v>
      </c>
      <c r="H42" s="2"/>
      <c r="I42" s="2"/>
      <c r="J42" s="2"/>
    </row>
    <row r="43" spans="1:240" x14ac:dyDescent="0.25">
      <c r="A43" s="164" t="s">
        <v>319</v>
      </c>
      <c r="B43" s="165">
        <v>28</v>
      </c>
      <c r="C43" s="28"/>
      <c r="D43" s="11">
        <v>38</v>
      </c>
      <c r="E43" s="79"/>
      <c r="F43" s="80">
        <v>51372.35</v>
      </c>
      <c r="H43" s="2"/>
      <c r="I43" s="2"/>
      <c r="J43" s="2"/>
    </row>
    <row r="44" spans="1:240" x14ac:dyDescent="0.25">
      <c r="A44" s="164" t="s">
        <v>415</v>
      </c>
      <c r="B44" s="165">
        <v>134</v>
      </c>
      <c r="C44" s="28"/>
      <c r="D44" s="11">
        <v>39</v>
      </c>
      <c r="E44" s="79"/>
      <c r="F44" s="80">
        <v>38288.78</v>
      </c>
      <c r="H44" s="2"/>
      <c r="I44" s="2"/>
      <c r="J44" s="2"/>
    </row>
    <row r="45" spans="1:240" x14ac:dyDescent="0.25">
      <c r="A45" s="164" t="s">
        <v>320</v>
      </c>
      <c r="B45" s="165">
        <v>29</v>
      </c>
      <c r="C45" s="28"/>
      <c r="D45" s="11">
        <v>40</v>
      </c>
      <c r="E45" s="79"/>
      <c r="F45" s="80">
        <v>81275.209999999992</v>
      </c>
      <c r="H45" s="2"/>
      <c r="I45" s="2"/>
      <c r="J45" s="2"/>
    </row>
    <row r="46" spans="1:240" x14ac:dyDescent="0.25">
      <c r="A46" s="164" t="s">
        <v>393</v>
      </c>
      <c r="B46" s="165">
        <v>109</v>
      </c>
      <c r="C46" s="28"/>
      <c r="D46" s="11">
        <v>41</v>
      </c>
      <c r="E46" s="79"/>
      <c r="F46" s="80">
        <v>113452.03</v>
      </c>
      <c r="H46" s="2"/>
      <c r="I46" s="2"/>
      <c r="J46" s="2"/>
    </row>
    <row r="47" spans="1:240" x14ac:dyDescent="0.25">
      <c r="A47" s="164" t="s">
        <v>321</v>
      </c>
      <c r="B47" s="165">
        <v>30</v>
      </c>
      <c r="C47" s="28"/>
      <c r="D47" s="11">
        <v>42</v>
      </c>
      <c r="E47" s="79"/>
      <c r="F47" s="80">
        <v>131227.21</v>
      </c>
      <c r="H47" s="2"/>
      <c r="I47" s="2"/>
      <c r="J47" s="2"/>
    </row>
    <row r="48" spans="1:240" x14ac:dyDescent="0.25">
      <c r="A48" s="164" t="s">
        <v>322</v>
      </c>
      <c r="B48" s="165">
        <v>31</v>
      </c>
      <c r="C48" s="28"/>
      <c r="D48" s="11">
        <v>43</v>
      </c>
      <c r="E48" s="79"/>
      <c r="F48" s="80">
        <v>791690.34</v>
      </c>
      <c r="H48" s="2"/>
      <c r="I48" s="2"/>
      <c r="J48" s="2"/>
    </row>
    <row r="49" spans="1:10" x14ac:dyDescent="0.25">
      <c r="A49" s="164" t="s">
        <v>323</v>
      </c>
      <c r="B49" s="165">
        <v>32</v>
      </c>
      <c r="C49" s="28"/>
      <c r="D49" s="11">
        <v>44</v>
      </c>
      <c r="E49" s="79"/>
      <c r="F49" s="80">
        <v>178087.89</v>
      </c>
      <c r="I49" s="2"/>
      <c r="J49" s="2"/>
    </row>
    <row r="50" spans="1:10" x14ac:dyDescent="0.25">
      <c r="A50" s="164" t="s">
        <v>416</v>
      </c>
      <c r="B50" s="165">
        <v>135</v>
      </c>
      <c r="C50" s="28"/>
      <c r="D50" s="11">
        <v>45</v>
      </c>
      <c r="E50" s="79"/>
      <c r="F50" s="80">
        <v>10000</v>
      </c>
      <c r="H50" s="135"/>
      <c r="I50" s="2"/>
      <c r="J50" s="2"/>
    </row>
    <row r="51" spans="1:10" x14ac:dyDescent="0.25">
      <c r="A51" s="164" t="s">
        <v>324</v>
      </c>
      <c r="B51" s="165">
        <v>33</v>
      </c>
      <c r="C51" s="28"/>
      <c r="D51" s="11">
        <v>46</v>
      </c>
      <c r="E51" s="79"/>
      <c r="F51" s="80">
        <v>54508.05</v>
      </c>
      <c r="H51" s="2"/>
      <c r="J51" s="2"/>
    </row>
    <row r="52" spans="1:10" x14ac:dyDescent="0.25">
      <c r="A52" s="164" t="s">
        <v>325</v>
      </c>
      <c r="B52" s="165">
        <v>34</v>
      </c>
      <c r="C52" s="28"/>
      <c r="D52" s="11">
        <v>47</v>
      </c>
      <c r="E52" s="79"/>
      <c r="F52" s="80"/>
      <c r="H52" s="2"/>
      <c r="J52" s="2"/>
    </row>
    <row r="53" spans="1:10" x14ac:dyDescent="0.25">
      <c r="A53" s="164" t="s">
        <v>394</v>
      </c>
      <c r="B53" s="165">
        <v>110</v>
      </c>
      <c r="C53" s="28"/>
      <c r="D53" s="11">
        <v>48</v>
      </c>
      <c r="E53" s="79"/>
      <c r="F53" s="80">
        <v>36710.39</v>
      </c>
      <c r="H53" s="2"/>
    </row>
    <row r="54" spans="1:10" x14ac:dyDescent="0.25">
      <c r="A54" s="164" t="s">
        <v>395</v>
      </c>
      <c r="B54" s="165">
        <v>111</v>
      </c>
      <c r="C54" s="28"/>
      <c r="D54" s="11">
        <v>49</v>
      </c>
      <c r="E54" s="79"/>
      <c r="F54" s="80">
        <v>20391.7</v>
      </c>
      <c r="I54" s="2"/>
    </row>
    <row r="55" spans="1:10" x14ac:dyDescent="0.25">
      <c r="A55" s="164" t="s">
        <v>326</v>
      </c>
      <c r="B55" s="165">
        <v>35</v>
      </c>
      <c r="C55" s="28"/>
      <c r="D55" s="11">
        <v>50</v>
      </c>
      <c r="E55" s="79"/>
      <c r="F55" s="80">
        <v>21216.720000000001</v>
      </c>
      <c r="I55" s="2"/>
    </row>
    <row r="56" spans="1:10" x14ac:dyDescent="0.25">
      <c r="A56" s="164" t="s">
        <v>327</v>
      </c>
      <c r="B56" s="165">
        <v>36</v>
      </c>
      <c r="C56" s="28"/>
      <c r="D56" s="11">
        <v>51</v>
      </c>
      <c r="E56" s="79"/>
      <c r="F56" s="80">
        <v>31990.1</v>
      </c>
      <c r="I56" s="2"/>
    </row>
    <row r="57" spans="1:10" x14ac:dyDescent="0.25">
      <c r="A57" s="164" t="s">
        <v>328</v>
      </c>
      <c r="B57" s="165">
        <v>37</v>
      </c>
      <c r="C57" s="28"/>
      <c r="D57" s="11">
        <v>52</v>
      </c>
      <c r="E57" s="79"/>
      <c r="F57" s="80">
        <v>148582.81</v>
      </c>
      <c r="I57" s="2"/>
    </row>
    <row r="58" spans="1:10" x14ac:dyDescent="0.25">
      <c r="A58" s="164" t="s">
        <v>329</v>
      </c>
      <c r="B58" s="165">
        <v>38</v>
      </c>
      <c r="C58" s="28"/>
      <c r="D58" s="11">
        <v>53</v>
      </c>
      <c r="E58" s="79"/>
      <c r="F58" s="80">
        <v>141488.69</v>
      </c>
      <c r="I58" s="2"/>
    </row>
    <row r="59" spans="1:10" x14ac:dyDescent="0.25">
      <c r="A59" s="164" t="s">
        <v>330</v>
      </c>
      <c r="B59" s="165">
        <v>39</v>
      </c>
      <c r="C59" s="28"/>
      <c r="D59" s="11">
        <v>54</v>
      </c>
      <c r="E59" s="79"/>
      <c r="F59" s="80">
        <v>75492.44</v>
      </c>
      <c r="I59" s="2"/>
    </row>
    <row r="60" spans="1:10" x14ac:dyDescent="0.25">
      <c r="A60" s="164" t="s">
        <v>331</v>
      </c>
      <c r="B60" s="165">
        <v>40</v>
      </c>
      <c r="C60" s="28"/>
      <c r="D60" s="11">
        <v>55</v>
      </c>
      <c r="E60" s="79"/>
      <c r="F60" s="80">
        <v>46240.08</v>
      </c>
      <c r="I60" s="2"/>
    </row>
    <row r="61" spans="1:10" x14ac:dyDescent="0.25">
      <c r="A61" s="164" t="s">
        <v>332</v>
      </c>
      <c r="B61" s="165">
        <v>41</v>
      </c>
      <c r="C61" s="28"/>
      <c r="D61" s="11">
        <v>56</v>
      </c>
      <c r="E61" s="79"/>
      <c r="F61" s="80">
        <v>25460.07</v>
      </c>
      <c r="I61" s="2"/>
    </row>
    <row r="62" spans="1:10" x14ac:dyDescent="0.25">
      <c r="A62" s="164" t="s">
        <v>396</v>
      </c>
      <c r="B62" s="165">
        <v>112</v>
      </c>
      <c r="C62" s="28"/>
      <c r="D62" s="11">
        <v>57</v>
      </c>
      <c r="E62" s="79"/>
      <c r="F62" s="80">
        <v>14788.67</v>
      </c>
      <c r="I62" s="2"/>
    </row>
    <row r="63" spans="1:10" x14ac:dyDescent="0.25">
      <c r="A63" s="164" t="s">
        <v>333</v>
      </c>
      <c r="B63" s="165">
        <v>42</v>
      </c>
      <c r="C63" s="28"/>
      <c r="D63" s="11">
        <v>58</v>
      </c>
      <c r="E63" s="79"/>
      <c r="F63" s="80">
        <v>130733.24</v>
      </c>
      <c r="I63" s="2"/>
    </row>
    <row r="64" spans="1:10" x14ac:dyDescent="0.25">
      <c r="A64" s="164" t="s">
        <v>397</v>
      </c>
      <c r="B64" s="165">
        <v>113</v>
      </c>
      <c r="C64" s="28"/>
      <c r="D64" s="11">
        <v>59</v>
      </c>
      <c r="E64" s="79"/>
      <c r="F64" s="80">
        <v>28547.72</v>
      </c>
    </row>
    <row r="65" spans="1:6" x14ac:dyDescent="0.25">
      <c r="A65" s="164" t="s">
        <v>334</v>
      </c>
      <c r="B65" s="165">
        <v>43</v>
      </c>
      <c r="C65" s="28"/>
      <c r="D65" s="11">
        <v>60</v>
      </c>
      <c r="E65" s="79"/>
      <c r="F65" s="80">
        <v>137442.17000000001</v>
      </c>
    </row>
    <row r="66" spans="1:6" x14ac:dyDescent="0.25">
      <c r="A66" s="164" t="s">
        <v>335</v>
      </c>
      <c r="B66" s="165">
        <v>44</v>
      </c>
      <c r="C66" s="28"/>
      <c r="D66" s="11">
        <v>62</v>
      </c>
      <c r="E66" s="79"/>
      <c r="F66" s="80">
        <v>36461.050000000003</v>
      </c>
    </row>
    <row r="67" spans="1:6" x14ac:dyDescent="0.25">
      <c r="A67" s="164" t="s">
        <v>336</v>
      </c>
      <c r="B67" s="165">
        <v>45</v>
      </c>
      <c r="C67" s="28"/>
      <c r="D67" s="11">
        <v>63</v>
      </c>
      <c r="E67" s="79"/>
      <c r="F67" s="80">
        <v>22006.18</v>
      </c>
    </row>
    <row r="68" spans="1:6" x14ac:dyDescent="0.25">
      <c r="A68" s="164" t="s">
        <v>398</v>
      </c>
      <c r="B68" s="165">
        <v>114</v>
      </c>
      <c r="C68" s="28"/>
      <c r="D68" s="11">
        <v>65</v>
      </c>
      <c r="E68" s="79"/>
      <c r="F68" s="80">
        <v>59357.07</v>
      </c>
    </row>
    <row r="69" spans="1:6" x14ac:dyDescent="0.25">
      <c r="A69" s="164" t="s">
        <v>337</v>
      </c>
      <c r="B69" s="165">
        <v>46</v>
      </c>
      <c r="C69" s="28"/>
      <c r="D69" s="11">
        <v>66</v>
      </c>
      <c r="E69" s="79"/>
      <c r="F69" s="80">
        <v>33639.21</v>
      </c>
    </row>
    <row r="70" spans="1:6" x14ac:dyDescent="0.25">
      <c r="A70" s="164" t="s">
        <v>338</v>
      </c>
      <c r="B70" s="165">
        <v>47</v>
      </c>
      <c r="C70" s="28"/>
      <c r="D70" s="11">
        <v>67</v>
      </c>
      <c r="E70" s="79"/>
      <c r="F70" s="80">
        <v>49842.07</v>
      </c>
    </row>
    <row r="71" spans="1:6" x14ac:dyDescent="0.25">
      <c r="A71" s="164" t="s">
        <v>427</v>
      </c>
      <c r="B71" s="165">
        <v>871</v>
      </c>
      <c r="C71" s="28"/>
      <c r="D71" s="11">
        <v>68</v>
      </c>
      <c r="E71" s="79"/>
      <c r="F71" s="80">
        <v>68868.63</v>
      </c>
    </row>
    <row r="72" spans="1:6" x14ac:dyDescent="0.25">
      <c r="A72" s="164" t="s">
        <v>340</v>
      </c>
      <c r="B72" s="165">
        <v>49</v>
      </c>
      <c r="C72" s="28"/>
      <c r="D72" s="11">
        <v>69</v>
      </c>
      <c r="E72" s="79"/>
      <c r="F72" s="80">
        <v>67499.070000000007</v>
      </c>
    </row>
    <row r="73" spans="1:6" x14ac:dyDescent="0.25">
      <c r="A73" s="164" t="s">
        <v>339</v>
      </c>
      <c r="B73" s="165">
        <v>48</v>
      </c>
      <c r="C73" s="28"/>
      <c r="D73" s="11">
        <v>70</v>
      </c>
      <c r="E73" s="79"/>
      <c r="F73" s="80">
        <v>56210.1</v>
      </c>
    </row>
    <row r="74" spans="1:6" x14ac:dyDescent="0.25">
      <c r="A74" s="164" t="s">
        <v>341</v>
      </c>
      <c r="B74" s="165">
        <v>50</v>
      </c>
      <c r="C74" s="28"/>
      <c r="D74" s="11">
        <v>71</v>
      </c>
      <c r="E74" s="79"/>
      <c r="F74" s="80">
        <v>166485.87</v>
      </c>
    </row>
    <row r="75" spans="1:6" x14ac:dyDescent="0.25">
      <c r="A75" s="164" t="s">
        <v>342</v>
      </c>
      <c r="B75" s="165">
        <v>51</v>
      </c>
      <c r="C75" s="28"/>
      <c r="D75" s="11">
        <v>72</v>
      </c>
      <c r="E75" s="79"/>
      <c r="F75" s="80">
        <v>27802.42</v>
      </c>
    </row>
    <row r="76" spans="1:6" x14ac:dyDescent="0.25">
      <c r="A76" s="164" t="s">
        <v>343</v>
      </c>
      <c r="B76" s="165">
        <v>52</v>
      </c>
      <c r="C76" s="28"/>
      <c r="D76" s="11">
        <v>73</v>
      </c>
      <c r="E76" s="79"/>
      <c r="F76" s="80">
        <v>75391.97</v>
      </c>
    </row>
    <row r="77" spans="1:6" x14ac:dyDescent="0.25">
      <c r="A77" s="164" t="s">
        <v>418</v>
      </c>
      <c r="B77" s="165">
        <v>137</v>
      </c>
      <c r="C77" s="28"/>
      <c r="D77" s="11">
        <v>74</v>
      </c>
      <c r="E77" s="79"/>
      <c r="F77" s="80">
        <v>73030.44</v>
      </c>
    </row>
    <row r="78" spans="1:6" x14ac:dyDescent="0.25">
      <c r="A78" s="164" t="s">
        <v>344</v>
      </c>
      <c r="B78" s="165">
        <v>53</v>
      </c>
      <c r="C78" s="28"/>
      <c r="D78" s="11">
        <v>75</v>
      </c>
      <c r="E78" s="79"/>
      <c r="F78" s="80">
        <v>1114020.9099999999</v>
      </c>
    </row>
    <row r="79" spans="1:6" x14ac:dyDescent="0.25">
      <c r="A79" s="164" t="s">
        <v>345</v>
      </c>
      <c r="B79" s="165">
        <v>54</v>
      </c>
      <c r="C79" s="28"/>
      <c r="D79" s="11">
        <v>77</v>
      </c>
      <c r="E79" s="79"/>
      <c r="F79" s="80">
        <v>86323.56</v>
      </c>
    </row>
    <row r="80" spans="1:6" x14ac:dyDescent="0.25">
      <c r="A80" s="164" t="s">
        <v>346</v>
      </c>
      <c r="B80" s="165">
        <v>55</v>
      </c>
      <c r="C80" s="28"/>
      <c r="D80" s="11">
        <v>78</v>
      </c>
      <c r="E80" s="79"/>
      <c r="F80" s="80">
        <v>13322.13</v>
      </c>
    </row>
    <row r="81" spans="1:6" x14ac:dyDescent="0.25">
      <c r="A81" s="164" t="s">
        <v>399</v>
      </c>
      <c r="B81" s="165">
        <v>115</v>
      </c>
      <c r="C81" s="28"/>
      <c r="D81" s="11">
        <v>79</v>
      </c>
      <c r="E81" s="79"/>
      <c r="F81" s="80">
        <v>23230.58</v>
      </c>
    </row>
    <row r="82" spans="1:6" x14ac:dyDescent="0.25">
      <c r="A82" s="164" t="s">
        <v>347</v>
      </c>
      <c r="B82" s="165">
        <v>56</v>
      </c>
      <c r="C82" s="28"/>
      <c r="D82" s="11">
        <v>80</v>
      </c>
      <c r="E82" s="79"/>
      <c r="F82" s="80">
        <v>125630</v>
      </c>
    </row>
    <row r="83" spans="1:6" x14ac:dyDescent="0.25">
      <c r="A83" s="164" t="s">
        <v>422</v>
      </c>
      <c r="B83" s="165">
        <v>143</v>
      </c>
      <c r="C83" s="28"/>
      <c r="D83" s="11">
        <v>81</v>
      </c>
      <c r="E83" s="79"/>
      <c r="F83" s="80">
        <v>49565.34</v>
      </c>
    </row>
    <row r="84" spans="1:6" x14ac:dyDescent="0.25">
      <c r="A84" s="164" t="s">
        <v>423</v>
      </c>
      <c r="B84" s="165">
        <v>144</v>
      </c>
      <c r="C84" s="28"/>
      <c r="D84" s="11">
        <v>82</v>
      </c>
      <c r="E84" s="79"/>
      <c r="F84" s="80">
        <v>147719.94</v>
      </c>
    </row>
    <row r="85" spans="1:6" x14ac:dyDescent="0.25">
      <c r="A85" s="164" t="s">
        <v>400</v>
      </c>
      <c r="B85" s="165">
        <v>116</v>
      </c>
      <c r="C85" s="28"/>
      <c r="D85" s="11">
        <v>83</v>
      </c>
      <c r="E85" s="79"/>
      <c r="F85" s="80">
        <v>96201.82</v>
      </c>
    </row>
    <row r="86" spans="1:6" x14ac:dyDescent="0.25">
      <c r="A86" s="164" t="s">
        <v>348</v>
      </c>
      <c r="B86" s="165">
        <v>57</v>
      </c>
      <c r="C86" s="28"/>
      <c r="D86" s="11">
        <v>84</v>
      </c>
      <c r="E86" s="79"/>
      <c r="F86" s="80">
        <v>67171.66</v>
      </c>
    </row>
    <row r="87" spans="1:6" x14ac:dyDescent="0.25">
      <c r="A87" s="164" t="s">
        <v>349</v>
      </c>
      <c r="B87" s="165">
        <v>58</v>
      </c>
      <c r="C87" s="28"/>
      <c r="D87" s="11">
        <v>85</v>
      </c>
      <c r="E87" s="79"/>
      <c r="F87" s="80">
        <v>100510.44</v>
      </c>
    </row>
    <row r="88" spans="1:6" x14ac:dyDescent="0.25">
      <c r="A88" s="164" t="s">
        <v>350</v>
      </c>
      <c r="B88" s="165">
        <v>59</v>
      </c>
      <c r="C88" s="28"/>
      <c r="D88" s="11">
        <v>86</v>
      </c>
      <c r="E88" s="79"/>
      <c r="F88" s="80">
        <v>104964.49</v>
      </c>
    </row>
    <row r="89" spans="1:6" x14ac:dyDescent="0.25">
      <c r="A89" s="164" t="s">
        <v>351</v>
      </c>
      <c r="B89" s="165">
        <v>60</v>
      </c>
      <c r="C89" s="28"/>
      <c r="D89" s="11">
        <v>87</v>
      </c>
      <c r="E89" s="79"/>
      <c r="F89" s="80">
        <v>47316.94</v>
      </c>
    </row>
    <row r="90" spans="1:6" x14ac:dyDescent="0.25">
      <c r="A90" s="164" t="s">
        <v>352</v>
      </c>
      <c r="B90" s="165">
        <v>62</v>
      </c>
      <c r="C90" s="28"/>
      <c r="D90" s="11">
        <v>88</v>
      </c>
      <c r="E90" s="79"/>
      <c r="F90" s="80">
        <v>291164.71999999997</v>
      </c>
    </row>
    <row r="91" spans="1:6" x14ac:dyDescent="0.25">
      <c r="A91" s="164" t="s">
        <v>353</v>
      </c>
      <c r="B91" s="165">
        <v>63</v>
      </c>
      <c r="C91" s="28"/>
      <c r="D91" s="11">
        <v>89</v>
      </c>
      <c r="E91" s="79"/>
      <c r="F91" s="80">
        <v>214685.85</v>
      </c>
    </row>
    <row r="92" spans="1:6" x14ac:dyDescent="0.25">
      <c r="A92" s="164" t="s">
        <v>401</v>
      </c>
      <c r="B92" s="165">
        <v>117</v>
      </c>
      <c r="C92" s="28"/>
      <c r="D92" s="11">
        <v>90</v>
      </c>
      <c r="E92" s="79"/>
      <c r="F92" s="80">
        <v>17806.060000000001</v>
      </c>
    </row>
    <row r="93" spans="1:6" x14ac:dyDescent="0.25">
      <c r="A93" s="164" t="s">
        <v>402</v>
      </c>
      <c r="B93" s="165">
        <v>118</v>
      </c>
      <c r="C93" s="28"/>
      <c r="D93" s="11">
        <v>91</v>
      </c>
      <c r="E93" s="79"/>
      <c r="F93" s="80">
        <v>39845.49</v>
      </c>
    </row>
    <row r="94" spans="1:6" x14ac:dyDescent="0.25">
      <c r="A94" s="164" t="s">
        <v>354</v>
      </c>
      <c r="B94" s="165">
        <v>65</v>
      </c>
      <c r="C94" s="28"/>
      <c r="D94" s="11">
        <v>92</v>
      </c>
      <c r="E94" s="79"/>
      <c r="F94" s="80">
        <v>170939.09</v>
      </c>
    </row>
    <row r="95" spans="1:6" x14ac:dyDescent="0.25">
      <c r="A95" s="164" t="s">
        <v>355</v>
      </c>
      <c r="B95" s="165">
        <v>66</v>
      </c>
      <c r="C95" s="28"/>
      <c r="D95" s="11">
        <v>93</v>
      </c>
      <c r="E95" s="79"/>
      <c r="F95" s="80">
        <v>89374.59</v>
      </c>
    </row>
    <row r="96" spans="1:6" x14ac:dyDescent="0.25">
      <c r="A96" s="164" t="s">
        <v>403</v>
      </c>
      <c r="B96" s="165">
        <v>119</v>
      </c>
      <c r="C96" s="28"/>
      <c r="D96" s="11">
        <v>94</v>
      </c>
      <c r="E96" s="79"/>
      <c r="F96" s="80">
        <v>123029.39</v>
      </c>
    </row>
    <row r="97" spans="1:6" x14ac:dyDescent="0.25">
      <c r="A97" s="164" t="s">
        <v>356</v>
      </c>
      <c r="B97" s="165">
        <v>67</v>
      </c>
      <c r="C97" s="28"/>
      <c r="D97" s="11">
        <v>95</v>
      </c>
      <c r="E97" s="79"/>
      <c r="F97" s="80">
        <v>54668.54</v>
      </c>
    </row>
    <row r="98" spans="1:6" x14ac:dyDescent="0.25">
      <c r="A98" s="164" t="s">
        <v>357</v>
      </c>
      <c r="B98" s="165">
        <v>68</v>
      </c>
      <c r="C98" s="28"/>
      <c r="D98" s="11">
        <v>96</v>
      </c>
      <c r="E98" s="79"/>
      <c r="F98" s="80">
        <v>155491.66</v>
      </c>
    </row>
    <row r="99" spans="1:6" x14ac:dyDescent="0.25">
      <c r="A99" s="164" t="s">
        <v>358</v>
      </c>
      <c r="B99" s="165">
        <v>69</v>
      </c>
      <c r="C99" s="28"/>
      <c r="D99" s="11">
        <v>97</v>
      </c>
      <c r="E99" s="79"/>
      <c r="F99" s="80">
        <v>119501.27</v>
      </c>
    </row>
    <row r="100" spans="1:6" x14ac:dyDescent="0.25">
      <c r="A100" s="164" t="s">
        <v>359</v>
      </c>
      <c r="B100" s="165">
        <v>70</v>
      </c>
      <c r="C100" s="28"/>
      <c r="D100" s="11">
        <v>98</v>
      </c>
      <c r="E100" s="79"/>
      <c r="F100" s="80">
        <v>64044.9</v>
      </c>
    </row>
    <row r="101" spans="1:6" x14ac:dyDescent="0.25">
      <c r="A101" s="164" t="s">
        <v>404</v>
      </c>
      <c r="B101" s="165">
        <v>120</v>
      </c>
      <c r="C101" s="28"/>
      <c r="D101" s="11">
        <v>101</v>
      </c>
      <c r="E101" s="79"/>
      <c r="F101" s="80">
        <v>305272.25</v>
      </c>
    </row>
    <row r="102" spans="1:6" x14ac:dyDescent="0.25">
      <c r="A102" s="164" t="s">
        <v>360</v>
      </c>
      <c r="B102" s="165">
        <v>71</v>
      </c>
      <c r="C102" s="28"/>
      <c r="D102" s="11">
        <v>102</v>
      </c>
      <c r="E102" s="79"/>
      <c r="F102" s="80">
        <v>95581.08</v>
      </c>
    </row>
    <row r="103" spans="1:6" x14ac:dyDescent="0.25">
      <c r="A103" s="164" t="s">
        <v>421</v>
      </c>
      <c r="B103" s="165">
        <v>142</v>
      </c>
      <c r="C103" s="28"/>
      <c r="D103" s="11">
        <v>103</v>
      </c>
      <c r="E103" s="79"/>
      <c r="F103" s="80">
        <v>23023.49</v>
      </c>
    </row>
    <row r="104" spans="1:6" x14ac:dyDescent="0.25">
      <c r="A104" s="164" t="s">
        <v>405</v>
      </c>
      <c r="B104" s="165">
        <v>121</v>
      </c>
      <c r="C104" s="28"/>
      <c r="D104" s="11">
        <v>104</v>
      </c>
      <c r="E104" s="79"/>
      <c r="F104" s="80">
        <v>105577.02</v>
      </c>
    </row>
    <row r="105" spans="1:6" x14ac:dyDescent="0.25">
      <c r="A105" s="164" t="s">
        <v>361</v>
      </c>
      <c r="B105" s="165">
        <v>72</v>
      </c>
      <c r="C105" s="28"/>
      <c r="D105" s="11">
        <v>106</v>
      </c>
      <c r="E105" s="79"/>
      <c r="F105" s="80">
        <v>49497.57</v>
      </c>
    </row>
    <row r="106" spans="1:6" x14ac:dyDescent="0.25">
      <c r="A106" s="164" t="s">
        <v>362</v>
      </c>
      <c r="B106" s="165">
        <v>73</v>
      </c>
      <c r="C106" s="28"/>
      <c r="D106" s="11">
        <v>108</v>
      </c>
      <c r="E106" s="79"/>
      <c r="F106" s="80">
        <v>373410.95</v>
      </c>
    </row>
    <row r="107" spans="1:6" x14ac:dyDescent="0.25">
      <c r="A107" s="164" t="s">
        <v>363</v>
      </c>
      <c r="B107" s="165">
        <v>74</v>
      </c>
      <c r="C107" s="28"/>
      <c r="D107" s="11">
        <v>109</v>
      </c>
      <c r="E107" s="79"/>
      <c r="F107" s="80">
        <v>10000</v>
      </c>
    </row>
    <row r="108" spans="1:6" x14ac:dyDescent="0.25">
      <c r="A108" s="164" t="s">
        <v>364</v>
      </c>
      <c r="B108" s="165">
        <v>75</v>
      </c>
      <c r="C108" s="28"/>
      <c r="D108" s="11">
        <v>110</v>
      </c>
      <c r="E108" s="79"/>
      <c r="F108" s="80">
        <v>94776.03</v>
      </c>
    </row>
    <row r="109" spans="1:6" x14ac:dyDescent="0.25">
      <c r="A109" s="164" t="s">
        <v>365</v>
      </c>
      <c r="B109" s="165">
        <v>77</v>
      </c>
      <c r="C109" s="28"/>
      <c r="D109" s="11">
        <v>111</v>
      </c>
      <c r="E109" s="79"/>
      <c r="F109" s="80">
        <v>60921.22</v>
      </c>
    </row>
    <row r="110" spans="1:6" x14ac:dyDescent="0.25">
      <c r="A110" s="164" t="s">
        <v>406</v>
      </c>
      <c r="B110" s="165">
        <v>122</v>
      </c>
      <c r="C110" s="28"/>
      <c r="D110" s="11">
        <v>112</v>
      </c>
      <c r="E110" s="79"/>
      <c r="F110" s="80">
        <v>535087.23</v>
      </c>
    </row>
    <row r="111" spans="1:6" x14ac:dyDescent="0.25">
      <c r="A111" s="164" t="s">
        <v>366</v>
      </c>
      <c r="B111" s="165">
        <v>78</v>
      </c>
      <c r="C111" s="28"/>
      <c r="D111" s="11">
        <v>113</v>
      </c>
      <c r="E111" s="79"/>
      <c r="F111" s="80">
        <v>111373.53</v>
      </c>
    </row>
    <row r="112" spans="1:6" x14ac:dyDescent="0.25">
      <c r="A112" s="164" t="s">
        <v>407</v>
      </c>
      <c r="B112" s="165">
        <v>123</v>
      </c>
      <c r="C112" s="28"/>
      <c r="D112" s="11">
        <v>114</v>
      </c>
      <c r="E112" s="79"/>
      <c r="F112" s="80">
        <v>151354.97</v>
      </c>
    </row>
    <row r="113" spans="1:6" x14ac:dyDescent="0.25">
      <c r="A113" s="164" t="s">
        <v>367</v>
      </c>
      <c r="B113" s="165">
        <v>79</v>
      </c>
      <c r="C113" s="28"/>
      <c r="D113" s="11">
        <v>115</v>
      </c>
      <c r="E113" s="79"/>
      <c r="F113" s="80">
        <v>297789.48</v>
      </c>
    </row>
    <row r="114" spans="1:6" x14ac:dyDescent="0.25">
      <c r="A114" s="164" t="s">
        <v>408</v>
      </c>
      <c r="B114" s="165">
        <v>124</v>
      </c>
      <c r="C114" s="28"/>
      <c r="D114" s="11">
        <v>116</v>
      </c>
      <c r="E114" s="79"/>
      <c r="F114" s="80">
        <v>96631.28</v>
      </c>
    </row>
    <row r="115" spans="1:6" x14ac:dyDescent="0.25">
      <c r="A115" s="164" t="s">
        <v>368</v>
      </c>
      <c r="B115" s="165">
        <v>80</v>
      </c>
      <c r="C115" s="28"/>
      <c r="D115" s="11">
        <v>117</v>
      </c>
      <c r="E115" s="79"/>
      <c r="F115" s="80">
        <v>1007486.43</v>
      </c>
    </row>
    <row r="116" spans="1:6" x14ac:dyDescent="0.25">
      <c r="A116" s="164" t="s">
        <v>369</v>
      </c>
      <c r="B116" s="165">
        <v>81</v>
      </c>
      <c r="C116" s="28"/>
      <c r="D116" s="11">
        <v>118</v>
      </c>
      <c r="E116" s="79"/>
      <c r="F116" s="80">
        <v>1193057.6499999999</v>
      </c>
    </row>
    <row r="117" spans="1:6" x14ac:dyDescent="0.25">
      <c r="A117" s="164" t="s">
        <v>370</v>
      </c>
      <c r="B117" s="165">
        <v>82</v>
      </c>
      <c r="C117" s="28"/>
      <c r="D117" s="11">
        <v>119</v>
      </c>
      <c r="E117" s="79"/>
      <c r="F117" s="80">
        <v>22639.84</v>
      </c>
    </row>
    <row r="118" spans="1:6" x14ac:dyDescent="0.25">
      <c r="A118" s="164" t="s">
        <v>371</v>
      </c>
      <c r="B118" s="165">
        <v>83</v>
      </c>
      <c r="C118" s="28"/>
      <c r="D118" s="11">
        <v>120</v>
      </c>
      <c r="E118" s="79"/>
      <c r="F118" s="80">
        <v>286932.02</v>
      </c>
    </row>
    <row r="119" spans="1:6" x14ac:dyDescent="0.25">
      <c r="A119" s="164" t="s">
        <v>420</v>
      </c>
      <c r="B119" s="165">
        <v>139</v>
      </c>
      <c r="C119" s="28"/>
      <c r="D119" s="11">
        <v>121</v>
      </c>
      <c r="E119" s="79"/>
      <c r="F119" s="80">
        <v>501779.69</v>
      </c>
    </row>
    <row r="120" spans="1:6" x14ac:dyDescent="0.25">
      <c r="A120" s="164" t="s">
        <v>372</v>
      </c>
      <c r="B120" s="165">
        <v>84</v>
      </c>
      <c r="C120" s="28"/>
      <c r="D120" s="11">
        <v>122</v>
      </c>
      <c r="E120" s="79"/>
      <c r="F120" s="80">
        <v>24930.240000000002</v>
      </c>
    </row>
    <row r="121" spans="1:6" x14ac:dyDescent="0.25">
      <c r="A121" s="164" t="s">
        <v>373</v>
      </c>
      <c r="B121" s="165">
        <v>85</v>
      </c>
      <c r="C121" s="28"/>
      <c r="D121" s="11">
        <v>123</v>
      </c>
      <c r="E121" s="79"/>
      <c r="F121" s="80">
        <v>1303937.6100000001</v>
      </c>
    </row>
    <row r="122" spans="1:6" x14ac:dyDescent="0.25">
      <c r="A122" s="164" t="s">
        <v>374</v>
      </c>
      <c r="B122" s="165">
        <v>86</v>
      </c>
      <c r="C122" s="28"/>
      <c r="D122" s="11">
        <v>124</v>
      </c>
      <c r="E122" s="79"/>
      <c r="F122" s="80">
        <v>585011.14</v>
      </c>
    </row>
    <row r="123" spans="1:6" x14ac:dyDescent="0.25">
      <c r="A123" s="164" t="s">
        <v>375</v>
      </c>
      <c r="B123" s="165">
        <v>87</v>
      </c>
      <c r="C123" s="28"/>
      <c r="D123" s="11">
        <v>126</v>
      </c>
      <c r="E123" s="79"/>
      <c r="F123" s="80">
        <v>65773.37</v>
      </c>
    </row>
    <row r="124" spans="1:6" x14ac:dyDescent="0.25">
      <c r="A124" s="164" t="s">
        <v>376</v>
      </c>
      <c r="B124" s="165">
        <v>88</v>
      </c>
      <c r="C124" s="28"/>
      <c r="D124" s="11">
        <v>127</v>
      </c>
      <c r="E124" s="79"/>
      <c r="F124" s="80">
        <v>248910.31</v>
      </c>
    </row>
    <row r="125" spans="1:6" x14ac:dyDescent="0.25">
      <c r="A125" s="164" t="s">
        <v>377</v>
      </c>
      <c r="B125" s="165">
        <v>89</v>
      </c>
      <c r="C125" s="28"/>
      <c r="D125" s="11">
        <v>128</v>
      </c>
      <c r="E125" s="79"/>
      <c r="F125" s="80">
        <v>1300172.3500000001</v>
      </c>
    </row>
    <row r="126" spans="1:6" x14ac:dyDescent="0.25">
      <c r="A126" s="164" t="s">
        <v>448</v>
      </c>
      <c r="B126" s="165">
        <v>901</v>
      </c>
      <c r="C126" s="28"/>
      <c r="D126" s="11">
        <v>130</v>
      </c>
      <c r="E126" s="79"/>
      <c r="F126" s="80">
        <v>75007.17</v>
      </c>
    </row>
    <row r="127" spans="1:6" x14ac:dyDescent="0.25">
      <c r="A127" s="164" t="s">
        <v>409</v>
      </c>
      <c r="B127" s="165">
        <v>126</v>
      </c>
      <c r="C127" s="28"/>
      <c r="D127" s="11">
        <v>131</v>
      </c>
      <c r="E127" s="79"/>
      <c r="F127" s="80">
        <v>128538.23999999999</v>
      </c>
    </row>
    <row r="128" spans="1:6" x14ac:dyDescent="0.25">
      <c r="A128" s="164" t="s">
        <v>410</v>
      </c>
      <c r="B128" s="165">
        <v>127</v>
      </c>
      <c r="C128" s="28"/>
      <c r="D128" s="11">
        <v>132</v>
      </c>
      <c r="E128" s="79"/>
      <c r="F128" s="80">
        <v>87836.59</v>
      </c>
    </row>
    <row r="129" spans="1:6" x14ac:dyDescent="0.25">
      <c r="A129" s="164" t="s">
        <v>378</v>
      </c>
      <c r="B129" s="165">
        <v>90</v>
      </c>
      <c r="C129" s="28"/>
      <c r="D129" s="11">
        <v>134</v>
      </c>
      <c r="E129" s="79"/>
      <c r="F129" s="80"/>
    </row>
    <row r="130" spans="1:6" x14ac:dyDescent="0.25">
      <c r="A130" s="164" t="s">
        <v>379</v>
      </c>
      <c r="B130" s="165">
        <v>91</v>
      </c>
      <c r="C130" s="28"/>
      <c r="D130" s="11">
        <v>135</v>
      </c>
      <c r="E130" s="79"/>
      <c r="F130" s="80">
        <v>73123.89</v>
      </c>
    </row>
    <row r="131" spans="1:6" x14ac:dyDescent="0.25">
      <c r="A131" s="164" t="s">
        <v>380</v>
      </c>
      <c r="B131" s="165">
        <v>92</v>
      </c>
      <c r="C131" s="28"/>
      <c r="D131" s="11">
        <v>136</v>
      </c>
      <c r="E131" s="79"/>
      <c r="F131" s="80">
        <v>528486.06000000006</v>
      </c>
    </row>
    <row r="132" spans="1:6" x14ac:dyDescent="0.25">
      <c r="A132" s="164" t="s">
        <v>411</v>
      </c>
      <c r="B132" s="165">
        <v>128</v>
      </c>
      <c r="C132" s="28"/>
      <c r="D132" s="11">
        <v>137</v>
      </c>
      <c r="E132" s="79"/>
      <c r="F132" s="80">
        <v>10000</v>
      </c>
    </row>
    <row r="133" spans="1:6" x14ac:dyDescent="0.25">
      <c r="A133" s="164" t="s">
        <v>428</v>
      </c>
      <c r="B133" s="165">
        <v>900</v>
      </c>
      <c r="C133" s="28"/>
      <c r="D133" s="11">
        <v>138</v>
      </c>
      <c r="E133" s="79"/>
      <c r="F133" s="80"/>
    </row>
    <row r="134" spans="1:6" x14ac:dyDescent="0.25">
      <c r="A134" s="164" t="s">
        <v>426</v>
      </c>
      <c r="B134" s="165">
        <v>218</v>
      </c>
      <c r="C134" s="28"/>
      <c r="D134" s="11">
        <v>139</v>
      </c>
      <c r="E134" s="79"/>
      <c r="F134" s="80">
        <v>42532.13</v>
      </c>
    </row>
    <row r="135" spans="1:6" x14ac:dyDescent="0.25">
      <c r="A135" s="164" t="s">
        <v>381</v>
      </c>
      <c r="B135" s="165">
        <v>93</v>
      </c>
      <c r="C135" s="28"/>
      <c r="D135" s="11">
        <v>142</v>
      </c>
      <c r="E135" s="79"/>
      <c r="F135" s="80">
        <v>11064.23</v>
      </c>
    </row>
    <row r="136" spans="1:6" x14ac:dyDescent="0.25">
      <c r="A136" s="164" t="s">
        <v>382</v>
      </c>
      <c r="B136" s="165">
        <v>94</v>
      </c>
      <c r="C136" s="28"/>
      <c r="D136" s="11">
        <v>143</v>
      </c>
      <c r="E136" s="79"/>
      <c r="F136" s="80">
        <v>107970.83</v>
      </c>
    </row>
    <row r="137" spans="1:6" x14ac:dyDescent="0.25">
      <c r="A137" s="164" t="s">
        <v>412</v>
      </c>
      <c r="B137" s="165">
        <v>130</v>
      </c>
      <c r="C137" s="28"/>
      <c r="D137" s="11">
        <v>144</v>
      </c>
      <c r="E137" s="79"/>
      <c r="F137" s="80">
        <v>33749.39</v>
      </c>
    </row>
    <row r="138" spans="1:6" x14ac:dyDescent="0.25">
      <c r="A138" s="164" t="s">
        <v>425</v>
      </c>
      <c r="B138" s="165">
        <v>207</v>
      </c>
      <c r="C138" s="28"/>
      <c r="D138" s="11">
        <v>202</v>
      </c>
      <c r="E138" s="79"/>
      <c r="F138" s="80">
        <v>18224.21</v>
      </c>
    </row>
    <row r="139" spans="1:6" x14ac:dyDescent="0.25">
      <c r="A139" s="164" t="s">
        <v>383</v>
      </c>
      <c r="B139" s="165">
        <v>95</v>
      </c>
      <c r="C139" s="28"/>
      <c r="D139" s="11">
        <v>207</v>
      </c>
      <c r="E139" s="79"/>
      <c r="F139" s="80">
        <v>10000</v>
      </c>
    </row>
    <row r="140" spans="1:6" x14ac:dyDescent="0.25">
      <c r="A140" s="164" t="s">
        <v>413</v>
      </c>
      <c r="B140" s="165">
        <v>131</v>
      </c>
      <c r="C140" s="28"/>
      <c r="D140" s="11">
        <v>218</v>
      </c>
      <c r="E140" s="79"/>
      <c r="F140" s="80">
        <v>10000</v>
      </c>
    </row>
    <row r="141" spans="1:6" x14ac:dyDescent="0.25">
      <c r="A141" s="164" t="s">
        <v>414</v>
      </c>
      <c r="B141" s="165">
        <v>132</v>
      </c>
      <c r="C141" s="28"/>
      <c r="D141" s="11">
        <v>871</v>
      </c>
      <c r="E141" s="79"/>
      <c r="F141" s="80"/>
    </row>
    <row r="142" spans="1:6" x14ac:dyDescent="0.25">
      <c r="A142" s="164" t="s">
        <v>384</v>
      </c>
      <c r="B142" s="165">
        <v>96</v>
      </c>
      <c r="C142" s="28"/>
      <c r="D142" s="11">
        <v>900</v>
      </c>
      <c r="E142" s="79"/>
      <c r="F142" s="80"/>
    </row>
    <row r="143" spans="1:6" x14ac:dyDescent="0.25">
      <c r="A143" s="164" t="s">
        <v>385</v>
      </c>
      <c r="B143" s="165">
        <v>97</v>
      </c>
      <c r="C143" s="28"/>
      <c r="D143" s="11">
        <v>901</v>
      </c>
      <c r="E143" s="79"/>
      <c r="F143" s="80"/>
    </row>
    <row r="144" spans="1:6" x14ac:dyDescent="0.25">
      <c r="A144" s="164" t="s">
        <v>386</v>
      </c>
      <c r="B144" s="165">
        <v>98</v>
      </c>
      <c r="C144" s="28"/>
      <c r="D144" s="83">
        <v>917</v>
      </c>
      <c r="E144" s="79"/>
      <c r="F144" s="80">
        <v>11301.18</v>
      </c>
    </row>
    <row r="145" spans="1:6" x14ac:dyDescent="0.25">
      <c r="A145" s="31"/>
      <c r="B145" s="30"/>
      <c r="C145" s="30"/>
      <c r="D145" s="81"/>
      <c r="E145" s="81"/>
      <c r="F145" s="82"/>
    </row>
    <row r="146" spans="1:6" x14ac:dyDescent="0.25">
      <c r="A146" s="31"/>
      <c r="B146" s="30"/>
      <c r="C146" s="30"/>
      <c r="D146" s="81"/>
      <c r="E146" s="81"/>
      <c r="F146" s="82"/>
    </row>
    <row r="147" spans="1:6" x14ac:dyDescent="0.25">
      <c r="A147" s="31"/>
      <c r="B147" s="30"/>
      <c r="C147" s="30"/>
      <c r="D147" s="81"/>
      <c r="E147" s="81"/>
      <c r="F147" s="82"/>
    </row>
    <row r="148" spans="1:6" x14ac:dyDescent="0.25">
      <c r="A148" s="31"/>
      <c r="B148" s="30"/>
      <c r="C148" s="30"/>
      <c r="D148" s="81"/>
      <c r="E148" s="81"/>
      <c r="F148" s="82"/>
    </row>
    <row r="149" spans="1:6" x14ac:dyDescent="0.25">
      <c r="A149" s="31"/>
      <c r="B149" s="30"/>
      <c r="C149" s="30"/>
      <c r="D149" s="81"/>
      <c r="E149" s="81"/>
      <c r="F149" s="82"/>
    </row>
    <row r="150" spans="1:6" x14ac:dyDescent="0.25">
      <c r="A150" s="31"/>
      <c r="B150" s="30"/>
      <c r="C150" s="30"/>
      <c r="D150" s="81"/>
      <c r="E150" s="81"/>
      <c r="F150" s="82"/>
    </row>
    <row r="151" spans="1:6" x14ac:dyDescent="0.25">
      <c r="D151" s="81"/>
      <c r="E151" s="81"/>
      <c r="F151" s="82"/>
    </row>
    <row r="152" spans="1:6" x14ac:dyDescent="0.25">
      <c r="D152" s="81"/>
      <c r="E152" s="81"/>
      <c r="F152" s="82"/>
    </row>
    <row r="153" spans="1:6" x14ac:dyDescent="0.25">
      <c r="D153" s="81"/>
      <c r="E153" s="81"/>
      <c r="F153" s="82"/>
    </row>
    <row r="154" spans="1:6" x14ac:dyDescent="0.25">
      <c r="D154" s="81"/>
      <c r="E154" s="81"/>
      <c r="F154" s="82"/>
    </row>
    <row r="155" spans="1:6" x14ac:dyDescent="0.25">
      <c r="D155" s="81"/>
      <c r="E155" s="81"/>
      <c r="F155" s="82"/>
    </row>
    <row r="156" spans="1:6" x14ac:dyDescent="0.25">
      <c r="D156" s="81"/>
      <c r="E156" s="81"/>
      <c r="F156" s="82"/>
    </row>
    <row r="157" spans="1:6" x14ac:dyDescent="0.25">
      <c r="D157" s="81"/>
      <c r="E157" s="81"/>
      <c r="F157" s="82"/>
    </row>
  </sheetData>
  <mergeCells count="21">
    <mergeCell ref="Y14:Y15"/>
    <mergeCell ref="D3:F3"/>
    <mergeCell ref="D4:F4"/>
    <mergeCell ref="D1:F1"/>
    <mergeCell ref="D2:F2"/>
    <mergeCell ref="P34:R34"/>
    <mergeCell ref="H23:I23"/>
    <mergeCell ref="H31:I31"/>
    <mergeCell ref="O8:AB9"/>
    <mergeCell ref="O11:V11"/>
    <mergeCell ref="O23:O24"/>
    <mergeCell ref="P23:R24"/>
    <mergeCell ref="P25:R25"/>
    <mergeCell ref="P26:R26"/>
    <mergeCell ref="P27:R27"/>
    <mergeCell ref="P29:R29"/>
    <mergeCell ref="P30:R30"/>
    <mergeCell ref="P31:R31"/>
    <mergeCell ref="P32:R32"/>
    <mergeCell ref="P33:R33"/>
    <mergeCell ref="P28:R28"/>
  </mergeCells>
  <conditionalFormatting sqref="B145:C150">
    <cfRule type="duplicateValues" dxfId="40" priority="97"/>
  </conditionalFormatting>
  <conditionalFormatting sqref="A145:A150">
    <cfRule type="duplicateValues" dxfId="39" priority="87"/>
  </conditionalFormatting>
  <conditionalFormatting sqref="C4">
    <cfRule type="duplicateValues" dxfId="38" priority="83"/>
  </conditionalFormatting>
  <conditionalFormatting sqref="H24:H25">
    <cfRule type="duplicateValues" dxfId="37" priority="79"/>
  </conditionalFormatting>
  <conditionalFormatting sqref="H26">
    <cfRule type="duplicateValues" dxfId="36" priority="78"/>
  </conditionalFormatting>
  <conditionalFormatting sqref="H27">
    <cfRule type="duplicateValues" dxfId="35" priority="77"/>
  </conditionalFormatting>
  <conditionalFormatting sqref="H28">
    <cfRule type="duplicateValues" dxfId="34" priority="76"/>
  </conditionalFormatting>
  <conditionalFormatting sqref="H29">
    <cfRule type="duplicateValues" dxfId="33" priority="75"/>
  </conditionalFormatting>
  <conditionalFormatting sqref="H32">
    <cfRule type="duplicateValues" dxfId="32" priority="74"/>
  </conditionalFormatting>
  <conditionalFormatting sqref="P33:R34">
    <cfRule type="expression" dxfId="31" priority="66">
      <formula>$A$22</formula>
    </cfRule>
  </conditionalFormatting>
  <conditionalFormatting sqref="P30:R30">
    <cfRule type="expression" dxfId="30" priority="68">
      <formula>$A$22</formula>
    </cfRule>
  </conditionalFormatting>
  <conditionalFormatting sqref="P25:R27 P29:R29">
    <cfRule type="expression" dxfId="29" priority="73">
      <formula>$A$17</formula>
    </cfRule>
  </conditionalFormatting>
  <conditionalFormatting sqref="P25:R25">
    <cfRule type="expression" dxfId="28" priority="72">
      <formula>$A$18</formula>
    </cfRule>
  </conditionalFormatting>
  <conditionalFormatting sqref="P26:R26">
    <cfRule type="expression" dxfId="27" priority="71">
      <formula>$A$19</formula>
    </cfRule>
  </conditionalFormatting>
  <conditionalFormatting sqref="P27:R27">
    <cfRule type="expression" dxfId="26" priority="70">
      <formula>$A$20</formula>
    </cfRule>
  </conditionalFormatting>
  <conditionalFormatting sqref="P29:R29">
    <cfRule type="expression" dxfId="25" priority="69">
      <formula>$A$21</formula>
    </cfRule>
  </conditionalFormatting>
  <conditionalFormatting sqref="P31:R32">
    <cfRule type="expression" dxfId="24" priority="67">
      <formula>$A$22</formula>
    </cfRule>
  </conditionalFormatting>
  <conditionalFormatting sqref="P28:R28">
    <cfRule type="expression" dxfId="23" priority="65">
      <formula>$A$17</formula>
    </cfRule>
  </conditionalFormatting>
  <conditionalFormatting sqref="P28:R28">
    <cfRule type="expression" dxfId="22" priority="64">
      <formula>$A$21</formula>
    </cfRule>
  </conditionalFormatting>
  <conditionalFormatting sqref="C6:C97 A5:C5">
    <cfRule type="duplicateValues" dxfId="21" priority="59"/>
  </conditionalFormatting>
  <conditionalFormatting sqref="C98:C111">
    <cfRule type="duplicateValues" dxfId="20" priority="61"/>
  </conditionalFormatting>
  <conditionalFormatting sqref="C112:C125">
    <cfRule type="duplicateValues" dxfId="19" priority="62"/>
  </conditionalFormatting>
  <conditionalFormatting sqref="C126:C138">
    <cfRule type="duplicateValues" dxfId="18" priority="63"/>
  </conditionalFormatting>
  <conditionalFormatting sqref="D5">
    <cfRule type="duplicateValues" dxfId="17" priority="24"/>
  </conditionalFormatting>
  <conditionalFormatting sqref="D6:D97">
    <cfRule type="duplicateValues" dxfId="16" priority="13"/>
  </conditionalFormatting>
  <conditionalFormatting sqref="D98:D111">
    <cfRule type="duplicateValues" dxfId="15" priority="14"/>
  </conditionalFormatting>
  <conditionalFormatting sqref="D111:D125">
    <cfRule type="duplicateValues" dxfId="14" priority="15"/>
  </conditionalFormatting>
  <conditionalFormatting sqref="D125:D138">
    <cfRule type="duplicateValues" dxfId="13" priority="16"/>
  </conditionalFormatting>
  <conditionalFormatting sqref="B4">
    <cfRule type="duplicateValues" dxfId="12" priority="12"/>
  </conditionalFormatting>
  <conditionalFormatting sqref="B6:B97">
    <cfRule type="duplicateValues" dxfId="11" priority="6"/>
  </conditionalFormatting>
  <conditionalFormatting sqref="B97:B111">
    <cfRule type="duplicateValues" dxfId="10" priority="8"/>
  </conditionalFormatting>
  <conditionalFormatting sqref="B111:B125">
    <cfRule type="duplicateValues" dxfId="9" priority="9"/>
  </conditionalFormatting>
  <conditionalFormatting sqref="B125:B138">
    <cfRule type="duplicateValues" dxfId="8" priority="10"/>
  </conditionalFormatting>
  <conditionalFormatting sqref="A6:A97">
    <cfRule type="duplicateValues" dxfId="7" priority="1"/>
  </conditionalFormatting>
  <conditionalFormatting sqref="A97:A111">
    <cfRule type="duplicateValues" dxfId="6" priority="2"/>
  </conditionalFormatting>
  <conditionalFormatting sqref="A111:A125">
    <cfRule type="duplicateValues" dxfId="5" priority="3"/>
  </conditionalFormatting>
  <conditionalFormatting sqref="A125:A138">
    <cfRule type="duplicateValues" dxfId="4" priority="4"/>
  </conditionalFormatting>
  <conditionalFormatting sqref="C139:C144">
    <cfRule type="duplicateValues" dxfId="3" priority="98"/>
  </conditionalFormatting>
  <conditionalFormatting sqref="D138:D144">
    <cfRule type="duplicateValues" dxfId="2" priority="99"/>
  </conditionalFormatting>
  <conditionalFormatting sqref="B138:B144">
    <cfRule type="duplicateValues" dxfId="1" priority="100"/>
  </conditionalFormatting>
  <conditionalFormatting sqref="A138:A144">
    <cfRule type="duplicateValues" dxfId="0" priority="101"/>
  </conditionalFormatting>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D2F0FF"/>
  </sheetPr>
  <dimension ref="A1:XFB48"/>
  <sheetViews>
    <sheetView showGridLines="0" showZeros="0" zoomScaleNormal="100" workbookViewId="0">
      <selection activeCell="B6" sqref="B6:D6"/>
    </sheetView>
  </sheetViews>
  <sheetFormatPr defaultColWidth="0" defaultRowHeight="18.75" customHeight="1" zeroHeight="1" x14ac:dyDescent="0.25"/>
  <cols>
    <col min="1" max="1" width="2.88671875" style="2" customWidth="1"/>
    <col min="2" max="2" width="9.33203125" style="2" bestFit="1" customWidth="1"/>
    <col min="3" max="3" width="63.33203125" style="2" customWidth="1"/>
    <col min="4" max="4" width="88.5546875" style="2" customWidth="1"/>
    <col min="5" max="5" width="3.44140625" style="2" customWidth="1"/>
    <col min="6" max="6" width="18.5546875" style="12" customWidth="1"/>
    <col min="7" max="16382" width="3.44140625" style="2" hidden="1"/>
    <col min="16383" max="16383" width="4" style="2" hidden="1" customWidth="1"/>
    <col min="16384" max="16384" width="4" style="2" hidden="1"/>
  </cols>
  <sheetData>
    <row r="1" spans="2:13" ht="18.75" customHeight="1" x14ac:dyDescent="0.3">
      <c r="B1" s="307" t="s">
        <v>64</v>
      </c>
      <c r="C1" s="307"/>
      <c r="D1" s="307"/>
      <c r="F1" s="149"/>
    </row>
    <row r="2" spans="2:13" ht="18.75" customHeight="1" x14ac:dyDescent="0.3">
      <c r="B2" s="307" t="s">
        <v>132</v>
      </c>
      <c r="C2" s="307"/>
      <c r="D2" s="307"/>
      <c r="F2" s="149"/>
    </row>
    <row r="3" spans="2:13" ht="18.75" customHeight="1" x14ac:dyDescent="0.3">
      <c r="B3" s="307" t="s">
        <v>54</v>
      </c>
      <c r="C3" s="307"/>
      <c r="D3" s="307"/>
      <c r="F3" s="149"/>
    </row>
    <row r="4" spans="2:13" ht="18.75" customHeight="1" x14ac:dyDescent="0.3">
      <c r="B4" s="307" t="s">
        <v>72</v>
      </c>
      <c r="C4" s="307"/>
      <c r="D4" s="307"/>
      <c r="F4" s="149"/>
    </row>
    <row r="5" spans="2:13" ht="18.75" customHeight="1" x14ac:dyDescent="0.25">
      <c r="B5" s="340"/>
      <c r="C5" s="340"/>
      <c r="D5" s="340"/>
      <c r="F5" s="149"/>
    </row>
    <row r="6" spans="2:13" ht="18.75" customHeight="1" x14ac:dyDescent="0.3">
      <c r="B6" s="320" t="s">
        <v>103</v>
      </c>
      <c r="C6" s="320"/>
      <c r="D6" s="320"/>
      <c r="F6" s="149"/>
    </row>
    <row r="7" spans="2:13" ht="18.75" customHeight="1" x14ac:dyDescent="0.25">
      <c r="B7" s="341"/>
      <c r="C7" s="341"/>
      <c r="D7" s="341"/>
      <c r="F7" s="149"/>
    </row>
    <row r="8" spans="2:13" ht="18.75" customHeight="1" x14ac:dyDescent="0.3">
      <c r="B8" s="307" t="str">
        <f>'Main Page'!G9</f>
        <v>2026-2027</v>
      </c>
      <c r="C8" s="307"/>
      <c r="D8" s="307"/>
      <c r="F8" s="149"/>
    </row>
    <row r="9" spans="2:13" ht="18.75" customHeight="1" x14ac:dyDescent="0.3">
      <c r="B9" s="307" t="s">
        <v>484</v>
      </c>
      <c r="C9" s="307"/>
      <c r="D9" s="307"/>
      <c r="F9" s="149"/>
    </row>
    <row r="10" spans="2:13" ht="40.5" customHeight="1" x14ac:dyDescent="0.3">
      <c r="B10" s="342" t="s">
        <v>503</v>
      </c>
      <c r="C10" s="342"/>
      <c r="D10" s="342"/>
      <c r="F10" s="149"/>
    </row>
    <row r="11" spans="2:13" ht="18.75" customHeight="1" x14ac:dyDescent="0.25">
      <c r="B11" s="341"/>
      <c r="C11" s="341"/>
      <c r="D11" s="341"/>
      <c r="F11" s="149"/>
    </row>
    <row r="12" spans="2:13" ht="18.75" customHeight="1" x14ac:dyDescent="0.35">
      <c r="B12" s="343" t="s">
        <v>526</v>
      </c>
      <c r="C12" s="343"/>
      <c r="D12" s="146" t="str">
        <f>'Main Page'!F13</f>
        <v>Albemarle County Public Schools</v>
      </c>
      <c r="F12" s="149"/>
    </row>
    <row r="13" spans="2:13" ht="18.75" customHeight="1" x14ac:dyDescent="0.35">
      <c r="B13" s="343" t="s">
        <v>525</v>
      </c>
      <c r="C13" s="343"/>
      <c r="D13" s="147">
        <f>'Main Page'!F14</f>
        <v>2</v>
      </c>
      <c r="F13" s="149"/>
    </row>
    <row r="14" spans="2:13" ht="18.75" customHeight="1" x14ac:dyDescent="0.25">
      <c r="B14" s="344"/>
      <c r="C14" s="344"/>
      <c r="D14" s="344"/>
      <c r="F14" s="149"/>
    </row>
    <row r="15" spans="2:13" ht="18.75" customHeight="1" x14ac:dyDescent="0.3">
      <c r="B15" s="348" t="s">
        <v>504</v>
      </c>
      <c r="C15" s="348"/>
      <c r="D15" s="348"/>
      <c r="E15" s="115"/>
      <c r="F15" s="150"/>
      <c r="G15" s="115"/>
      <c r="H15" s="115"/>
      <c r="I15" s="115"/>
      <c r="J15" s="115"/>
      <c r="K15" s="115"/>
      <c r="L15" s="115"/>
      <c r="M15" s="115"/>
    </row>
    <row r="16" spans="2:13" ht="18.75" customHeight="1" x14ac:dyDescent="0.3">
      <c r="B16" s="130">
        <v>1000</v>
      </c>
      <c r="C16" s="109" t="s">
        <v>282</v>
      </c>
      <c r="D16" s="110" t="str">
        <f ca="1">IF(Budget!O10="Yes","","Budget summary does not match the detailed budget breakdown")</f>
        <v/>
      </c>
      <c r="E16" s="116"/>
      <c r="F16" s="151"/>
      <c r="H16" s="117"/>
      <c r="I16" s="117"/>
      <c r="J16" s="117"/>
      <c r="K16" s="117"/>
      <c r="L16" s="117"/>
      <c r="M16" s="117"/>
    </row>
    <row r="17" spans="2:13" ht="18.75" customHeight="1" x14ac:dyDescent="0.3">
      <c r="B17" s="130">
        <v>2000</v>
      </c>
      <c r="C17" s="109" t="s">
        <v>84</v>
      </c>
      <c r="D17" s="110" t="str">
        <f ca="1">IF(Budget!O14="Yes","","Budget summary does not match the detailed budget breakdown")</f>
        <v/>
      </c>
      <c r="E17" s="116"/>
      <c r="F17" s="151"/>
      <c r="H17" s="117"/>
      <c r="I17" s="117"/>
      <c r="J17" s="117"/>
      <c r="K17" s="117"/>
      <c r="L17" s="117"/>
      <c r="M17" s="117"/>
    </row>
    <row r="18" spans="2:13" ht="18.75" customHeight="1" x14ac:dyDescent="0.3">
      <c r="B18" s="130">
        <v>3000</v>
      </c>
      <c r="C18" s="109" t="s">
        <v>63</v>
      </c>
      <c r="D18" s="110" t="str">
        <f ca="1">IF(Budget!O18="Yes","","Budget summary does not match the detailed budget breakdown")</f>
        <v/>
      </c>
      <c r="E18" s="116"/>
      <c r="F18" s="151"/>
      <c r="H18" s="117"/>
      <c r="I18" s="117"/>
      <c r="J18" s="117"/>
      <c r="K18" s="117"/>
      <c r="L18" s="117"/>
      <c r="M18" s="117"/>
    </row>
    <row r="19" spans="2:13" ht="18.75" customHeight="1" x14ac:dyDescent="0.3">
      <c r="B19" s="130">
        <v>4000</v>
      </c>
      <c r="C19" s="109" t="s">
        <v>56</v>
      </c>
      <c r="D19" s="110" t="str">
        <f ca="1">IF(Budget!O21="Yes","","Budget summary does not match the detailed budget breakdown")</f>
        <v/>
      </c>
      <c r="E19" s="116"/>
      <c r="F19" s="151"/>
      <c r="H19" s="117"/>
      <c r="I19" s="117"/>
      <c r="J19" s="117"/>
      <c r="K19" s="117"/>
      <c r="L19" s="117"/>
      <c r="M19" s="117"/>
    </row>
    <row r="20" spans="2:13" ht="18.75" customHeight="1" x14ac:dyDescent="0.3">
      <c r="B20" s="130">
        <v>5000</v>
      </c>
      <c r="C20" s="109" t="s">
        <v>51</v>
      </c>
      <c r="D20" s="110" t="str">
        <f ca="1">IF(Budget!O25="Yes","","Budget summary does not match the detailed budget breakdown")</f>
        <v/>
      </c>
      <c r="E20" s="116"/>
      <c r="F20" s="151"/>
      <c r="H20" s="117"/>
      <c r="I20" s="117"/>
      <c r="J20" s="117"/>
      <c r="K20" s="117"/>
      <c r="L20" s="117"/>
      <c r="M20" s="117"/>
    </row>
    <row r="21" spans="2:13" ht="18.75" customHeight="1" x14ac:dyDescent="0.3">
      <c r="B21" s="130">
        <v>6000</v>
      </c>
      <c r="C21" s="109" t="s">
        <v>283</v>
      </c>
      <c r="D21" s="110" t="str">
        <f ca="1">IF(Budget!O29="Yes","","Budget summary does not match the detailed budget breakdown")</f>
        <v/>
      </c>
      <c r="E21" s="116"/>
      <c r="F21" s="151"/>
      <c r="H21" s="117"/>
      <c r="I21" s="117"/>
      <c r="J21" s="117"/>
      <c r="K21" s="117"/>
      <c r="L21" s="117"/>
      <c r="M21" s="117"/>
    </row>
    <row r="22" spans="2:13" ht="18.75" customHeight="1" x14ac:dyDescent="0.3">
      <c r="B22" s="130">
        <v>8000</v>
      </c>
      <c r="C22" s="109" t="s">
        <v>53</v>
      </c>
      <c r="D22" s="110" t="str">
        <f ca="1">IF(Budget!O32="Yes","","Budget summary does not match the detailed budget breakdown")</f>
        <v/>
      </c>
      <c r="E22" s="116"/>
      <c r="F22" s="151"/>
      <c r="H22" s="117"/>
      <c r="I22" s="117"/>
      <c r="J22" s="117"/>
      <c r="K22" s="117"/>
      <c r="L22" s="117"/>
      <c r="M22" s="117"/>
    </row>
    <row r="23" spans="2:13" ht="18.75" customHeight="1" x14ac:dyDescent="0.3">
      <c r="B23" s="109"/>
      <c r="C23" s="111" t="s">
        <v>481</v>
      </c>
      <c r="D23" s="110" t="str">
        <f ca="1">IF(Budget!Q36="Yes","","Budget summary does not match the total allocation")</f>
        <v/>
      </c>
      <c r="E23" s="117"/>
      <c r="F23" s="152"/>
      <c r="H23" s="117"/>
      <c r="I23" s="117"/>
      <c r="J23" s="117"/>
      <c r="K23" s="117"/>
      <c r="L23" s="117"/>
      <c r="M23" s="117"/>
    </row>
    <row r="24" spans="2:13" ht="36.75" customHeight="1" x14ac:dyDescent="0.3">
      <c r="B24" s="109"/>
      <c r="C24" s="111" t="s">
        <v>464</v>
      </c>
      <c r="D24" s="110" t="str">
        <f>IF(Budget!H36="Yes","","No - Grant is not subject to minimum requirements")</f>
        <v>No - Grant is not subject to minimum requirements</v>
      </c>
      <c r="E24" s="117"/>
      <c r="F24" s="152"/>
      <c r="H24" s="117"/>
      <c r="I24" s="117"/>
      <c r="J24" s="117"/>
      <c r="K24" s="117"/>
      <c r="L24" s="117"/>
      <c r="M24" s="117"/>
    </row>
    <row r="25" spans="2:13" ht="30.75" customHeight="1" x14ac:dyDescent="0.3">
      <c r="B25" s="130"/>
      <c r="C25" s="112" t="s">
        <v>154</v>
      </c>
      <c r="D25" s="110" t="str">
        <f ca="1">IF(Budget!Q34="Yes","","Administrative charges are not less than or equal to 2% of the allocation")</f>
        <v/>
      </c>
      <c r="E25" s="117"/>
      <c r="F25" s="152"/>
      <c r="H25" s="117"/>
      <c r="I25" s="117"/>
      <c r="J25" s="117"/>
      <c r="K25" s="117"/>
      <c r="L25" s="117"/>
      <c r="M25" s="117"/>
    </row>
    <row r="26" spans="2:13" ht="18.75" customHeight="1" x14ac:dyDescent="0.3">
      <c r="B26" s="345" t="s">
        <v>465</v>
      </c>
      <c r="C26" s="346"/>
      <c r="D26" s="347"/>
      <c r="E26" s="117"/>
      <c r="F26" s="152"/>
      <c r="H26" s="117"/>
      <c r="I26" s="117"/>
      <c r="J26" s="117"/>
      <c r="K26" s="117"/>
      <c r="L26" s="117"/>
      <c r="M26" s="117"/>
    </row>
    <row r="27" spans="2:13" ht="18.75" customHeight="1" x14ac:dyDescent="0.3">
      <c r="B27" s="130"/>
      <c r="C27" s="110" t="s">
        <v>462</v>
      </c>
      <c r="D27" s="110" t="str">
        <f ca="1">IF(Budget!J44="Yes", "","Detailed budget breakdown does not match the total allocation")</f>
        <v/>
      </c>
      <c r="E27" s="118"/>
      <c r="F27" s="153"/>
      <c r="G27" s="118"/>
      <c r="H27" s="118"/>
      <c r="I27" s="118"/>
      <c r="J27" s="118"/>
      <c r="K27" s="118"/>
      <c r="L27" s="118"/>
      <c r="M27" s="118"/>
    </row>
    <row r="28" spans="2:13" ht="18.75" customHeight="1" x14ac:dyDescent="0.3">
      <c r="B28" s="336" t="s">
        <v>228</v>
      </c>
      <c r="C28" s="337"/>
      <c r="D28" s="338"/>
      <c r="E28" s="119"/>
      <c r="F28" s="154"/>
      <c r="H28" s="117"/>
      <c r="I28" s="117"/>
      <c r="J28" s="117"/>
      <c r="K28" s="117"/>
      <c r="L28" s="117"/>
      <c r="M28" s="117"/>
    </row>
    <row r="29" spans="2:13" ht="45.75" customHeight="1" x14ac:dyDescent="0.3">
      <c r="B29" s="130"/>
      <c r="C29" s="112" t="s">
        <v>152</v>
      </c>
      <c r="D29" s="110" t="str">
        <f ca="1">IF(Budget!Q35="Yes", "","Private school set-aside does not match the value of services on the private school tab")</f>
        <v/>
      </c>
      <c r="E29" s="20"/>
      <c r="F29" s="155"/>
      <c r="G29" s="21" t="e">
        <f>#REF!</f>
        <v>#REF!</v>
      </c>
      <c r="H29" s="20"/>
      <c r="I29" s="20"/>
      <c r="J29" s="20"/>
      <c r="K29" s="20"/>
      <c r="L29" s="20"/>
      <c r="M29" s="20"/>
    </row>
    <row r="30" spans="2:13" ht="18.75" customHeight="1" x14ac:dyDescent="0.3">
      <c r="B30" s="349"/>
      <c r="C30" s="349"/>
      <c r="D30" s="349"/>
      <c r="E30" s="115"/>
      <c r="F30" s="150"/>
      <c r="G30" s="115"/>
      <c r="H30" s="115"/>
      <c r="I30" s="115"/>
      <c r="J30" s="115"/>
      <c r="K30" s="115"/>
      <c r="L30" s="115"/>
      <c r="M30" s="115"/>
    </row>
    <row r="31" spans="2:13" ht="18.75" customHeight="1" x14ac:dyDescent="0.3">
      <c r="B31" s="348" t="s">
        <v>466</v>
      </c>
      <c r="C31" s="348"/>
      <c r="D31" s="348"/>
      <c r="E31" s="116"/>
      <c r="F31" s="151"/>
      <c r="H31" s="117"/>
      <c r="I31" s="117"/>
      <c r="J31" s="117"/>
      <c r="K31" s="117"/>
      <c r="L31" s="117"/>
      <c r="M31" s="117"/>
    </row>
    <row r="32" spans="2:13" ht="18.75" customHeight="1" x14ac:dyDescent="0.3">
      <c r="B32" s="130">
        <v>1000</v>
      </c>
      <c r="C32" s="109" t="s">
        <v>282</v>
      </c>
      <c r="D32" s="111" t="str">
        <f>IF(Transferability!O14="Yes","","Transferability budget summary does not match the detailed budget breakdown")</f>
        <v/>
      </c>
      <c r="E32" s="116"/>
      <c r="F32" s="151"/>
      <c r="H32" s="117"/>
      <c r="I32" s="117"/>
      <c r="J32" s="117"/>
      <c r="K32" s="117"/>
      <c r="L32" s="117"/>
      <c r="M32" s="117"/>
    </row>
    <row r="33" spans="1:13" ht="18.75" customHeight="1" x14ac:dyDescent="0.3">
      <c r="B33" s="130">
        <v>2000</v>
      </c>
      <c r="C33" s="109" t="s">
        <v>84</v>
      </c>
      <c r="D33" s="111" t="str">
        <f>IF(Transferability!O18="Yes","","Transferability budget summary does not match the detailed budget breakdown")</f>
        <v/>
      </c>
      <c r="E33" s="116"/>
      <c r="F33" s="151"/>
      <c r="H33" s="117"/>
      <c r="I33" s="117"/>
      <c r="J33" s="117"/>
      <c r="K33" s="117"/>
      <c r="L33" s="117"/>
      <c r="M33" s="117"/>
    </row>
    <row r="34" spans="1:13" ht="18.75" customHeight="1" x14ac:dyDescent="0.3">
      <c r="B34" s="130">
        <v>3000</v>
      </c>
      <c r="C34" s="109" t="s">
        <v>63</v>
      </c>
      <c r="D34" s="111" t="str">
        <f>IF(Transferability!O22="Yes","","Transferability budget summary does not match the detailed budget breakdown")</f>
        <v/>
      </c>
      <c r="E34" s="116"/>
      <c r="F34" s="151"/>
      <c r="H34" s="117"/>
      <c r="I34" s="117"/>
      <c r="J34" s="117"/>
      <c r="K34" s="117"/>
      <c r="L34" s="117"/>
      <c r="M34" s="117"/>
    </row>
    <row r="35" spans="1:13" ht="18.75" customHeight="1" x14ac:dyDescent="0.3">
      <c r="B35" s="130">
        <v>4000</v>
      </c>
      <c r="C35" s="109" t="s">
        <v>56</v>
      </c>
      <c r="D35" s="111" t="str">
        <f>IF(Transferability!O25="Yes","","Transferability budget summary does not match the detailed budget breakdown")</f>
        <v/>
      </c>
      <c r="E35" s="116"/>
      <c r="F35" s="151"/>
      <c r="H35" s="117"/>
      <c r="I35" s="117"/>
      <c r="J35" s="117"/>
      <c r="K35" s="117"/>
      <c r="L35" s="117"/>
      <c r="M35" s="117"/>
    </row>
    <row r="36" spans="1:13" ht="18.75" customHeight="1" x14ac:dyDescent="0.3">
      <c r="B36" s="130">
        <v>5000</v>
      </c>
      <c r="C36" s="109" t="s">
        <v>51</v>
      </c>
      <c r="D36" s="111" t="str">
        <f>IF(Transferability!O29="Yes","","Transferability budget summary does not match the detailed budget breakdown")</f>
        <v/>
      </c>
      <c r="E36" s="116"/>
      <c r="F36" s="151"/>
      <c r="H36" s="117"/>
      <c r="I36" s="117"/>
      <c r="J36" s="117"/>
      <c r="K36" s="117"/>
      <c r="L36" s="117"/>
      <c r="M36" s="117"/>
    </row>
    <row r="37" spans="1:13" ht="18.75" customHeight="1" x14ac:dyDescent="0.3">
      <c r="B37" s="130">
        <v>6000</v>
      </c>
      <c r="C37" s="109" t="s">
        <v>283</v>
      </c>
      <c r="D37" s="111" t="str">
        <f>IF(Transferability!O33="Yes","","Transferability budget summary does not match the detailed budget breakdown")</f>
        <v/>
      </c>
      <c r="E37" s="116"/>
      <c r="F37" s="151"/>
      <c r="H37" s="117"/>
      <c r="I37" s="117"/>
      <c r="J37" s="117"/>
      <c r="K37" s="117"/>
      <c r="L37" s="117"/>
      <c r="M37" s="117"/>
    </row>
    <row r="38" spans="1:13" ht="18.75" customHeight="1" x14ac:dyDescent="0.3">
      <c r="B38" s="130">
        <v>8000</v>
      </c>
      <c r="C38" s="109" t="s">
        <v>53</v>
      </c>
      <c r="D38" s="111" t="str">
        <f>IF(Transferability!O36="Yes","","Transferability budget summary does not match the detailed budget breakdown")</f>
        <v/>
      </c>
      <c r="E38" s="117"/>
      <c r="F38" s="152"/>
      <c r="H38" s="117"/>
      <c r="I38" s="117"/>
      <c r="J38" s="117"/>
      <c r="K38" s="117"/>
      <c r="L38" s="117"/>
      <c r="M38" s="117"/>
    </row>
    <row r="39" spans="1:13" ht="30" customHeight="1" x14ac:dyDescent="0.3">
      <c r="B39" s="109"/>
      <c r="C39" s="111" t="s">
        <v>487</v>
      </c>
      <c r="D39" s="111" t="str">
        <f>IF(Transferability!H40="Yes", "","Transferability budget summary does not match the amount transferred into program")</f>
        <v/>
      </c>
      <c r="E39" s="118"/>
      <c r="F39" s="153"/>
      <c r="G39" s="118"/>
      <c r="H39" s="118"/>
      <c r="I39" s="118"/>
      <c r="J39" s="118"/>
      <c r="K39" s="118"/>
      <c r="L39" s="118"/>
      <c r="M39" s="118"/>
    </row>
    <row r="40" spans="1:13" ht="18.75" customHeight="1" x14ac:dyDescent="0.3">
      <c r="B40" s="345" t="s">
        <v>465</v>
      </c>
      <c r="C40" s="346"/>
      <c r="D40" s="347"/>
      <c r="E40" s="119"/>
      <c r="F40" s="154"/>
      <c r="H40" s="117"/>
      <c r="I40" s="117"/>
      <c r="J40" s="117"/>
      <c r="K40" s="117"/>
      <c r="L40" s="117"/>
      <c r="M40" s="117"/>
    </row>
    <row r="41" spans="1:13" ht="33" customHeight="1" x14ac:dyDescent="0.3">
      <c r="B41" s="130"/>
      <c r="C41" s="110" t="s">
        <v>461</v>
      </c>
      <c r="D41" s="110" t="str">
        <f>IF(Transferability!J46="Yes", "","Transferability detailed budget breakdown does not match the transferability allocation")</f>
        <v/>
      </c>
      <c r="E41" s="32"/>
      <c r="F41" s="156"/>
      <c r="G41" s="1"/>
      <c r="H41" s="1"/>
      <c r="I41" s="1"/>
      <c r="J41" s="1"/>
      <c r="K41" s="1"/>
      <c r="L41" s="1"/>
      <c r="M41" s="1"/>
    </row>
    <row r="42" spans="1:13" ht="18.75" customHeight="1" x14ac:dyDescent="0.3">
      <c r="B42" s="336" t="s">
        <v>228</v>
      </c>
      <c r="C42" s="337"/>
      <c r="D42" s="338"/>
      <c r="E42" s="119"/>
      <c r="F42" s="154"/>
      <c r="H42" s="117"/>
      <c r="I42" s="117"/>
      <c r="J42" s="117"/>
      <c r="K42" s="117"/>
      <c r="L42" s="117"/>
      <c r="M42" s="117"/>
    </row>
    <row r="43" spans="1:13" ht="45.75" customHeight="1" x14ac:dyDescent="0.3">
      <c r="B43" s="130"/>
      <c r="C43" s="112" t="s">
        <v>152</v>
      </c>
      <c r="D43" s="110" t="str">
        <f>IF(Transferability!Q39="Yes", "","Private school set-aside does not match the value of services on the private school tab")</f>
        <v/>
      </c>
      <c r="E43" s="20"/>
      <c r="F43" s="155"/>
      <c r="G43" s="21" t="e">
        <f>#REF!</f>
        <v>#REF!</v>
      </c>
      <c r="H43" s="20"/>
      <c r="I43" s="20"/>
      <c r="J43" s="20"/>
      <c r="K43" s="20"/>
      <c r="L43" s="20"/>
      <c r="M43" s="20"/>
    </row>
    <row r="44" spans="1:13" ht="18.75" customHeight="1" x14ac:dyDescent="0.25">
      <c r="B44" s="339"/>
      <c r="C44" s="339"/>
      <c r="D44" s="339"/>
      <c r="E44" s="19"/>
      <c r="F44" s="157"/>
      <c r="G44" s="19"/>
      <c r="H44" s="19"/>
      <c r="I44" s="19"/>
      <c r="J44" s="19"/>
      <c r="K44" s="19"/>
      <c r="L44" s="19"/>
      <c r="M44" s="19"/>
    </row>
    <row r="45" spans="1:13" ht="18.75" hidden="1" customHeight="1" x14ac:dyDescent="0.25">
      <c r="B45" s="20"/>
      <c r="C45" s="21"/>
      <c r="D45" s="20"/>
      <c r="E45" s="20"/>
      <c r="F45" s="158"/>
      <c r="G45" s="21"/>
      <c r="H45" s="21"/>
      <c r="I45" s="21"/>
      <c r="J45" s="21"/>
      <c r="K45" s="21"/>
      <c r="L45" s="21"/>
      <c r="M45" s="21"/>
    </row>
    <row r="46" spans="1:13" ht="18.75" hidden="1" customHeight="1" x14ac:dyDescent="0.25">
      <c r="A46" s="24"/>
      <c r="B46" s="24"/>
      <c r="C46" s="21"/>
      <c r="D46" s="20"/>
      <c r="E46" s="20"/>
      <c r="F46" s="158"/>
      <c r="G46" s="21"/>
      <c r="H46" s="21"/>
      <c r="I46" s="21"/>
      <c r="J46" s="21"/>
      <c r="K46" s="21"/>
      <c r="L46" s="21"/>
      <c r="M46" s="21"/>
    </row>
    <row r="47" spans="1:13" ht="18.75" hidden="1" customHeight="1" x14ac:dyDescent="0.25">
      <c r="A47" s="136"/>
      <c r="B47" s="136"/>
      <c r="C47" s="20"/>
      <c r="D47" s="20"/>
      <c r="E47" s="20"/>
      <c r="F47" s="158"/>
      <c r="G47" s="20"/>
      <c r="H47" s="20"/>
      <c r="I47" s="20"/>
      <c r="J47" s="20"/>
      <c r="K47" s="20"/>
      <c r="L47" s="20"/>
      <c r="M47" s="20"/>
    </row>
    <row r="48" spans="1:13" ht="18.75" hidden="1" customHeight="1" x14ac:dyDescent="0.25">
      <c r="C48" s="22"/>
    </row>
  </sheetData>
  <sheetProtection algorithmName="SHA-512" hashValue="Wf3CZsIUUurl3SLlfrqNX+gVLq6vKE5lv+0ob/vHgg7HjuWI9zT0w0RgFMwuumeqaKkqTM+VgSZxE5bz1kTUfw==" saltValue="+ygmZU4cx/CkHazikl+XmQ==" spinCount="100000" sheet="1" objects="1" scenarios="1"/>
  <mergeCells count="22">
    <mergeCell ref="B40:D40"/>
    <mergeCell ref="B15:D15"/>
    <mergeCell ref="B26:D26"/>
    <mergeCell ref="B28:D28"/>
    <mergeCell ref="B30:D30"/>
    <mergeCell ref="B31:D31"/>
    <mergeCell ref="B42:D42"/>
    <mergeCell ref="B44:D44"/>
    <mergeCell ref="B1:D1"/>
    <mergeCell ref="B2:D2"/>
    <mergeCell ref="B3:D3"/>
    <mergeCell ref="B4:D4"/>
    <mergeCell ref="B5:D5"/>
    <mergeCell ref="B6:D6"/>
    <mergeCell ref="B7:D7"/>
    <mergeCell ref="B8:D8"/>
    <mergeCell ref="B9:D9"/>
    <mergeCell ref="B10:D10"/>
    <mergeCell ref="B12:C12"/>
    <mergeCell ref="B13:C13"/>
    <mergeCell ref="B14:D14"/>
    <mergeCell ref="B11:D11"/>
  </mergeCells>
  <conditionalFormatting sqref="D27 D32:D39 D41 D29 D16:D25 D43">
    <cfRule type="containsText" dxfId="52" priority="1" operator="containsText" text="No">
      <formula>NOT(ISERROR(SEARCH("No",D16)))</formula>
    </cfRule>
  </conditionalFormatting>
  <printOptions horizontalCentered="1"/>
  <pageMargins left="0.25" right="0.25" top="0.75" bottom="0.75" header="0.3" footer="0.3"/>
  <pageSetup scale="59" orientation="portrait" horizontalDpi="1200" verticalDpi="1200" r:id="rId1"/>
  <headerFooter>
    <oddFooter>&amp;L&amp;"Times New Roman,Regular"&amp;8&amp;D&amp;R&amp;"Times New Roman,Regular"&amp;8Title IV, Part A
 Individual Application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outlinePr showOutlineSymbols="0"/>
    <pageSetUpPr fitToPage="1"/>
  </sheetPr>
  <dimension ref="A1:V294"/>
  <sheetViews>
    <sheetView showGridLines="0" showOutlineSymbols="0" zoomScaleNormal="100" zoomScaleSheetLayoutView="80" workbookViewId="0">
      <selection activeCell="S141" sqref="S141"/>
    </sheetView>
  </sheetViews>
  <sheetFormatPr defaultColWidth="0" defaultRowHeight="13.2" zeroHeight="1" x14ac:dyDescent="0.25"/>
  <cols>
    <col min="1" max="1" width="1.88671875" style="2" customWidth="1"/>
    <col min="2" max="7" width="9.109375" style="2" customWidth="1"/>
    <col min="8" max="8" width="10.88671875" style="2" customWidth="1"/>
    <col min="9" max="9" width="13.5546875" style="2" customWidth="1"/>
    <col min="10" max="13" width="9.109375" style="2" customWidth="1"/>
    <col min="14" max="14" width="7.5546875" style="2" customWidth="1"/>
    <col min="15" max="15" width="7.88671875" style="2" customWidth="1"/>
    <col min="16" max="16" width="6.5546875" style="2" customWidth="1"/>
    <col min="17" max="17" width="10.6640625" style="2" customWidth="1"/>
    <col min="18" max="18" width="1.5546875" style="199" customWidth="1"/>
    <col min="19" max="19" width="17.44140625" style="183" customWidth="1"/>
    <col min="20" max="22" width="4.109375" style="183" hidden="1" customWidth="1"/>
    <col min="23" max="16384" width="9.109375" style="2" hidden="1"/>
  </cols>
  <sheetData>
    <row r="1" spans="1:22" ht="14.25" customHeight="1" x14ac:dyDescent="0.25">
      <c r="A1" s="204"/>
      <c r="B1" s="369"/>
      <c r="C1" s="369"/>
      <c r="D1" s="369"/>
      <c r="E1" s="369"/>
      <c r="F1" s="369"/>
      <c r="G1" s="369"/>
      <c r="H1" s="369"/>
      <c r="I1" s="369"/>
      <c r="J1" s="369"/>
      <c r="K1" s="369"/>
      <c r="L1" s="369"/>
      <c r="M1" s="369"/>
      <c r="N1" s="412" t="s">
        <v>444</v>
      </c>
      <c r="O1" s="412"/>
      <c r="P1" s="412"/>
      <c r="Q1" s="412"/>
      <c r="R1" s="210"/>
      <c r="S1" s="9" t="b">
        <v>0</v>
      </c>
      <c r="T1" s="9"/>
      <c r="U1" s="9"/>
      <c r="V1" s="9"/>
    </row>
    <row r="2" spans="1:22" ht="14.25" customHeight="1" x14ac:dyDescent="0.25">
      <c r="A2" s="204"/>
      <c r="B2" s="204"/>
      <c r="C2" s="271"/>
      <c r="D2" s="413" t="s">
        <v>64</v>
      </c>
      <c r="E2" s="413"/>
      <c r="F2" s="413"/>
      <c r="G2" s="413"/>
      <c r="H2" s="413"/>
      <c r="I2" s="413"/>
      <c r="J2" s="413"/>
      <c r="K2" s="413"/>
      <c r="L2" s="413"/>
      <c r="M2" s="413"/>
      <c r="N2" s="139" t="s">
        <v>626</v>
      </c>
      <c r="O2" s="414" t="s">
        <v>41</v>
      </c>
      <c r="P2" s="414"/>
      <c r="Q2" s="232"/>
      <c r="R2" s="210"/>
      <c r="S2" s="9"/>
      <c r="T2" s="9"/>
      <c r="U2" s="9"/>
      <c r="V2" s="9"/>
    </row>
    <row r="3" spans="1:22" ht="14.25" customHeight="1" x14ac:dyDescent="0.25">
      <c r="A3" s="204"/>
      <c r="B3" s="204"/>
      <c r="C3" s="272"/>
      <c r="D3" s="413" t="s">
        <v>132</v>
      </c>
      <c r="E3" s="413"/>
      <c r="F3" s="413"/>
      <c r="G3" s="413"/>
      <c r="H3" s="413"/>
      <c r="I3" s="413"/>
      <c r="J3" s="413"/>
      <c r="K3" s="413"/>
      <c r="L3" s="413"/>
      <c r="M3" s="413"/>
      <c r="N3" s="232"/>
      <c r="O3" s="232"/>
      <c r="P3" s="232"/>
      <c r="Q3" s="232"/>
      <c r="R3" s="210"/>
      <c r="S3" s="9"/>
      <c r="T3" s="9"/>
      <c r="U3" s="9"/>
      <c r="V3" s="9"/>
    </row>
    <row r="4" spans="1:22" ht="14.25" customHeight="1" x14ac:dyDescent="0.25">
      <c r="A4" s="204"/>
      <c r="B4" s="204"/>
      <c r="C4" s="271"/>
      <c r="D4" s="413" t="s">
        <v>54</v>
      </c>
      <c r="E4" s="413"/>
      <c r="F4" s="413"/>
      <c r="G4" s="413"/>
      <c r="H4" s="413"/>
      <c r="I4" s="413"/>
      <c r="J4" s="413"/>
      <c r="K4" s="413"/>
      <c r="L4" s="413"/>
      <c r="M4" s="415"/>
      <c r="N4" s="139"/>
      <c r="O4" s="414" t="s">
        <v>23</v>
      </c>
      <c r="P4" s="414"/>
      <c r="Q4" s="232"/>
      <c r="R4" s="210"/>
      <c r="S4" s="9"/>
      <c r="T4" s="9"/>
      <c r="U4" s="9"/>
      <c r="V4" s="9"/>
    </row>
    <row r="5" spans="1:22" ht="14.25" customHeight="1" x14ac:dyDescent="0.25">
      <c r="A5" s="204"/>
      <c r="B5" s="204"/>
      <c r="C5" s="273"/>
      <c r="D5" s="413" t="s">
        <v>72</v>
      </c>
      <c r="E5" s="413"/>
      <c r="F5" s="413"/>
      <c r="G5" s="413"/>
      <c r="H5" s="413"/>
      <c r="I5" s="413"/>
      <c r="J5" s="413"/>
      <c r="K5" s="413"/>
      <c r="L5" s="413"/>
      <c r="M5" s="413"/>
      <c r="N5" s="232"/>
      <c r="O5" s="233" t="s">
        <v>27</v>
      </c>
      <c r="P5" s="278"/>
      <c r="Q5" s="139"/>
      <c r="R5" s="210"/>
      <c r="S5" s="9"/>
      <c r="T5" s="9"/>
      <c r="U5" s="9"/>
      <c r="V5" s="9"/>
    </row>
    <row r="6" spans="1:22" ht="14.25" customHeight="1" x14ac:dyDescent="0.25">
      <c r="A6" s="204"/>
      <c r="B6" s="369"/>
      <c r="C6" s="369"/>
      <c r="D6" s="369"/>
      <c r="E6" s="369"/>
      <c r="F6" s="369"/>
      <c r="G6" s="369"/>
      <c r="H6" s="369"/>
      <c r="I6" s="369"/>
      <c r="J6" s="369"/>
      <c r="K6" s="369"/>
      <c r="L6" s="369"/>
      <c r="M6" s="369"/>
      <c r="N6" s="204"/>
      <c r="O6" s="232" t="s">
        <v>24</v>
      </c>
      <c r="P6" s="420"/>
      <c r="Q6" s="420"/>
      <c r="R6" s="210"/>
      <c r="S6" s="9"/>
      <c r="T6" s="9"/>
      <c r="U6" s="9"/>
      <c r="V6" s="9"/>
    </row>
    <row r="7" spans="1:22" ht="14.25" customHeight="1" x14ac:dyDescent="0.25">
      <c r="A7" s="204"/>
      <c r="B7" s="204"/>
      <c r="C7" s="274"/>
      <c r="D7" s="413" t="s">
        <v>130</v>
      </c>
      <c r="E7" s="413"/>
      <c r="F7" s="413"/>
      <c r="G7" s="413"/>
      <c r="H7" s="413"/>
      <c r="I7" s="413"/>
      <c r="J7" s="413"/>
      <c r="K7" s="413"/>
      <c r="L7" s="413"/>
      <c r="M7" s="413"/>
      <c r="N7" s="232"/>
      <c r="O7" s="277" t="s">
        <v>61</v>
      </c>
      <c r="P7" s="232"/>
      <c r="Q7" s="232"/>
      <c r="R7" s="210"/>
      <c r="S7" s="9"/>
      <c r="T7" s="9"/>
      <c r="U7" s="9"/>
      <c r="V7" s="9"/>
    </row>
    <row r="8" spans="1:22" ht="14.25" customHeight="1" x14ac:dyDescent="0.25">
      <c r="A8" s="204"/>
      <c r="B8" s="204"/>
      <c r="C8" s="204"/>
      <c r="D8" s="369" t="str">
        <f>'Main Page'!B6</f>
        <v>Title IV, Part A, Student Support and Academic Enrichment Grants</v>
      </c>
      <c r="E8" s="369"/>
      <c r="F8" s="369"/>
      <c r="G8" s="369"/>
      <c r="H8" s="369"/>
      <c r="I8" s="369"/>
      <c r="J8" s="369"/>
      <c r="K8" s="369"/>
      <c r="L8" s="369"/>
      <c r="M8" s="421"/>
      <c r="N8" s="139"/>
      <c r="O8" s="414" t="s">
        <v>25</v>
      </c>
      <c r="P8" s="414"/>
      <c r="Q8" s="232"/>
      <c r="R8" s="210"/>
      <c r="S8" s="9"/>
      <c r="T8" s="9"/>
      <c r="U8" s="9"/>
      <c r="V8" s="9"/>
    </row>
    <row r="9" spans="1:22" ht="14.25" customHeight="1" x14ac:dyDescent="0.25">
      <c r="A9" s="204"/>
      <c r="B9" s="369"/>
      <c r="C9" s="369"/>
      <c r="D9" s="369"/>
      <c r="E9" s="369"/>
      <c r="F9" s="369"/>
      <c r="G9" s="369"/>
      <c r="H9" s="369"/>
      <c r="I9" s="369"/>
      <c r="J9" s="369"/>
      <c r="K9" s="369"/>
      <c r="L9" s="369"/>
      <c r="M9" s="369"/>
      <c r="N9" s="232"/>
      <c r="O9" s="417" t="s">
        <v>26</v>
      </c>
      <c r="P9" s="418"/>
      <c r="Q9" s="139"/>
      <c r="R9" s="210"/>
      <c r="S9" s="9"/>
      <c r="T9" s="9"/>
      <c r="U9" s="9"/>
      <c r="V9" s="9"/>
    </row>
    <row r="10" spans="1:22" ht="14.25" customHeight="1" x14ac:dyDescent="0.25">
      <c r="A10" s="204"/>
      <c r="B10" s="204"/>
      <c r="C10" s="204"/>
      <c r="D10" s="413" t="str">
        <f>'Main Page'!G9</f>
        <v>2026-2027</v>
      </c>
      <c r="E10" s="413"/>
      <c r="F10" s="413"/>
      <c r="G10" s="413"/>
      <c r="H10" s="413"/>
      <c r="I10" s="413"/>
      <c r="J10" s="413"/>
      <c r="K10" s="413"/>
      <c r="L10" s="413"/>
      <c r="M10" s="413"/>
      <c r="N10" s="232"/>
      <c r="O10" s="232" t="s">
        <v>50</v>
      </c>
      <c r="P10" s="419"/>
      <c r="Q10" s="419"/>
      <c r="R10" s="210"/>
      <c r="S10" s="9"/>
      <c r="T10" s="9"/>
      <c r="U10" s="9"/>
      <c r="V10" s="9"/>
    </row>
    <row r="11" spans="1:22" ht="14.25" customHeight="1" x14ac:dyDescent="0.25">
      <c r="A11" s="204"/>
      <c r="B11" s="204"/>
      <c r="C11" s="204"/>
      <c r="D11" s="413" t="s">
        <v>232</v>
      </c>
      <c r="E11" s="413"/>
      <c r="F11" s="413"/>
      <c r="G11" s="413"/>
      <c r="H11" s="413"/>
      <c r="I11" s="413"/>
      <c r="J11" s="413"/>
      <c r="K11" s="413"/>
      <c r="L11" s="413"/>
      <c r="M11" s="413"/>
      <c r="N11" s="276"/>
      <c r="O11" s="277" t="s">
        <v>61</v>
      </c>
      <c r="P11" s="232"/>
      <c r="Q11" s="232"/>
      <c r="R11" s="210"/>
      <c r="S11" s="9"/>
      <c r="T11" s="9"/>
      <c r="U11" s="9"/>
      <c r="V11" s="9"/>
    </row>
    <row r="12" spans="1:22" ht="14.25" customHeight="1" x14ac:dyDescent="0.25">
      <c r="A12" s="204"/>
      <c r="B12" s="369"/>
      <c r="C12" s="369"/>
      <c r="D12" s="369"/>
      <c r="E12" s="369"/>
      <c r="F12" s="369"/>
      <c r="G12" s="369"/>
      <c r="H12" s="369"/>
      <c r="I12" s="369"/>
      <c r="J12" s="369"/>
      <c r="K12" s="369"/>
      <c r="L12" s="369"/>
      <c r="M12" s="369"/>
      <c r="N12" s="369"/>
      <c r="O12" s="369"/>
      <c r="P12" s="369"/>
      <c r="Q12" s="369"/>
      <c r="R12" s="210"/>
      <c r="S12" s="9"/>
      <c r="T12" s="9"/>
      <c r="U12" s="9"/>
      <c r="V12" s="9"/>
    </row>
    <row r="13" spans="1:22" ht="14.25" customHeight="1" x14ac:dyDescent="0.25">
      <c r="A13" s="204"/>
      <c r="B13" s="204"/>
      <c r="C13" s="204"/>
      <c r="D13" s="416" t="str">
        <f>"Due by " &amp; TEXT('Main Page'!G8,"mmmm dd, yyyy")</f>
        <v>Due by July 01, 2026</v>
      </c>
      <c r="E13" s="416"/>
      <c r="F13" s="416"/>
      <c r="G13" s="416"/>
      <c r="H13" s="416"/>
      <c r="I13" s="416"/>
      <c r="J13" s="416"/>
      <c r="K13" s="416"/>
      <c r="L13" s="416"/>
      <c r="M13" s="416"/>
      <c r="N13" s="215"/>
      <c r="O13" s="204"/>
      <c r="P13" s="204"/>
      <c r="Q13" s="204"/>
      <c r="R13" s="210"/>
      <c r="S13" s="9"/>
      <c r="T13" s="9"/>
      <c r="U13" s="9"/>
      <c r="V13" s="9"/>
    </row>
    <row r="14" spans="1:22" ht="14.25" customHeight="1" x14ac:dyDescent="0.25">
      <c r="A14" s="204"/>
      <c r="B14" s="204"/>
      <c r="C14" s="204"/>
      <c r="D14" s="379" t="s">
        <v>71</v>
      </c>
      <c r="E14" s="379"/>
      <c r="F14" s="379"/>
      <c r="G14" s="379"/>
      <c r="H14" s="379"/>
      <c r="I14" s="379"/>
      <c r="J14" s="379"/>
      <c r="K14" s="379"/>
      <c r="L14" s="379"/>
      <c r="M14" s="379"/>
      <c r="N14" s="215"/>
      <c r="O14" s="204"/>
      <c r="P14" s="204"/>
      <c r="Q14" s="204"/>
      <c r="R14" s="210"/>
      <c r="S14" s="9"/>
      <c r="T14" s="9"/>
      <c r="U14" s="9"/>
      <c r="V14" s="9"/>
    </row>
    <row r="15" spans="1:22" ht="14.25" customHeight="1" x14ac:dyDescent="0.25">
      <c r="A15" s="204"/>
      <c r="B15" s="204"/>
      <c r="C15" s="204"/>
      <c r="D15" s="379" t="s">
        <v>131</v>
      </c>
      <c r="E15" s="379"/>
      <c r="F15" s="379"/>
      <c r="G15" s="379"/>
      <c r="H15" s="379"/>
      <c r="I15" s="379"/>
      <c r="J15" s="379"/>
      <c r="K15" s="379"/>
      <c r="L15" s="379"/>
      <c r="M15" s="379"/>
      <c r="N15" s="215"/>
      <c r="O15" s="204"/>
      <c r="P15" s="204"/>
      <c r="Q15" s="204"/>
      <c r="R15" s="210"/>
      <c r="S15" s="9"/>
      <c r="T15" s="9"/>
      <c r="U15" s="9"/>
      <c r="V15" s="9"/>
    </row>
    <row r="16" spans="1:22" ht="14.25" customHeight="1" x14ac:dyDescent="0.25">
      <c r="A16" s="204"/>
      <c r="B16" s="388"/>
      <c r="C16" s="388"/>
      <c r="D16" s="388"/>
      <c r="E16" s="388"/>
      <c r="F16" s="388"/>
      <c r="G16" s="388"/>
      <c r="H16" s="388"/>
      <c r="I16" s="388"/>
      <c r="J16" s="388"/>
      <c r="K16" s="388"/>
      <c r="L16" s="388"/>
      <c r="M16" s="388"/>
      <c r="N16" s="388"/>
      <c r="O16" s="388"/>
      <c r="P16" s="388"/>
      <c r="Q16" s="388"/>
      <c r="R16" s="210"/>
      <c r="S16" s="9"/>
      <c r="T16" s="9"/>
      <c r="U16" s="9"/>
      <c r="V16" s="9"/>
    </row>
    <row r="17" spans="1:22" ht="17.25" customHeight="1" x14ac:dyDescent="0.25">
      <c r="A17" s="204"/>
      <c r="B17" s="389" t="s">
        <v>527</v>
      </c>
      <c r="C17" s="390"/>
      <c r="D17" s="390"/>
      <c r="E17" s="390"/>
      <c r="F17" s="390"/>
      <c r="G17" s="390"/>
      <c r="H17" s="390"/>
      <c r="I17" s="390"/>
      <c r="J17" s="390"/>
      <c r="K17" s="390"/>
      <c r="L17" s="390"/>
      <c r="M17" s="390"/>
      <c r="N17" s="390"/>
      <c r="O17" s="390"/>
      <c r="P17" s="390"/>
      <c r="Q17" s="391"/>
      <c r="R17" s="210"/>
      <c r="S17" s="9"/>
      <c r="T17" s="9"/>
      <c r="U17" s="9"/>
      <c r="V17" s="9"/>
    </row>
    <row r="18" spans="1:22" ht="17.25" customHeight="1" x14ac:dyDescent="0.25">
      <c r="A18" s="204"/>
      <c r="B18" s="392" t="s">
        <v>270</v>
      </c>
      <c r="C18" s="393"/>
      <c r="D18" s="393"/>
      <c r="E18" s="393"/>
      <c r="F18" s="393"/>
      <c r="G18" s="393"/>
      <c r="H18" s="394"/>
      <c r="I18" s="361" t="s">
        <v>525</v>
      </c>
      <c r="J18" s="361"/>
      <c r="K18" s="392" t="s">
        <v>580</v>
      </c>
      <c r="L18" s="393"/>
      <c r="M18" s="393"/>
      <c r="N18" s="393"/>
      <c r="O18" s="393"/>
      <c r="P18" s="393"/>
      <c r="Q18" s="394"/>
      <c r="R18" s="210"/>
      <c r="S18" s="9"/>
      <c r="T18" s="9"/>
      <c r="U18" s="9"/>
      <c r="V18" s="9"/>
    </row>
    <row r="19" spans="1:22" ht="17.25" customHeight="1" x14ac:dyDescent="0.25">
      <c r="A19" s="204"/>
      <c r="B19" s="392" t="str">
        <f>'Main Page'!F13</f>
        <v>Albemarle County Public Schools</v>
      </c>
      <c r="C19" s="393"/>
      <c r="D19" s="393"/>
      <c r="E19" s="393"/>
      <c r="F19" s="393"/>
      <c r="G19" s="393"/>
      <c r="H19" s="394"/>
      <c r="I19" s="399">
        <f>'Main Page'!F14</f>
        <v>2</v>
      </c>
      <c r="J19" s="400"/>
      <c r="K19" s="401" t="s">
        <v>627</v>
      </c>
      <c r="L19" s="401"/>
      <c r="M19" s="401"/>
      <c r="N19" s="401"/>
      <c r="O19" s="401"/>
      <c r="P19" s="401"/>
      <c r="Q19" s="401"/>
      <c r="R19" s="210"/>
      <c r="S19" s="9"/>
      <c r="T19" s="9"/>
      <c r="U19" s="9"/>
      <c r="V19" s="9"/>
    </row>
    <row r="20" spans="1:22" ht="17.25" customHeight="1" x14ac:dyDescent="0.25">
      <c r="A20" s="204"/>
      <c r="B20" s="392" t="s">
        <v>271</v>
      </c>
      <c r="C20" s="393"/>
      <c r="D20" s="393"/>
      <c r="E20" s="393"/>
      <c r="F20" s="393"/>
      <c r="G20" s="393"/>
      <c r="H20" s="394"/>
      <c r="I20" s="402" t="s">
        <v>74</v>
      </c>
      <c r="J20" s="403"/>
      <c r="K20" s="404" t="s">
        <v>628</v>
      </c>
      <c r="L20" s="405"/>
      <c r="M20" s="406"/>
      <c r="N20" s="275" t="s">
        <v>75</v>
      </c>
      <c r="O20" s="407">
        <v>13513</v>
      </c>
      <c r="P20" s="408"/>
      <c r="Q20" s="409"/>
      <c r="R20" s="210"/>
      <c r="S20" s="9"/>
      <c r="T20" s="9"/>
      <c r="U20" s="9"/>
      <c r="V20" s="9"/>
    </row>
    <row r="21" spans="1:22" ht="17.25" customHeight="1" x14ac:dyDescent="0.25">
      <c r="A21" s="204"/>
      <c r="B21" s="395" t="s">
        <v>629</v>
      </c>
      <c r="C21" s="395"/>
      <c r="D21" s="395"/>
      <c r="E21" s="395"/>
      <c r="F21" s="395"/>
      <c r="G21" s="395"/>
      <c r="H21" s="395"/>
      <c r="I21" s="357" t="s">
        <v>73</v>
      </c>
      <c r="J21" s="358"/>
      <c r="K21" s="358"/>
      <c r="L21" s="358"/>
      <c r="M21" s="358"/>
      <c r="N21" s="358"/>
      <c r="O21" s="358"/>
      <c r="P21" s="358"/>
      <c r="Q21" s="359"/>
      <c r="R21" s="210"/>
      <c r="S21" s="9"/>
      <c r="T21" s="9"/>
      <c r="U21" s="9"/>
      <c r="V21" s="9"/>
    </row>
    <row r="22" spans="1:22" ht="17.25" customHeight="1" x14ac:dyDescent="0.25">
      <c r="A22" s="204"/>
      <c r="B22" s="395"/>
      <c r="C22" s="395"/>
      <c r="D22" s="395"/>
      <c r="E22" s="395"/>
      <c r="F22" s="395"/>
      <c r="G22" s="395"/>
      <c r="H22" s="395"/>
      <c r="I22" s="396" t="s">
        <v>630</v>
      </c>
      <c r="J22" s="397"/>
      <c r="K22" s="397"/>
      <c r="L22" s="397"/>
      <c r="M22" s="397"/>
      <c r="N22" s="397"/>
      <c r="O22" s="397"/>
      <c r="P22" s="397"/>
      <c r="Q22" s="398"/>
      <c r="R22" s="210"/>
      <c r="S22" s="9"/>
      <c r="T22" s="9"/>
      <c r="U22" s="9"/>
      <c r="V22" s="9"/>
    </row>
    <row r="23" spans="1:22" ht="7.5" customHeight="1" x14ac:dyDescent="0.25">
      <c r="A23" s="204"/>
      <c r="B23" s="410"/>
      <c r="C23" s="410"/>
      <c r="D23" s="410"/>
      <c r="E23" s="410"/>
      <c r="F23" s="410"/>
      <c r="G23" s="410"/>
      <c r="H23" s="410"/>
      <c r="I23" s="410"/>
      <c r="J23" s="410"/>
      <c r="K23" s="410"/>
      <c r="L23" s="410"/>
      <c r="M23" s="410"/>
      <c r="N23" s="410"/>
      <c r="O23" s="410"/>
      <c r="P23" s="410"/>
      <c r="Q23" s="410"/>
      <c r="R23" s="210"/>
      <c r="S23" s="9"/>
      <c r="T23" s="9"/>
      <c r="U23" s="9"/>
      <c r="V23" s="9"/>
    </row>
    <row r="24" spans="1:22" ht="13.8" x14ac:dyDescent="0.25">
      <c r="A24" s="204"/>
      <c r="B24" s="411" t="s">
        <v>6</v>
      </c>
      <c r="C24" s="411"/>
      <c r="D24" s="411"/>
      <c r="E24" s="411"/>
      <c r="F24" s="411"/>
      <c r="G24" s="411"/>
      <c r="H24" s="411"/>
      <c r="I24" s="411"/>
      <c r="J24" s="411"/>
      <c r="K24" s="411"/>
      <c r="L24" s="411"/>
      <c r="M24" s="411"/>
      <c r="N24" s="411"/>
      <c r="O24" s="411"/>
      <c r="P24" s="411"/>
      <c r="Q24" s="411"/>
      <c r="R24" s="210"/>
      <c r="S24" s="9"/>
      <c r="T24" s="9"/>
      <c r="U24" s="9"/>
      <c r="V24" s="9"/>
    </row>
    <row r="25" spans="1:22" ht="64.5" customHeight="1" x14ac:dyDescent="0.25">
      <c r="A25" s="204"/>
      <c r="B25" s="376" t="s">
        <v>443</v>
      </c>
      <c r="C25" s="377"/>
      <c r="D25" s="377"/>
      <c r="E25" s="377"/>
      <c r="F25" s="377"/>
      <c r="G25" s="377"/>
      <c r="H25" s="377"/>
      <c r="I25" s="377"/>
      <c r="J25" s="377"/>
      <c r="K25" s="377"/>
      <c r="L25" s="377"/>
      <c r="M25" s="377"/>
      <c r="N25" s="377"/>
      <c r="O25" s="377"/>
      <c r="P25" s="377"/>
      <c r="Q25" s="377"/>
      <c r="R25" s="210"/>
      <c r="S25" s="9"/>
      <c r="T25" s="9"/>
      <c r="U25" s="9"/>
      <c r="V25" s="9"/>
    </row>
    <row r="26" spans="1:22" x14ac:dyDescent="0.25">
      <c r="A26" s="204"/>
      <c r="B26" s="383"/>
      <c r="C26" s="383"/>
      <c r="D26" s="383"/>
      <c r="E26" s="383"/>
      <c r="F26" s="383"/>
      <c r="G26" s="383"/>
      <c r="H26" s="383"/>
      <c r="I26" s="383"/>
      <c r="J26" s="383"/>
      <c r="K26" s="383"/>
      <c r="L26" s="383"/>
      <c r="M26" s="383"/>
      <c r="N26" s="383"/>
      <c r="O26" s="383"/>
      <c r="P26" s="383"/>
      <c r="Q26" s="383"/>
      <c r="R26" s="210"/>
      <c r="S26" s="9"/>
      <c r="T26" s="9"/>
      <c r="U26" s="9"/>
      <c r="V26" s="9"/>
    </row>
    <row r="27" spans="1:22" ht="40.5" customHeight="1" x14ac:dyDescent="0.25">
      <c r="A27" s="204"/>
      <c r="B27" s="376" t="s">
        <v>528</v>
      </c>
      <c r="C27" s="377"/>
      <c r="D27" s="377"/>
      <c r="E27" s="377"/>
      <c r="F27" s="377"/>
      <c r="G27" s="377"/>
      <c r="H27" s="377"/>
      <c r="I27" s="377"/>
      <c r="J27" s="377"/>
      <c r="K27" s="377"/>
      <c r="L27" s="377"/>
      <c r="M27" s="377"/>
      <c r="N27" s="377"/>
      <c r="O27" s="377"/>
      <c r="P27" s="377"/>
      <c r="Q27" s="377"/>
      <c r="R27" s="210"/>
      <c r="S27" s="9"/>
      <c r="T27" s="9"/>
      <c r="U27" s="9"/>
      <c r="V27" s="9"/>
    </row>
    <row r="28" spans="1:22" x14ac:dyDescent="0.25">
      <c r="A28" s="204"/>
      <c r="B28" s="269"/>
      <c r="C28" s="217"/>
      <c r="D28" s="217"/>
      <c r="E28" s="217"/>
      <c r="F28" s="217"/>
      <c r="G28" s="217"/>
      <c r="H28" s="217"/>
      <c r="I28" s="217"/>
      <c r="J28" s="217"/>
      <c r="K28" s="217"/>
      <c r="L28" s="217"/>
      <c r="M28" s="217"/>
      <c r="N28" s="217"/>
      <c r="O28" s="217"/>
      <c r="P28" s="217"/>
      <c r="Q28" s="217"/>
      <c r="R28" s="210"/>
      <c r="S28" s="9"/>
      <c r="T28" s="9"/>
      <c r="U28" s="9"/>
      <c r="V28" s="9"/>
    </row>
    <row r="29" spans="1:22" ht="54.75" customHeight="1" x14ac:dyDescent="0.25">
      <c r="A29" s="204"/>
      <c r="B29" s="376" t="s">
        <v>602</v>
      </c>
      <c r="C29" s="377"/>
      <c r="D29" s="377"/>
      <c r="E29" s="377"/>
      <c r="F29" s="377"/>
      <c r="G29" s="377"/>
      <c r="H29" s="377"/>
      <c r="I29" s="377"/>
      <c r="J29" s="377"/>
      <c r="K29" s="377"/>
      <c r="L29" s="377"/>
      <c r="M29" s="377"/>
      <c r="N29" s="377"/>
      <c r="O29" s="377"/>
      <c r="P29" s="377"/>
      <c r="Q29" s="377"/>
      <c r="R29" s="210"/>
      <c r="S29" s="9"/>
      <c r="T29" s="9"/>
      <c r="U29" s="9"/>
      <c r="V29" s="9"/>
    </row>
    <row r="30" spans="1:22" ht="19.5" customHeight="1" x14ac:dyDescent="0.25">
      <c r="A30" s="204"/>
      <c r="B30" s="270" t="s">
        <v>31</v>
      </c>
      <c r="C30" s="384">
        <v>46184</v>
      </c>
      <c r="D30" s="384"/>
      <c r="E30" s="384"/>
      <c r="F30" s="387" t="s">
        <v>21</v>
      </c>
      <c r="G30" s="387"/>
      <c r="H30" s="387"/>
      <c r="I30" s="387"/>
      <c r="J30" s="387"/>
      <c r="K30" s="387"/>
      <c r="L30" s="387"/>
      <c r="M30" s="387"/>
      <c r="N30" s="387"/>
      <c r="O30" s="387"/>
      <c r="P30" s="387"/>
      <c r="Q30" s="387"/>
      <c r="R30" s="210"/>
      <c r="S30" s="9"/>
      <c r="T30" s="9"/>
      <c r="U30" s="9"/>
      <c r="V30" s="9"/>
    </row>
    <row r="31" spans="1:22" ht="16.5" customHeight="1" x14ac:dyDescent="0.25">
      <c r="A31" s="204"/>
      <c r="B31" s="386"/>
      <c r="C31" s="386"/>
      <c r="D31" s="386"/>
      <c r="E31" s="386"/>
      <c r="F31" s="386"/>
      <c r="G31" s="386"/>
      <c r="H31" s="386"/>
      <c r="I31" s="386"/>
      <c r="J31" s="386"/>
      <c r="K31" s="386"/>
      <c r="L31" s="386"/>
      <c r="M31" s="386"/>
      <c r="N31" s="386"/>
      <c r="O31" s="386"/>
      <c r="P31" s="386"/>
      <c r="Q31" s="386"/>
      <c r="R31" s="210"/>
      <c r="S31" s="9"/>
      <c r="T31" s="9"/>
      <c r="U31" s="9"/>
      <c r="V31" s="9"/>
    </row>
    <row r="32" spans="1:22" ht="19.5" customHeight="1" x14ac:dyDescent="0.25">
      <c r="A32" s="204"/>
      <c r="B32" s="382"/>
      <c r="C32" s="382"/>
      <c r="D32" s="382"/>
      <c r="E32" s="382"/>
      <c r="F32" s="382"/>
      <c r="G32" s="382"/>
      <c r="H32" s="204"/>
      <c r="I32" s="382"/>
      <c r="J32" s="382"/>
      <c r="K32" s="382"/>
      <c r="L32" s="382"/>
      <c r="M32" s="382"/>
      <c r="N32" s="382"/>
      <c r="O32" s="382"/>
      <c r="P32" s="382"/>
      <c r="Q32" s="204"/>
      <c r="R32" s="210"/>
      <c r="S32" s="9"/>
      <c r="T32" s="9"/>
      <c r="U32" s="9"/>
      <c r="V32" s="9"/>
    </row>
    <row r="33" spans="1:22" ht="16.5" customHeight="1" x14ac:dyDescent="0.25">
      <c r="A33" s="204"/>
      <c r="B33" s="385" t="s">
        <v>11</v>
      </c>
      <c r="C33" s="385"/>
      <c r="D33" s="385"/>
      <c r="E33" s="385"/>
      <c r="F33" s="385"/>
      <c r="G33" s="385"/>
      <c r="H33" s="204"/>
      <c r="I33" s="385" t="s">
        <v>12</v>
      </c>
      <c r="J33" s="385"/>
      <c r="K33" s="385"/>
      <c r="L33" s="385"/>
      <c r="M33" s="385"/>
      <c r="N33" s="385"/>
      <c r="O33" s="385"/>
      <c r="P33" s="385"/>
      <c r="Q33" s="204"/>
      <c r="R33" s="210"/>
      <c r="S33" s="9"/>
      <c r="T33" s="9"/>
      <c r="U33" s="9"/>
      <c r="V33" s="9"/>
    </row>
    <row r="34" spans="1:22" ht="19.5" customHeight="1" x14ac:dyDescent="0.25">
      <c r="A34" s="204"/>
      <c r="B34" s="382" t="s">
        <v>631</v>
      </c>
      <c r="C34" s="382"/>
      <c r="D34" s="382"/>
      <c r="E34" s="382"/>
      <c r="F34" s="382"/>
      <c r="G34" s="382"/>
      <c r="H34" s="204"/>
      <c r="I34" s="382" t="s">
        <v>632</v>
      </c>
      <c r="J34" s="382"/>
      <c r="K34" s="382"/>
      <c r="L34" s="382"/>
      <c r="M34" s="382"/>
      <c r="N34" s="382"/>
      <c r="O34" s="382"/>
      <c r="P34" s="382"/>
      <c r="Q34" s="204"/>
      <c r="R34" s="210"/>
      <c r="S34" s="9"/>
      <c r="T34" s="9"/>
      <c r="U34" s="9"/>
      <c r="V34" s="9"/>
    </row>
    <row r="35" spans="1:22" ht="19.5" customHeight="1" x14ac:dyDescent="0.25">
      <c r="A35" s="204"/>
      <c r="B35" s="385" t="s">
        <v>13</v>
      </c>
      <c r="C35" s="385"/>
      <c r="D35" s="385"/>
      <c r="E35" s="385"/>
      <c r="F35" s="385"/>
      <c r="G35" s="385"/>
      <c r="H35" s="204"/>
      <c r="I35" s="385" t="s">
        <v>14</v>
      </c>
      <c r="J35" s="385"/>
      <c r="K35" s="385"/>
      <c r="L35" s="385"/>
      <c r="M35" s="385"/>
      <c r="N35" s="385"/>
      <c r="O35" s="385"/>
      <c r="P35" s="385"/>
      <c r="Q35" s="204"/>
      <c r="R35" s="210"/>
      <c r="S35" s="9"/>
      <c r="T35" s="9"/>
      <c r="U35" s="9"/>
      <c r="V35" s="9"/>
    </row>
    <row r="36" spans="1:22" ht="19.5" customHeight="1" x14ac:dyDescent="0.25">
      <c r="A36" s="204"/>
      <c r="B36" s="378">
        <v>46184</v>
      </c>
      <c r="C36" s="378"/>
      <c r="D36" s="378"/>
      <c r="E36" s="378"/>
      <c r="F36" s="378"/>
      <c r="G36" s="378"/>
      <c r="H36" s="204"/>
      <c r="I36" s="378">
        <v>46184</v>
      </c>
      <c r="J36" s="378"/>
      <c r="K36" s="378"/>
      <c r="L36" s="378"/>
      <c r="M36" s="378"/>
      <c r="N36" s="378"/>
      <c r="O36" s="378"/>
      <c r="P36" s="378"/>
      <c r="Q36" s="204"/>
      <c r="R36" s="210"/>
      <c r="S36" s="9"/>
      <c r="T36" s="9"/>
      <c r="U36" s="9"/>
      <c r="V36" s="9"/>
    </row>
    <row r="37" spans="1:22" ht="16.5" customHeight="1" x14ac:dyDescent="0.25">
      <c r="A37" s="204"/>
      <c r="B37" s="385" t="s">
        <v>15</v>
      </c>
      <c r="C37" s="385"/>
      <c r="D37" s="385"/>
      <c r="E37" s="385"/>
      <c r="F37" s="385"/>
      <c r="G37" s="385"/>
      <c r="H37" s="204"/>
      <c r="I37" s="385" t="s">
        <v>15</v>
      </c>
      <c r="J37" s="385"/>
      <c r="K37" s="385"/>
      <c r="L37" s="385"/>
      <c r="M37" s="385"/>
      <c r="N37" s="385"/>
      <c r="O37" s="385"/>
      <c r="P37" s="385"/>
      <c r="Q37" s="204"/>
      <c r="R37" s="210"/>
      <c r="S37" s="9"/>
      <c r="T37" s="9"/>
      <c r="U37" s="9"/>
      <c r="V37" s="9"/>
    </row>
    <row r="38" spans="1:22" x14ac:dyDescent="0.25">
      <c r="A38" s="204"/>
      <c r="B38" s="379"/>
      <c r="C38" s="379"/>
      <c r="D38" s="379"/>
      <c r="E38" s="379"/>
      <c r="F38" s="379"/>
      <c r="G38" s="379"/>
      <c r="H38" s="379"/>
      <c r="I38" s="379"/>
      <c r="J38" s="379"/>
      <c r="K38" s="379"/>
      <c r="L38" s="379"/>
      <c r="M38" s="379"/>
      <c r="N38" s="379"/>
      <c r="O38" s="379"/>
      <c r="P38" s="379"/>
      <c r="Q38" s="379"/>
      <c r="R38" s="210"/>
      <c r="S38" s="9"/>
      <c r="T38" s="9"/>
      <c r="U38" s="9"/>
      <c r="V38" s="9"/>
    </row>
    <row r="39" spans="1:22" ht="27" customHeight="1" x14ac:dyDescent="0.25">
      <c r="A39" s="204"/>
      <c r="B39" s="380" t="str">
        <f>"Application Submission, Approval, and LEA Expenditure of Funds: Applications for Federal Funds are due by " &amp; TEXT('Main Page'!G8,"mmmm dd, yyyy") &amp; ".  Revisions and Amendments should be submitted in a timely manner.  "</f>
        <v xml:space="preserve">Application Submission, Approval, and LEA Expenditure of Funds: Applications for Federal Funds are due by July 01, 2026.  Revisions and Amendments should be submitted in a timely manner.  </v>
      </c>
      <c r="C39" s="380"/>
      <c r="D39" s="380"/>
      <c r="E39" s="380"/>
      <c r="F39" s="380"/>
      <c r="G39" s="380"/>
      <c r="H39" s="380"/>
      <c r="I39" s="380"/>
      <c r="J39" s="380"/>
      <c r="K39" s="380"/>
      <c r="L39" s="380"/>
      <c r="M39" s="380"/>
      <c r="N39" s="380"/>
      <c r="O39" s="380"/>
      <c r="P39" s="380"/>
      <c r="Q39" s="380"/>
      <c r="R39" s="210"/>
      <c r="S39" s="9"/>
      <c r="T39" s="9"/>
      <c r="U39" s="9"/>
      <c r="V39" s="9"/>
    </row>
    <row r="40" spans="1:22" ht="24.75" customHeight="1" x14ac:dyDescent="0.25">
      <c r="A40" s="204"/>
      <c r="B40" s="380" t="str">
        <f>"Please note, in order for the funds to be expendable by " &amp; TEXT('Main Page'!G8,"mmmm dd, yyyy") &amp; ", the electronic application must be received at the Virginia Department of Education by " &amp; TEXT('Main Page'!G8,"mmmm dd, yyyy") &amp; ", through the file submission process of the Online Management of Education Grant Awards (OMEGA) system. "</f>
        <v xml:space="preserve">Please note, in order for the funds to be expendable by July 01, 2026, the electronic application must be received at the Virginia Department of Education by July 01, 2026, through the file submission process of the Online Management of Education Grant Awards (OMEGA) system. </v>
      </c>
      <c r="C40" s="380"/>
      <c r="D40" s="380"/>
      <c r="E40" s="380"/>
      <c r="F40" s="380"/>
      <c r="G40" s="380"/>
      <c r="H40" s="380"/>
      <c r="I40" s="380"/>
      <c r="J40" s="380"/>
      <c r="K40" s="380"/>
      <c r="L40" s="380"/>
      <c r="M40" s="380"/>
      <c r="N40" s="380"/>
      <c r="O40" s="380"/>
      <c r="P40" s="380"/>
      <c r="Q40" s="380"/>
      <c r="R40" s="210"/>
      <c r="S40" s="9"/>
      <c r="T40" s="9"/>
      <c r="U40" s="9"/>
      <c r="V40" s="9"/>
    </row>
    <row r="41" spans="1:22" x14ac:dyDescent="0.25">
      <c r="A41" s="204"/>
      <c r="B41" s="369" t="s">
        <v>7</v>
      </c>
      <c r="C41" s="369"/>
      <c r="D41" s="369"/>
      <c r="E41" s="369"/>
      <c r="F41" s="369"/>
      <c r="G41" s="369"/>
      <c r="H41" s="369"/>
      <c r="I41" s="369"/>
      <c r="J41" s="369"/>
      <c r="K41" s="369"/>
      <c r="L41" s="369"/>
      <c r="M41" s="369"/>
      <c r="N41" s="369"/>
      <c r="O41" s="369"/>
      <c r="P41" s="369"/>
      <c r="Q41" s="369"/>
      <c r="R41" s="210"/>
      <c r="S41" s="9"/>
      <c r="T41" s="9"/>
      <c r="U41" s="9"/>
      <c r="V41" s="9"/>
    </row>
    <row r="42" spans="1:22" x14ac:dyDescent="0.25">
      <c r="A42" s="204"/>
      <c r="B42" s="205" t="str">
        <f>$D$10</f>
        <v>2026-2027</v>
      </c>
      <c r="C42" s="368" t="s">
        <v>62</v>
      </c>
      <c r="D42" s="368"/>
      <c r="E42" s="206" t="str">
        <f>'Main Page'!$F$13</f>
        <v>Albemarle County Public Schools</v>
      </c>
      <c r="F42" s="206"/>
      <c r="G42" s="206"/>
      <c r="H42" s="207"/>
      <c r="I42" s="206" t="s">
        <v>285</v>
      </c>
      <c r="J42" s="208">
        <f>'Main Page'!$F$14</f>
        <v>2</v>
      </c>
      <c r="K42" s="370" t="str">
        <f>'Main Page'!$B$6</f>
        <v>Title IV, Part A, Student Support and Academic Enrichment Grants</v>
      </c>
      <c r="L42" s="370"/>
      <c r="M42" s="370"/>
      <c r="N42" s="370"/>
      <c r="O42" s="370"/>
      <c r="P42" s="370"/>
      <c r="Q42" s="370"/>
      <c r="R42" s="210"/>
      <c r="S42" s="9"/>
      <c r="T42" s="9"/>
      <c r="U42" s="9"/>
      <c r="V42" s="9"/>
    </row>
    <row r="43" spans="1:22" ht="18" customHeight="1" thickBot="1" x14ac:dyDescent="0.3">
      <c r="A43" s="204"/>
      <c r="B43" s="381" t="s">
        <v>16</v>
      </c>
      <c r="C43" s="381"/>
      <c r="D43" s="381"/>
      <c r="E43" s="381"/>
      <c r="F43" s="381"/>
      <c r="G43" s="381"/>
      <c r="H43" s="381"/>
      <c r="I43" s="381"/>
      <c r="J43" s="381"/>
      <c r="K43" s="381"/>
      <c r="L43" s="381"/>
      <c r="M43" s="381"/>
      <c r="N43" s="381"/>
      <c r="O43" s="381"/>
      <c r="P43" s="381"/>
      <c r="Q43" s="381"/>
      <c r="R43" s="210"/>
      <c r="S43" s="9"/>
      <c r="T43" s="9"/>
      <c r="U43" s="9"/>
      <c r="V43" s="9"/>
    </row>
    <row r="44" spans="1:22" ht="18" customHeight="1" x14ac:dyDescent="0.25">
      <c r="A44" s="204"/>
      <c r="B44" s="434"/>
      <c r="C44" s="434"/>
      <c r="D44" s="434"/>
      <c r="E44" s="434"/>
      <c r="F44" s="435"/>
      <c r="G44" s="435"/>
      <c r="H44" s="435"/>
      <c r="I44" s="435"/>
      <c r="J44" s="435"/>
      <c r="K44" s="435"/>
      <c r="L44" s="435"/>
      <c r="M44" s="435"/>
      <c r="N44" s="435"/>
      <c r="O44" s="434"/>
      <c r="P44" s="434"/>
      <c r="Q44" s="434"/>
      <c r="R44" s="210"/>
      <c r="S44" s="9"/>
      <c r="T44" s="9"/>
      <c r="U44" s="9"/>
      <c r="V44" s="9"/>
    </row>
    <row r="45" spans="1:22" ht="21" customHeight="1" x14ac:dyDescent="0.25">
      <c r="A45" s="204"/>
      <c r="B45" s="422" t="str">
        <f xml:space="preserve"> YEAR('Main Page'!$G$8)-1 &amp; "-" &amp;  YEAR('Main Page'!$G$8)</f>
        <v>2025-2026</v>
      </c>
      <c r="C45" s="436"/>
      <c r="D45" s="422" t="str">
        <f xml:space="preserve"> YEAR('Main Page'!$G$8)-1 &amp; "-" &amp;  YEAR('Main Page'!$G$8)</f>
        <v>2025-2026</v>
      </c>
      <c r="E45" s="436"/>
      <c r="F45" s="425" t="s">
        <v>439</v>
      </c>
      <c r="G45" s="426"/>
      <c r="H45" s="426"/>
      <c r="I45" s="426"/>
      <c r="J45" s="426"/>
      <c r="K45" s="426"/>
      <c r="L45" s="426"/>
      <c r="M45" s="426"/>
      <c r="N45" s="427"/>
      <c r="O45" s="422" t="str">
        <f xml:space="preserve"> YEAR('Main Page'!$G$8) &amp; "-" &amp;  YEAR('Main Page'!$G$8)+1</f>
        <v>2026-2027</v>
      </c>
      <c r="P45" s="423"/>
      <c r="Q45" s="424"/>
      <c r="R45" s="210"/>
      <c r="S45" s="9"/>
      <c r="T45" s="9"/>
      <c r="U45" s="9"/>
      <c r="V45" s="9"/>
    </row>
    <row r="46" spans="1:22" ht="28.5" customHeight="1" x14ac:dyDescent="0.25">
      <c r="A46" s="204"/>
      <c r="B46" s="431" t="s">
        <v>151</v>
      </c>
      <c r="C46" s="433"/>
      <c r="D46" s="431" t="s">
        <v>441</v>
      </c>
      <c r="E46" s="433"/>
      <c r="F46" s="428"/>
      <c r="G46" s="429"/>
      <c r="H46" s="429"/>
      <c r="I46" s="429"/>
      <c r="J46" s="429"/>
      <c r="K46" s="429"/>
      <c r="L46" s="429"/>
      <c r="M46" s="429"/>
      <c r="N46" s="430"/>
      <c r="O46" s="431" t="s">
        <v>440</v>
      </c>
      <c r="P46" s="432"/>
      <c r="Q46" s="433"/>
      <c r="R46" s="210"/>
      <c r="S46" s="9"/>
      <c r="T46" s="9"/>
      <c r="U46" s="9"/>
      <c r="V46" s="9"/>
    </row>
    <row r="47" spans="1:22" ht="15" customHeight="1" x14ac:dyDescent="0.25">
      <c r="A47" s="204"/>
      <c r="B47" s="443">
        <f>IF(ISBLANK('Main Page'!$F$13)," ",VLOOKUP('Main Page'!$F$14,Prefills!D6:F144,3))</f>
        <v>141734.62</v>
      </c>
      <c r="C47" s="444"/>
      <c r="D47" s="445" t="s">
        <v>33</v>
      </c>
      <c r="E47" s="445"/>
      <c r="F47" s="361" t="s">
        <v>100</v>
      </c>
      <c r="G47" s="361"/>
      <c r="H47" s="361"/>
      <c r="I47" s="361"/>
      <c r="J47" s="361"/>
      <c r="K47" s="361"/>
      <c r="L47" s="361"/>
      <c r="M47" s="361"/>
      <c r="N47" s="361"/>
      <c r="O47" s="446">
        <v>141734.62</v>
      </c>
      <c r="P47" s="446"/>
      <c r="Q47" s="447"/>
      <c r="R47" s="210"/>
      <c r="S47" s="9"/>
      <c r="T47" s="9"/>
      <c r="U47" s="9"/>
      <c r="V47" s="9"/>
    </row>
    <row r="48" spans="1:22" ht="15" customHeight="1" x14ac:dyDescent="0.25">
      <c r="A48" s="204"/>
      <c r="B48" s="267"/>
      <c r="C48" s="267"/>
      <c r="D48" s="268"/>
      <c r="E48" s="268"/>
      <c r="F48" s="361" t="s">
        <v>118</v>
      </c>
      <c r="G48" s="361"/>
      <c r="H48" s="361"/>
      <c r="I48" s="361"/>
      <c r="J48" s="361"/>
      <c r="K48" s="361"/>
      <c r="L48" s="361"/>
      <c r="M48" s="361"/>
      <c r="N48" s="351"/>
      <c r="O48" s="448">
        <f>N68</f>
        <v>141734.62</v>
      </c>
      <c r="P48" s="449"/>
      <c r="Q48" s="450"/>
      <c r="R48" s="210"/>
      <c r="S48" s="9"/>
      <c r="T48" s="9"/>
      <c r="U48" s="9"/>
      <c r="V48" s="9"/>
    </row>
    <row r="49" spans="1:22" ht="15" customHeight="1" x14ac:dyDescent="0.25">
      <c r="A49" s="204"/>
      <c r="B49" s="267"/>
      <c r="C49" s="267"/>
      <c r="D49" s="268"/>
      <c r="E49" s="268"/>
      <c r="F49" s="437" t="s">
        <v>119</v>
      </c>
      <c r="G49" s="437"/>
      <c r="H49" s="437"/>
      <c r="I49" s="437"/>
      <c r="J49" s="437"/>
      <c r="K49" s="437"/>
      <c r="L49" s="437"/>
      <c r="M49" s="437"/>
      <c r="N49" s="437"/>
      <c r="O49" s="438">
        <f>O47-O48</f>
        <v>0</v>
      </c>
      <c r="P49" s="439"/>
      <c r="Q49" s="440"/>
      <c r="R49" s="210"/>
      <c r="S49" s="9"/>
      <c r="T49" s="9"/>
      <c r="U49" s="9"/>
      <c r="V49" s="9"/>
    </row>
    <row r="50" spans="1:22" ht="18" customHeight="1" x14ac:dyDescent="0.25">
      <c r="A50" s="204"/>
      <c r="B50" s="441"/>
      <c r="C50" s="441"/>
      <c r="D50" s="441"/>
      <c r="E50" s="441"/>
      <c r="F50" s="441"/>
      <c r="G50" s="441"/>
      <c r="H50" s="441"/>
      <c r="I50" s="441"/>
      <c r="J50" s="441"/>
      <c r="K50" s="441"/>
      <c r="L50" s="441"/>
      <c r="M50" s="441"/>
      <c r="N50" s="441"/>
      <c r="O50" s="441"/>
      <c r="P50" s="441"/>
      <c r="Q50" s="441"/>
      <c r="R50" s="210"/>
      <c r="S50" s="9"/>
      <c r="T50" s="9"/>
      <c r="U50" s="9"/>
      <c r="V50" s="9"/>
    </row>
    <row r="51" spans="1:22" ht="18" customHeight="1" thickBot="1" x14ac:dyDescent="0.3">
      <c r="A51" s="204"/>
      <c r="B51" s="371" t="s">
        <v>117</v>
      </c>
      <c r="C51" s="371"/>
      <c r="D51" s="371"/>
      <c r="E51" s="371"/>
      <c r="F51" s="371"/>
      <c r="G51" s="371"/>
      <c r="H51" s="371"/>
      <c r="I51" s="371"/>
      <c r="J51" s="371"/>
      <c r="K51" s="371"/>
      <c r="L51" s="371"/>
      <c r="M51" s="371"/>
      <c r="N51" s="371"/>
      <c r="O51" s="371"/>
      <c r="P51" s="371"/>
      <c r="Q51" s="371"/>
      <c r="R51" s="210"/>
      <c r="S51" s="9"/>
      <c r="T51" s="9"/>
      <c r="U51" s="9"/>
      <c r="V51" s="9"/>
    </row>
    <row r="52" spans="1:22" ht="18" customHeight="1" x14ac:dyDescent="0.25">
      <c r="A52" s="204"/>
      <c r="B52" s="441"/>
      <c r="C52" s="441"/>
      <c r="D52" s="441"/>
      <c r="E52" s="441"/>
      <c r="F52" s="441"/>
      <c r="G52" s="441"/>
      <c r="H52" s="441"/>
      <c r="I52" s="441"/>
      <c r="J52" s="441"/>
      <c r="K52" s="441"/>
      <c r="L52" s="441"/>
      <c r="M52" s="441"/>
      <c r="N52" s="441"/>
      <c r="O52" s="441"/>
      <c r="P52" s="441"/>
      <c r="Q52" s="441"/>
      <c r="R52" s="210"/>
      <c r="S52" s="9"/>
      <c r="T52" s="9"/>
      <c r="U52" s="9"/>
      <c r="V52" s="9"/>
    </row>
    <row r="53" spans="1:22" ht="25.5" customHeight="1" x14ac:dyDescent="0.25">
      <c r="A53" s="204"/>
      <c r="B53" s="442" t="s">
        <v>136</v>
      </c>
      <c r="C53" s="442"/>
      <c r="D53" s="442"/>
      <c r="E53" s="442"/>
      <c r="F53" s="442"/>
      <c r="G53" s="442"/>
      <c r="H53" s="442"/>
      <c r="I53" s="442"/>
      <c r="J53" s="442"/>
      <c r="K53" s="442"/>
      <c r="L53" s="442"/>
      <c r="M53" s="442"/>
      <c r="N53" s="442"/>
      <c r="O53" s="442"/>
      <c r="P53" s="442"/>
      <c r="Q53" s="442"/>
      <c r="R53" s="210"/>
      <c r="S53" s="9"/>
      <c r="T53" s="9"/>
      <c r="U53" s="9"/>
      <c r="V53" s="9"/>
    </row>
    <row r="54" spans="1:22" ht="18" customHeight="1" x14ac:dyDescent="0.25">
      <c r="A54" s="204"/>
      <c r="B54" s="451" t="s">
        <v>135</v>
      </c>
      <c r="C54" s="451"/>
      <c r="D54" s="451"/>
      <c r="E54" s="451"/>
      <c r="F54" s="451"/>
      <c r="G54" s="451"/>
      <c r="H54" s="451"/>
      <c r="I54" s="451"/>
      <c r="J54" s="451"/>
      <c r="K54" s="451"/>
      <c r="L54" s="451"/>
      <c r="M54" s="451"/>
      <c r="N54" s="451"/>
      <c r="O54" s="451"/>
      <c r="P54" s="451"/>
      <c r="Q54" s="451"/>
      <c r="R54" s="210"/>
      <c r="S54" s="9"/>
      <c r="T54" s="9"/>
      <c r="U54" s="9"/>
      <c r="V54" s="9"/>
    </row>
    <row r="55" spans="1:22" ht="18" customHeight="1" x14ac:dyDescent="0.25">
      <c r="A55" s="204"/>
      <c r="B55" s="452"/>
      <c r="C55" s="452"/>
      <c r="D55" s="452"/>
      <c r="E55" s="452"/>
      <c r="F55" s="452"/>
      <c r="G55" s="452"/>
      <c r="H55" s="452"/>
      <c r="I55" s="452"/>
      <c r="J55" s="452"/>
      <c r="K55" s="452"/>
      <c r="L55" s="452"/>
      <c r="M55" s="452"/>
      <c r="N55" s="452"/>
      <c r="O55" s="452"/>
      <c r="P55" s="452"/>
      <c r="Q55" s="452"/>
      <c r="R55" s="210"/>
      <c r="S55" s="9"/>
      <c r="T55" s="9"/>
      <c r="U55" s="9"/>
      <c r="V55" s="9"/>
    </row>
    <row r="56" spans="1:22" ht="18" customHeight="1" x14ac:dyDescent="0.25">
      <c r="A56" s="204"/>
      <c r="B56" s="453" t="s">
        <v>128</v>
      </c>
      <c r="C56" s="453"/>
      <c r="D56" s="453"/>
      <c r="E56" s="453"/>
      <c r="F56" s="453"/>
      <c r="G56" s="453"/>
      <c r="H56" s="453"/>
      <c r="I56" s="453"/>
      <c r="J56" s="453"/>
      <c r="K56" s="453"/>
      <c r="L56" s="453"/>
      <c r="M56" s="453"/>
      <c r="N56" s="453"/>
      <c r="O56" s="453"/>
      <c r="P56" s="453"/>
      <c r="Q56" s="453"/>
      <c r="R56" s="210"/>
      <c r="S56" s="9"/>
      <c r="T56" s="9"/>
      <c r="U56" s="9"/>
      <c r="V56" s="9"/>
    </row>
    <row r="57" spans="1:22" ht="18" customHeight="1" x14ac:dyDescent="0.25">
      <c r="A57" s="204"/>
      <c r="B57" s="454" t="s">
        <v>122</v>
      </c>
      <c r="C57" s="454"/>
      <c r="D57" s="454"/>
      <c r="E57" s="454"/>
      <c r="F57" s="454"/>
      <c r="G57" s="455" t="s">
        <v>106</v>
      </c>
      <c r="H57" s="457" t="s">
        <v>134</v>
      </c>
      <c r="I57" s="458"/>
      <c r="J57" s="458"/>
      <c r="K57" s="458"/>
      <c r="L57" s="458"/>
      <c r="M57" s="459"/>
      <c r="N57" s="460" t="s">
        <v>105</v>
      </c>
      <c r="O57" s="460"/>
      <c r="P57" s="460"/>
      <c r="Q57" s="461"/>
      <c r="R57" s="210"/>
      <c r="S57" s="9"/>
      <c r="T57" s="9"/>
      <c r="U57" s="9"/>
      <c r="V57" s="9"/>
    </row>
    <row r="58" spans="1:22" ht="18" customHeight="1" x14ac:dyDescent="0.25">
      <c r="A58" s="204"/>
      <c r="B58" s="462" t="s">
        <v>96</v>
      </c>
      <c r="C58" s="463"/>
      <c r="D58" s="463"/>
      <c r="E58" s="463"/>
      <c r="F58" s="464"/>
      <c r="G58" s="456"/>
      <c r="H58" s="465" t="s">
        <v>100</v>
      </c>
      <c r="I58" s="466"/>
      <c r="J58" s="466"/>
      <c r="K58" s="466"/>
      <c r="L58" s="466"/>
      <c r="M58" s="467"/>
      <c r="N58" s="468"/>
      <c r="O58" s="468"/>
      <c r="P58" s="468"/>
      <c r="Q58" s="469"/>
      <c r="R58" s="210"/>
      <c r="S58" s="9"/>
      <c r="T58" s="9"/>
      <c r="U58" s="9"/>
      <c r="V58" s="9"/>
    </row>
    <row r="59" spans="1:22" ht="18" customHeight="1" x14ac:dyDescent="0.25">
      <c r="A59" s="204"/>
      <c r="B59" s="470"/>
      <c r="C59" s="470"/>
      <c r="D59" s="470"/>
      <c r="E59" s="470"/>
      <c r="F59" s="470"/>
      <c r="G59" s="470"/>
      <c r="H59" s="470"/>
      <c r="I59" s="470"/>
      <c r="J59" s="470"/>
      <c r="K59" s="470"/>
      <c r="L59" s="470"/>
      <c r="M59" s="470"/>
      <c r="N59" s="470"/>
      <c r="O59" s="470"/>
      <c r="P59" s="470"/>
      <c r="Q59" s="470"/>
      <c r="R59" s="210"/>
      <c r="S59" s="9"/>
      <c r="T59" s="9"/>
      <c r="U59" s="9"/>
      <c r="V59" s="9"/>
    </row>
    <row r="60" spans="1:22" ht="18" customHeight="1" x14ac:dyDescent="0.25">
      <c r="A60" s="204"/>
      <c r="B60" s="471" t="s">
        <v>140</v>
      </c>
      <c r="C60" s="471"/>
      <c r="D60" s="471"/>
      <c r="E60" s="471"/>
      <c r="F60" s="471"/>
      <c r="G60" s="471"/>
      <c r="H60" s="471"/>
      <c r="I60" s="471"/>
      <c r="J60" s="471"/>
      <c r="K60" s="471"/>
      <c r="L60" s="471"/>
      <c r="M60" s="471"/>
      <c r="N60" s="471"/>
      <c r="O60" s="471"/>
      <c r="P60" s="471"/>
      <c r="Q60" s="471"/>
      <c r="R60" s="210"/>
      <c r="S60" s="9"/>
      <c r="T60" s="9"/>
      <c r="U60" s="9"/>
      <c r="V60" s="9"/>
    </row>
    <row r="61" spans="1:22" ht="18" customHeight="1" x14ac:dyDescent="0.25">
      <c r="A61" s="204"/>
      <c r="B61" s="472" t="s">
        <v>155</v>
      </c>
      <c r="C61" s="472"/>
      <c r="D61" s="472"/>
      <c r="E61" s="472"/>
      <c r="F61" s="472"/>
      <c r="G61" s="473" t="s">
        <v>106</v>
      </c>
      <c r="H61" s="472" t="s">
        <v>104</v>
      </c>
      <c r="I61" s="472"/>
      <c r="J61" s="472"/>
      <c r="K61" s="472"/>
      <c r="L61" s="472"/>
      <c r="M61" s="472"/>
      <c r="N61" s="476" t="s">
        <v>105</v>
      </c>
      <c r="O61" s="476"/>
      <c r="P61" s="476"/>
      <c r="Q61" s="476"/>
      <c r="R61" s="210"/>
      <c r="S61" s="9"/>
      <c r="T61" s="9"/>
      <c r="U61" s="9"/>
      <c r="V61" s="9"/>
    </row>
    <row r="62" spans="1:22" ht="18" customHeight="1" x14ac:dyDescent="0.25">
      <c r="A62" s="204"/>
      <c r="B62" s="477" t="s">
        <v>98</v>
      </c>
      <c r="C62" s="477"/>
      <c r="D62" s="477"/>
      <c r="E62" s="477"/>
      <c r="F62" s="477"/>
      <c r="G62" s="474"/>
      <c r="H62" s="125" t="s">
        <v>626</v>
      </c>
      <c r="I62" s="478" t="s">
        <v>94</v>
      </c>
      <c r="J62" s="478"/>
      <c r="K62" s="478"/>
      <c r="L62" s="478"/>
      <c r="M62" s="478"/>
      <c r="N62" s="479">
        <v>141734.62</v>
      </c>
      <c r="O62" s="479"/>
      <c r="P62" s="479"/>
      <c r="Q62" s="479"/>
      <c r="R62" s="210"/>
      <c r="S62" s="9"/>
      <c r="T62" s="9"/>
      <c r="U62" s="9"/>
      <c r="V62" s="9"/>
    </row>
    <row r="63" spans="1:22" ht="18" customHeight="1" x14ac:dyDescent="0.25">
      <c r="A63" s="204"/>
      <c r="B63" s="477"/>
      <c r="C63" s="477"/>
      <c r="D63" s="477"/>
      <c r="E63" s="477"/>
      <c r="F63" s="477"/>
      <c r="G63" s="474"/>
      <c r="H63" s="125"/>
      <c r="I63" s="478" t="s">
        <v>95</v>
      </c>
      <c r="J63" s="478"/>
      <c r="K63" s="478"/>
      <c r="L63" s="478"/>
      <c r="M63" s="478"/>
      <c r="N63" s="479"/>
      <c r="O63" s="479"/>
      <c r="P63" s="479"/>
      <c r="Q63" s="479"/>
      <c r="R63" s="210"/>
      <c r="S63" s="9"/>
      <c r="T63" s="9"/>
      <c r="U63" s="9"/>
      <c r="V63" s="9"/>
    </row>
    <row r="64" spans="1:22" ht="18" customHeight="1" x14ac:dyDescent="0.25">
      <c r="A64" s="204"/>
      <c r="B64" s="477"/>
      <c r="C64" s="477"/>
      <c r="D64" s="477"/>
      <c r="E64" s="477"/>
      <c r="F64" s="477"/>
      <c r="G64" s="474"/>
      <c r="H64" s="125"/>
      <c r="I64" s="478" t="s">
        <v>162</v>
      </c>
      <c r="J64" s="478"/>
      <c r="K64" s="478"/>
      <c r="L64" s="478"/>
      <c r="M64" s="478"/>
      <c r="N64" s="479"/>
      <c r="O64" s="479"/>
      <c r="P64" s="479"/>
      <c r="Q64" s="479"/>
      <c r="R64" s="210"/>
      <c r="S64" s="9"/>
      <c r="T64" s="9"/>
      <c r="U64" s="9"/>
      <c r="V64" s="9"/>
    </row>
    <row r="65" spans="1:22" ht="18" customHeight="1" x14ac:dyDescent="0.25">
      <c r="A65" s="204"/>
      <c r="B65" s="477"/>
      <c r="C65" s="477"/>
      <c r="D65" s="477"/>
      <c r="E65" s="477"/>
      <c r="F65" s="477"/>
      <c r="G65" s="474"/>
      <c r="H65" s="125"/>
      <c r="I65" s="478" t="s">
        <v>96</v>
      </c>
      <c r="J65" s="478"/>
      <c r="K65" s="478"/>
      <c r="L65" s="478"/>
      <c r="M65" s="478"/>
      <c r="N65" s="479"/>
      <c r="O65" s="479"/>
      <c r="P65" s="479"/>
      <c r="Q65" s="479"/>
      <c r="R65" s="210"/>
      <c r="S65" s="9"/>
      <c r="T65" s="9"/>
      <c r="U65" s="9"/>
      <c r="V65" s="9"/>
    </row>
    <row r="66" spans="1:22" ht="18" customHeight="1" x14ac:dyDescent="0.25">
      <c r="A66" s="204"/>
      <c r="B66" s="477"/>
      <c r="C66" s="477"/>
      <c r="D66" s="477"/>
      <c r="E66" s="477"/>
      <c r="F66" s="477"/>
      <c r="G66" s="474"/>
      <c r="H66" s="125"/>
      <c r="I66" s="478" t="s">
        <v>97</v>
      </c>
      <c r="J66" s="478"/>
      <c r="K66" s="478"/>
      <c r="L66" s="478"/>
      <c r="M66" s="478"/>
      <c r="N66" s="479"/>
      <c r="O66" s="479"/>
      <c r="P66" s="479"/>
      <c r="Q66" s="479"/>
      <c r="R66" s="210"/>
      <c r="S66" s="9"/>
      <c r="T66" s="9"/>
      <c r="U66" s="9"/>
      <c r="V66" s="9"/>
    </row>
    <row r="67" spans="1:22" ht="18" customHeight="1" x14ac:dyDescent="0.25">
      <c r="A67" s="204"/>
      <c r="B67" s="477"/>
      <c r="C67" s="477"/>
      <c r="D67" s="477"/>
      <c r="E67" s="477"/>
      <c r="F67" s="477"/>
      <c r="G67" s="475"/>
      <c r="H67" s="125"/>
      <c r="I67" s="478" t="s">
        <v>167</v>
      </c>
      <c r="J67" s="478"/>
      <c r="K67" s="478"/>
      <c r="L67" s="478"/>
      <c r="M67" s="478"/>
      <c r="N67" s="479"/>
      <c r="O67" s="479"/>
      <c r="P67" s="479"/>
      <c r="Q67" s="479"/>
      <c r="R67" s="210"/>
      <c r="S67" s="9"/>
      <c r="T67" s="9"/>
      <c r="U67" s="9"/>
      <c r="V67" s="9"/>
    </row>
    <row r="68" spans="1:22" ht="18" customHeight="1" x14ac:dyDescent="0.25">
      <c r="A68" s="204"/>
      <c r="B68" s="265"/>
      <c r="C68" s="265"/>
      <c r="D68" s="265"/>
      <c r="E68" s="265"/>
      <c r="F68" s="265"/>
      <c r="G68" s="265"/>
      <c r="H68" s="265"/>
      <c r="I68" s="480" t="s">
        <v>123</v>
      </c>
      <c r="J68" s="481"/>
      <c r="K68" s="481"/>
      <c r="L68" s="481"/>
      <c r="M68" s="482"/>
      <c r="N68" s="483">
        <f>SUM(N62:Q67)</f>
        <v>141734.62</v>
      </c>
      <c r="O68" s="483"/>
      <c r="P68" s="483"/>
      <c r="Q68" s="483"/>
      <c r="R68" s="210"/>
      <c r="S68" s="9"/>
      <c r="T68" s="9"/>
      <c r="U68" s="9"/>
      <c r="V68" s="9"/>
    </row>
    <row r="69" spans="1:22" ht="18" customHeight="1" x14ac:dyDescent="0.25">
      <c r="A69" s="204"/>
      <c r="B69" s="484"/>
      <c r="C69" s="484"/>
      <c r="D69" s="484"/>
      <c r="E69" s="484"/>
      <c r="F69" s="484"/>
      <c r="G69" s="484"/>
      <c r="H69" s="484"/>
      <c r="I69" s="484"/>
      <c r="J69" s="484"/>
      <c r="K69" s="484"/>
      <c r="L69" s="484"/>
      <c r="M69" s="484"/>
      <c r="N69" s="484"/>
      <c r="O69" s="484"/>
      <c r="P69" s="484"/>
      <c r="Q69" s="484"/>
      <c r="R69" s="210"/>
      <c r="S69" s="9"/>
      <c r="T69" s="9"/>
      <c r="U69" s="9"/>
      <c r="V69" s="9"/>
    </row>
    <row r="70" spans="1:22" x14ac:dyDescent="0.25">
      <c r="A70" s="204"/>
      <c r="B70" s="369" t="s">
        <v>8</v>
      </c>
      <c r="C70" s="369"/>
      <c r="D70" s="369"/>
      <c r="E70" s="369"/>
      <c r="F70" s="369"/>
      <c r="G70" s="369"/>
      <c r="H70" s="369"/>
      <c r="I70" s="369"/>
      <c r="J70" s="369"/>
      <c r="K70" s="369"/>
      <c r="L70" s="369"/>
      <c r="M70" s="369"/>
      <c r="N70" s="369"/>
      <c r="O70" s="369"/>
      <c r="P70" s="369"/>
      <c r="Q70" s="369"/>
      <c r="R70" s="210"/>
      <c r="S70" s="9"/>
      <c r="T70" s="9"/>
      <c r="U70" s="9"/>
      <c r="V70" s="9"/>
    </row>
    <row r="71" spans="1:22" x14ac:dyDescent="0.25">
      <c r="A71" s="204"/>
      <c r="B71" s="205" t="str">
        <f>$D$10</f>
        <v>2026-2027</v>
      </c>
      <c r="C71" s="368" t="s">
        <v>526</v>
      </c>
      <c r="D71" s="368"/>
      <c r="E71" s="206" t="str">
        <f>'Main Page'!$F$13</f>
        <v>Albemarle County Public Schools</v>
      </c>
      <c r="F71" s="206"/>
      <c r="G71" s="206"/>
      <c r="H71" s="207"/>
      <c r="I71" s="206" t="s">
        <v>532</v>
      </c>
      <c r="J71" s="208">
        <f>'Main Page'!$F$14</f>
        <v>2</v>
      </c>
      <c r="K71" s="370" t="str">
        <f>'Main Page'!$B$6</f>
        <v>Title IV, Part A, Student Support and Academic Enrichment Grants</v>
      </c>
      <c r="L71" s="370"/>
      <c r="M71" s="370"/>
      <c r="N71" s="370"/>
      <c r="O71" s="370"/>
      <c r="P71" s="370"/>
      <c r="Q71" s="370"/>
      <c r="R71" s="210"/>
      <c r="S71" s="9"/>
      <c r="T71" s="9"/>
      <c r="U71" s="9"/>
      <c r="V71" s="9"/>
    </row>
    <row r="72" spans="1:22" ht="14.4" thickBot="1" x14ac:dyDescent="0.3">
      <c r="A72" s="204"/>
      <c r="B72" s="485" t="s">
        <v>58</v>
      </c>
      <c r="C72" s="485"/>
      <c r="D72" s="485"/>
      <c r="E72" s="485"/>
      <c r="F72" s="485"/>
      <c r="G72" s="485"/>
      <c r="H72" s="485"/>
      <c r="I72" s="485"/>
      <c r="J72" s="485"/>
      <c r="K72" s="485"/>
      <c r="L72" s="485"/>
      <c r="M72" s="485"/>
      <c r="N72" s="485"/>
      <c r="O72" s="485"/>
      <c r="P72" s="485"/>
      <c r="Q72" s="485"/>
      <c r="R72" s="210"/>
      <c r="S72" s="9"/>
      <c r="T72" s="9"/>
      <c r="U72" s="9"/>
      <c r="V72" s="9"/>
    </row>
    <row r="73" spans="1:22" ht="80.25" customHeight="1" x14ac:dyDescent="0.25">
      <c r="A73" s="204"/>
      <c r="B73" s="486" t="s">
        <v>442</v>
      </c>
      <c r="C73" s="486"/>
      <c r="D73" s="486"/>
      <c r="E73" s="486"/>
      <c r="F73" s="486"/>
      <c r="G73" s="486"/>
      <c r="H73" s="486"/>
      <c r="I73" s="486"/>
      <c r="J73" s="486"/>
      <c r="K73" s="486"/>
      <c r="L73" s="486"/>
      <c r="M73" s="486"/>
      <c r="N73" s="486"/>
      <c r="O73" s="486"/>
      <c r="P73" s="486"/>
      <c r="Q73" s="486"/>
      <c r="R73" s="210"/>
      <c r="S73" s="9"/>
      <c r="T73" s="9"/>
      <c r="U73" s="9"/>
      <c r="V73" s="9"/>
    </row>
    <row r="74" spans="1:22" ht="24" customHeight="1" x14ac:dyDescent="0.25">
      <c r="A74" s="204"/>
      <c r="B74" s="264" t="s">
        <v>19</v>
      </c>
      <c r="C74" s="493" t="s">
        <v>463</v>
      </c>
      <c r="D74" s="494"/>
      <c r="E74" s="123"/>
      <c r="F74" s="266" t="s">
        <v>24</v>
      </c>
      <c r="G74" s="124"/>
      <c r="H74" s="495"/>
      <c r="I74" s="373"/>
      <c r="J74" s="374"/>
      <c r="K74" s="374"/>
      <c r="L74" s="374"/>
      <c r="M74" s="374"/>
      <c r="N74" s="374"/>
      <c r="O74" s="374"/>
      <c r="P74" s="374"/>
      <c r="Q74" s="375"/>
      <c r="R74" s="210"/>
      <c r="S74" s="9"/>
      <c r="T74" s="9"/>
      <c r="U74" s="9"/>
      <c r="V74" s="9"/>
    </row>
    <row r="75" spans="1:22" ht="24" customHeight="1" x14ac:dyDescent="0.25">
      <c r="A75" s="204"/>
      <c r="B75" s="204"/>
      <c r="C75" s="491" t="s">
        <v>25</v>
      </c>
      <c r="D75" s="492"/>
      <c r="E75" s="123"/>
      <c r="F75" s="266" t="s">
        <v>24</v>
      </c>
      <c r="G75" s="124"/>
      <c r="H75" s="495"/>
      <c r="I75" s="487"/>
      <c r="J75" s="488"/>
      <c r="K75" s="488"/>
      <c r="L75" s="488"/>
      <c r="M75" s="488"/>
      <c r="N75" s="488"/>
      <c r="O75" s="488"/>
      <c r="P75" s="488"/>
      <c r="Q75" s="489"/>
      <c r="R75" s="210"/>
      <c r="S75" s="9"/>
      <c r="T75" s="9"/>
      <c r="U75" s="9"/>
      <c r="V75" s="9"/>
    </row>
    <row r="76" spans="1:22" ht="6" customHeight="1" x14ac:dyDescent="0.25">
      <c r="A76" s="204"/>
      <c r="B76" s="204"/>
      <c r="C76" s="204"/>
      <c r="D76" s="204"/>
      <c r="E76" s="232"/>
      <c r="F76" s="204"/>
      <c r="G76" s="232"/>
      <c r="H76" s="495"/>
      <c r="I76" s="490"/>
      <c r="J76" s="490"/>
      <c r="K76" s="490"/>
      <c r="L76" s="490"/>
      <c r="M76" s="490"/>
      <c r="N76" s="490"/>
      <c r="O76" s="490"/>
      <c r="P76" s="490"/>
      <c r="Q76" s="490"/>
      <c r="R76" s="210"/>
      <c r="S76" s="9"/>
      <c r="T76" s="9"/>
      <c r="U76" s="9"/>
      <c r="V76" s="9"/>
    </row>
    <row r="77" spans="1:22" ht="24" customHeight="1" x14ac:dyDescent="0.25">
      <c r="A77" s="204"/>
      <c r="B77" s="264" t="s">
        <v>55</v>
      </c>
      <c r="C77" s="493" t="s">
        <v>463</v>
      </c>
      <c r="D77" s="494"/>
      <c r="E77" s="123"/>
      <c r="F77" s="266" t="s">
        <v>24</v>
      </c>
      <c r="G77" s="124"/>
      <c r="H77" s="495"/>
      <c r="I77" s="373"/>
      <c r="J77" s="374"/>
      <c r="K77" s="374"/>
      <c r="L77" s="374"/>
      <c r="M77" s="374"/>
      <c r="N77" s="374"/>
      <c r="O77" s="374"/>
      <c r="P77" s="374"/>
      <c r="Q77" s="375"/>
      <c r="R77" s="210"/>
      <c r="S77" s="9"/>
      <c r="T77" s="9"/>
      <c r="U77" s="9"/>
      <c r="V77" s="9"/>
    </row>
    <row r="78" spans="1:22" ht="24" customHeight="1" x14ac:dyDescent="0.25">
      <c r="A78" s="204"/>
      <c r="B78" s="204"/>
      <c r="C78" s="491" t="s">
        <v>25</v>
      </c>
      <c r="D78" s="492"/>
      <c r="E78" s="123"/>
      <c r="F78" s="266" t="s">
        <v>24</v>
      </c>
      <c r="G78" s="124"/>
      <c r="H78" s="495"/>
      <c r="I78" s="487"/>
      <c r="J78" s="488"/>
      <c r="K78" s="488"/>
      <c r="L78" s="488"/>
      <c r="M78" s="488"/>
      <c r="N78" s="488"/>
      <c r="O78" s="488"/>
      <c r="P78" s="488"/>
      <c r="Q78" s="489"/>
      <c r="R78" s="210"/>
      <c r="S78" s="9"/>
      <c r="T78" s="9"/>
      <c r="U78" s="9"/>
      <c r="V78" s="9"/>
    </row>
    <row r="79" spans="1:22" ht="6" customHeight="1" x14ac:dyDescent="0.25">
      <c r="A79" s="204"/>
      <c r="B79" s="204"/>
      <c r="C79" s="204"/>
      <c r="D79" s="204"/>
      <c r="E79" s="232"/>
      <c r="F79" s="204"/>
      <c r="G79" s="232"/>
      <c r="H79" s="495"/>
      <c r="I79" s="490"/>
      <c r="J79" s="490"/>
      <c r="K79" s="490"/>
      <c r="L79" s="490"/>
      <c r="M79" s="490"/>
      <c r="N79" s="490"/>
      <c r="O79" s="490"/>
      <c r="P79" s="490"/>
      <c r="Q79" s="490"/>
      <c r="R79" s="210"/>
      <c r="S79" s="9"/>
      <c r="T79" s="9"/>
      <c r="U79" s="9"/>
      <c r="V79" s="9"/>
    </row>
    <row r="80" spans="1:22" ht="24" customHeight="1" x14ac:dyDescent="0.25">
      <c r="A80" s="204"/>
      <c r="B80" s="264" t="s">
        <v>20</v>
      </c>
      <c r="C80" s="493" t="s">
        <v>463</v>
      </c>
      <c r="D80" s="494"/>
      <c r="E80" s="123"/>
      <c r="F80" s="266" t="s">
        <v>24</v>
      </c>
      <c r="G80" s="124"/>
      <c r="H80" s="495"/>
      <c r="I80" s="373"/>
      <c r="J80" s="374"/>
      <c r="K80" s="374"/>
      <c r="L80" s="374"/>
      <c r="M80" s="374"/>
      <c r="N80" s="374"/>
      <c r="O80" s="374"/>
      <c r="P80" s="374"/>
      <c r="Q80" s="375"/>
      <c r="R80" s="210"/>
      <c r="S80" s="9"/>
      <c r="T80" s="9"/>
      <c r="U80" s="9"/>
      <c r="V80" s="9"/>
    </row>
    <row r="81" spans="1:22" ht="24" customHeight="1" x14ac:dyDescent="0.25">
      <c r="A81" s="204"/>
      <c r="B81" s="204"/>
      <c r="C81" s="491" t="s">
        <v>25</v>
      </c>
      <c r="D81" s="492"/>
      <c r="E81" s="123"/>
      <c r="F81" s="266" t="s">
        <v>24</v>
      </c>
      <c r="G81" s="124"/>
      <c r="H81" s="495"/>
      <c r="I81" s="487"/>
      <c r="J81" s="488"/>
      <c r="K81" s="488"/>
      <c r="L81" s="488"/>
      <c r="M81" s="488"/>
      <c r="N81" s="488"/>
      <c r="O81" s="488"/>
      <c r="P81" s="488"/>
      <c r="Q81" s="489"/>
      <c r="R81" s="210"/>
      <c r="S81" s="9"/>
      <c r="T81" s="9"/>
      <c r="U81" s="9"/>
      <c r="V81" s="9"/>
    </row>
    <row r="82" spans="1:22" ht="6" customHeight="1" x14ac:dyDescent="0.25">
      <c r="A82" s="204"/>
      <c r="B82" s="204"/>
      <c r="C82" s="204"/>
      <c r="D82" s="204"/>
      <c r="E82" s="232"/>
      <c r="F82" s="204"/>
      <c r="G82" s="232"/>
      <c r="H82" s="495"/>
      <c r="I82" s="490"/>
      <c r="J82" s="490"/>
      <c r="K82" s="490"/>
      <c r="L82" s="490"/>
      <c r="M82" s="490"/>
      <c r="N82" s="490"/>
      <c r="O82" s="490"/>
      <c r="P82" s="490"/>
      <c r="Q82" s="490"/>
      <c r="R82" s="210"/>
      <c r="S82" s="9"/>
      <c r="T82" s="9"/>
      <c r="U82" s="9"/>
      <c r="V82" s="9"/>
    </row>
    <row r="83" spans="1:22" ht="24" customHeight="1" x14ac:dyDescent="0.25">
      <c r="A83" s="204"/>
      <c r="B83" s="264" t="s">
        <v>59</v>
      </c>
      <c r="C83" s="493" t="s">
        <v>463</v>
      </c>
      <c r="D83" s="494"/>
      <c r="E83" s="123"/>
      <c r="F83" s="266" t="s">
        <v>24</v>
      </c>
      <c r="G83" s="124"/>
      <c r="H83" s="495"/>
      <c r="I83" s="373"/>
      <c r="J83" s="374"/>
      <c r="K83" s="374"/>
      <c r="L83" s="374"/>
      <c r="M83" s="374"/>
      <c r="N83" s="374"/>
      <c r="O83" s="374"/>
      <c r="P83" s="374"/>
      <c r="Q83" s="375"/>
      <c r="R83" s="210"/>
      <c r="S83" s="9"/>
      <c r="T83" s="9"/>
      <c r="U83" s="9"/>
      <c r="V83" s="9"/>
    </row>
    <row r="84" spans="1:22" ht="24" customHeight="1" x14ac:dyDescent="0.25">
      <c r="A84" s="204"/>
      <c r="B84" s="204"/>
      <c r="C84" s="491" t="s">
        <v>25</v>
      </c>
      <c r="D84" s="492"/>
      <c r="E84" s="123"/>
      <c r="F84" s="266" t="s">
        <v>24</v>
      </c>
      <c r="G84" s="124"/>
      <c r="H84" s="495"/>
      <c r="I84" s="487"/>
      <c r="J84" s="488"/>
      <c r="K84" s="488"/>
      <c r="L84" s="488"/>
      <c r="M84" s="488"/>
      <c r="N84" s="488"/>
      <c r="O84" s="488"/>
      <c r="P84" s="488"/>
      <c r="Q84" s="489"/>
      <c r="R84" s="210"/>
      <c r="S84" s="9"/>
      <c r="T84" s="9"/>
      <c r="U84" s="9"/>
      <c r="V84" s="9"/>
    </row>
    <row r="85" spans="1:22" ht="6" customHeight="1" x14ac:dyDescent="0.25">
      <c r="A85" s="204"/>
      <c r="B85" s="204"/>
      <c r="C85" s="204"/>
      <c r="D85" s="204"/>
      <c r="E85" s="232"/>
      <c r="F85" s="204"/>
      <c r="G85" s="232"/>
      <c r="H85" s="495"/>
      <c r="I85" s="490"/>
      <c r="J85" s="490"/>
      <c r="K85" s="490"/>
      <c r="L85" s="490"/>
      <c r="M85" s="490"/>
      <c r="N85" s="490"/>
      <c r="O85" s="490"/>
      <c r="P85" s="490"/>
      <c r="Q85" s="490"/>
      <c r="R85" s="210"/>
      <c r="S85" s="9"/>
      <c r="T85" s="9"/>
      <c r="U85" s="9"/>
      <c r="V85" s="9"/>
    </row>
    <row r="86" spans="1:22" ht="24" customHeight="1" x14ac:dyDescent="0.25">
      <c r="A86" s="204"/>
      <c r="B86" s="264" t="s">
        <v>60</v>
      </c>
      <c r="C86" s="493" t="s">
        <v>463</v>
      </c>
      <c r="D86" s="494"/>
      <c r="E86" s="123"/>
      <c r="F86" s="266" t="s">
        <v>24</v>
      </c>
      <c r="G86" s="124"/>
      <c r="H86" s="495"/>
      <c r="I86" s="373"/>
      <c r="J86" s="374"/>
      <c r="K86" s="374"/>
      <c r="L86" s="374"/>
      <c r="M86" s="374"/>
      <c r="N86" s="374"/>
      <c r="O86" s="374"/>
      <c r="P86" s="374"/>
      <c r="Q86" s="375"/>
      <c r="R86" s="210"/>
      <c r="S86" s="9"/>
      <c r="T86" s="9"/>
      <c r="U86" s="9"/>
      <c r="V86" s="9"/>
    </row>
    <row r="87" spans="1:22" ht="24" customHeight="1" x14ac:dyDescent="0.25">
      <c r="A87" s="204"/>
      <c r="B87" s="204"/>
      <c r="C87" s="491" t="s">
        <v>25</v>
      </c>
      <c r="D87" s="492"/>
      <c r="E87" s="123"/>
      <c r="F87" s="266" t="s">
        <v>24</v>
      </c>
      <c r="G87" s="124"/>
      <c r="H87" s="495"/>
      <c r="I87" s="487"/>
      <c r="J87" s="488"/>
      <c r="K87" s="488"/>
      <c r="L87" s="488"/>
      <c r="M87" s="488"/>
      <c r="N87" s="488"/>
      <c r="O87" s="488"/>
      <c r="P87" s="488"/>
      <c r="Q87" s="489"/>
      <c r="R87" s="210"/>
      <c r="S87" s="9"/>
      <c r="T87" s="9"/>
      <c r="U87" s="9"/>
      <c r="V87" s="9"/>
    </row>
    <row r="88" spans="1:22" ht="6" customHeight="1" x14ac:dyDescent="0.25">
      <c r="A88" s="204"/>
      <c r="B88" s="204"/>
      <c r="C88" s="204"/>
      <c r="D88" s="204"/>
      <c r="E88" s="232"/>
      <c r="F88" s="204"/>
      <c r="G88" s="232"/>
      <c r="H88" s="495"/>
      <c r="I88" s="490"/>
      <c r="J88" s="490"/>
      <c r="K88" s="490"/>
      <c r="L88" s="490"/>
      <c r="M88" s="490"/>
      <c r="N88" s="490"/>
      <c r="O88" s="490"/>
      <c r="P88" s="490"/>
      <c r="Q88" s="490"/>
      <c r="R88" s="210"/>
      <c r="S88" s="9"/>
      <c r="T88" s="9"/>
      <c r="U88" s="9"/>
      <c r="V88" s="9"/>
    </row>
    <row r="89" spans="1:22" ht="24" customHeight="1" x14ac:dyDescent="0.25">
      <c r="A89" s="204"/>
      <c r="B89" s="264" t="s">
        <v>76</v>
      </c>
      <c r="C89" s="493" t="s">
        <v>463</v>
      </c>
      <c r="D89" s="494"/>
      <c r="E89" s="123"/>
      <c r="F89" s="266" t="s">
        <v>24</v>
      </c>
      <c r="G89" s="124"/>
      <c r="H89" s="495"/>
      <c r="I89" s="373"/>
      <c r="J89" s="374"/>
      <c r="K89" s="374"/>
      <c r="L89" s="374"/>
      <c r="M89" s="374"/>
      <c r="N89" s="374"/>
      <c r="O89" s="374"/>
      <c r="P89" s="374"/>
      <c r="Q89" s="375"/>
      <c r="R89" s="210"/>
      <c r="S89" s="9"/>
      <c r="T89" s="9"/>
      <c r="U89" s="9"/>
      <c r="V89" s="9"/>
    </row>
    <row r="90" spans="1:22" ht="24" customHeight="1" x14ac:dyDescent="0.25">
      <c r="A90" s="204"/>
      <c r="B90" s="204"/>
      <c r="C90" s="491" t="s">
        <v>25</v>
      </c>
      <c r="D90" s="492"/>
      <c r="E90" s="123"/>
      <c r="F90" s="266" t="s">
        <v>24</v>
      </c>
      <c r="G90" s="124"/>
      <c r="H90" s="495"/>
      <c r="I90" s="487"/>
      <c r="J90" s="488"/>
      <c r="K90" s="488"/>
      <c r="L90" s="488"/>
      <c r="M90" s="488"/>
      <c r="N90" s="488"/>
      <c r="O90" s="488"/>
      <c r="P90" s="488"/>
      <c r="Q90" s="489"/>
      <c r="R90" s="210"/>
      <c r="S90" s="9"/>
      <c r="T90" s="9"/>
      <c r="U90" s="9"/>
      <c r="V90" s="9"/>
    </row>
    <row r="91" spans="1:22" ht="6" customHeight="1" x14ac:dyDescent="0.25">
      <c r="A91" s="204"/>
      <c r="B91" s="204"/>
      <c r="C91" s="204"/>
      <c r="D91" s="204"/>
      <c r="E91" s="232"/>
      <c r="F91" s="204"/>
      <c r="G91" s="232"/>
      <c r="H91" s="495"/>
      <c r="I91" s="490"/>
      <c r="J91" s="490"/>
      <c r="K91" s="490"/>
      <c r="L91" s="490"/>
      <c r="M91" s="490"/>
      <c r="N91" s="490"/>
      <c r="O91" s="490"/>
      <c r="P91" s="490"/>
      <c r="Q91" s="490"/>
      <c r="R91" s="210"/>
      <c r="S91" s="9"/>
      <c r="T91" s="9"/>
      <c r="U91" s="9"/>
      <c r="V91" s="9"/>
    </row>
    <row r="92" spans="1:22" ht="24" customHeight="1" x14ac:dyDescent="0.25">
      <c r="A92" s="204"/>
      <c r="B92" s="264" t="s">
        <v>77</v>
      </c>
      <c r="C92" s="493" t="s">
        <v>463</v>
      </c>
      <c r="D92" s="494"/>
      <c r="E92" s="123"/>
      <c r="F92" s="266" t="s">
        <v>24</v>
      </c>
      <c r="G92" s="124"/>
      <c r="H92" s="495"/>
      <c r="I92" s="373"/>
      <c r="J92" s="374"/>
      <c r="K92" s="374"/>
      <c r="L92" s="374"/>
      <c r="M92" s="374"/>
      <c r="N92" s="374"/>
      <c r="O92" s="374"/>
      <c r="P92" s="374"/>
      <c r="Q92" s="375"/>
      <c r="R92" s="210"/>
      <c r="S92" s="9"/>
      <c r="T92" s="9"/>
      <c r="U92" s="9"/>
      <c r="V92" s="9"/>
    </row>
    <row r="93" spans="1:22" ht="24" customHeight="1" x14ac:dyDescent="0.25">
      <c r="A93" s="204"/>
      <c r="B93" s="204"/>
      <c r="C93" s="491" t="s">
        <v>25</v>
      </c>
      <c r="D93" s="492"/>
      <c r="E93" s="123"/>
      <c r="F93" s="266" t="s">
        <v>24</v>
      </c>
      <c r="G93" s="124"/>
      <c r="H93" s="495"/>
      <c r="I93" s="487"/>
      <c r="J93" s="488"/>
      <c r="K93" s="488"/>
      <c r="L93" s="488"/>
      <c r="M93" s="488"/>
      <c r="N93" s="488"/>
      <c r="O93" s="488"/>
      <c r="P93" s="488"/>
      <c r="Q93" s="489"/>
      <c r="R93" s="210"/>
      <c r="S93" s="9"/>
      <c r="T93" s="9"/>
      <c r="U93" s="9"/>
      <c r="V93" s="9"/>
    </row>
    <row r="94" spans="1:22" ht="6" customHeight="1" x14ac:dyDescent="0.25">
      <c r="A94" s="204"/>
      <c r="B94" s="204"/>
      <c r="C94" s="204"/>
      <c r="D94" s="204"/>
      <c r="E94" s="232"/>
      <c r="F94" s="204"/>
      <c r="G94" s="232"/>
      <c r="H94" s="495"/>
      <c r="I94" s="490"/>
      <c r="J94" s="490"/>
      <c r="K94" s="490"/>
      <c r="L94" s="490"/>
      <c r="M94" s="490"/>
      <c r="N94" s="490"/>
      <c r="O94" s="490"/>
      <c r="P94" s="490"/>
      <c r="Q94" s="490"/>
      <c r="R94" s="210"/>
      <c r="S94" s="9"/>
      <c r="T94" s="9"/>
      <c r="U94" s="9"/>
      <c r="V94" s="9"/>
    </row>
    <row r="95" spans="1:22" ht="24" customHeight="1" x14ac:dyDescent="0.25">
      <c r="A95" s="204"/>
      <c r="B95" s="264" t="s">
        <v>78</v>
      </c>
      <c r="C95" s="493" t="s">
        <v>463</v>
      </c>
      <c r="D95" s="494"/>
      <c r="E95" s="123"/>
      <c r="F95" s="266" t="s">
        <v>24</v>
      </c>
      <c r="G95" s="124"/>
      <c r="H95" s="495"/>
      <c r="I95" s="373"/>
      <c r="J95" s="374"/>
      <c r="K95" s="374"/>
      <c r="L95" s="374"/>
      <c r="M95" s="374"/>
      <c r="N95" s="374"/>
      <c r="O95" s="374"/>
      <c r="P95" s="374"/>
      <c r="Q95" s="375"/>
      <c r="R95" s="210"/>
      <c r="S95" s="9"/>
      <c r="T95" s="9"/>
      <c r="U95" s="9"/>
      <c r="V95" s="9"/>
    </row>
    <row r="96" spans="1:22" ht="24" customHeight="1" x14ac:dyDescent="0.25">
      <c r="A96" s="204"/>
      <c r="B96" s="204"/>
      <c r="C96" s="491" t="s">
        <v>25</v>
      </c>
      <c r="D96" s="492"/>
      <c r="E96" s="123"/>
      <c r="F96" s="266" t="s">
        <v>24</v>
      </c>
      <c r="G96" s="124"/>
      <c r="H96" s="495"/>
      <c r="I96" s="487"/>
      <c r="J96" s="488"/>
      <c r="K96" s="488"/>
      <c r="L96" s="488"/>
      <c r="M96" s="488"/>
      <c r="N96" s="488"/>
      <c r="O96" s="488"/>
      <c r="P96" s="488"/>
      <c r="Q96" s="489"/>
      <c r="R96" s="210"/>
      <c r="S96" s="9"/>
      <c r="T96" s="9"/>
      <c r="U96" s="9"/>
      <c r="V96" s="9"/>
    </row>
    <row r="97" spans="1:22" ht="6" customHeight="1" x14ac:dyDescent="0.25">
      <c r="A97" s="204"/>
      <c r="B97" s="204"/>
      <c r="C97" s="204"/>
      <c r="D97" s="204"/>
      <c r="E97" s="232"/>
      <c r="F97" s="204"/>
      <c r="G97" s="232"/>
      <c r="H97" s="495"/>
      <c r="I97" s="490"/>
      <c r="J97" s="490"/>
      <c r="K97" s="490"/>
      <c r="L97" s="490"/>
      <c r="M97" s="490"/>
      <c r="N97" s="490"/>
      <c r="O97" s="490"/>
      <c r="P97" s="490"/>
      <c r="Q97" s="490"/>
      <c r="R97" s="210"/>
      <c r="S97" s="9"/>
      <c r="T97" s="9"/>
      <c r="U97" s="9"/>
      <c r="V97" s="9"/>
    </row>
    <row r="98" spans="1:22" ht="24" customHeight="1" x14ac:dyDescent="0.25">
      <c r="A98" s="204"/>
      <c r="B98" s="264" t="s">
        <v>129</v>
      </c>
      <c r="C98" s="493" t="s">
        <v>463</v>
      </c>
      <c r="D98" s="494"/>
      <c r="E98" s="123"/>
      <c r="F98" s="266" t="s">
        <v>24</v>
      </c>
      <c r="G98" s="124"/>
      <c r="H98" s="495"/>
      <c r="I98" s="373"/>
      <c r="J98" s="374"/>
      <c r="K98" s="374"/>
      <c r="L98" s="374"/>
      <c r="M98" s="374"/>
      <c r="N98" s="374"/>
      <c r="O98" s="374"/>
      <c r="P98" s="374"/>
      <c r="Q98" s="375"/>
      <c r="R98" s="210"/>
      <c r="S98" s="9"/>
      <c r="T98" s="9"/>
      <c r="U98" s="9"/>
      <c r="V98" s="9"/>
    </row>
    <row r="99" spans="1:22" ht="24" customHeight="1" x14ac:dyDescent="0.25">
      <c r="A99" s="204"/>
      <c r="B99" s="204"/>
      <c r="C99" s="491" t="s">
        <v>25</v>
      </c>
      <c r="D99" s="492"/>
      <c r="E99" s="123"/>
      <c r="F99" s="266" t="s">
        <v>24</v>
      </c>
      <c r="G99" s="124"/>
      <c r="H99" s="495"/>
      <c r="I99" s="487"/>
      <c r="J99" s="488"/>
      <c r="K99" s="488"/>
      <c r="L99" s="488"/>
      <c r="M99" s="488"/>
      <c r="N99" s="488"/>
      <c r="O99" s="488"/>
      <c r="P99" s="488"/>
      <c r="Q99" s="489"/>
      <c r="R99" s="210"/>
      <c r="S99" s="9"/>
      <c r="T99" s="9"/>
      <c r="U99" s="9"/>
      <c r="V99" s="9"/>
    </row>
    <row r="100" spans="1:22" ht="6" customHeight="1" x14ac:dyDescent="0.25">
      <c r="A100" s="204"/>
      <c r="B100" s="204"/>
      <c r="C100" s="204"/>
      <c r="D100" s="204"/>
      <c r="E100" s="232"/>
      <c r="F100" s="204"/>
      <c r="G100" s="232"/>
      <c r="H100" s="495"/>
      <c r="I100" s="490"/>
      <c r="J100" s="490"/>
      <c r="K100" s="490"/>
      <c r="L100" s="490"/>
      <c r="M100" s="490"/>
      <c r="N100" s="490"/>
      <c r="O100" s="490"/>
      <c r="P100" s="490"/>
      <c r="Q100" s="490"/>
      <c r="R100" s="210"/>
      <c r="S100" s="9"/>
      <c r="T100" s="9"/>
      <c r="U100" s="9"/>
      <c r="V100" s="9"/>
    </row>
    <row r="101" spans="1:22" ht="24" customHeight="1" x14ac:dyDescent="0.25">
      <c r="A101" s="204"/>
      <c r="B101" s="264" t="s">
        <v>150</v>
      </c>
      <c r="C101" s="493" t="s">
        <v>463</v>
      </c>
      <c r="D101" s="494"/>
      <c r="E101" s="123"/>
      <c r="F101" s="266" t="s">
        <v>24</v>
      </c>
      <c r="G101" s="124"/>
      <c r="H101" s="495"/>
      <c r="I101" s="373"/>
      <c r="J101" s="374"/>
      <c r="K101" s="374"/>
      <c r="L101" s="374"/>
      <c r="M101" s="374"/>
      <c r="N101" s="374"/>
      <c r="O101" s="374"/>
      <c r="P101" s="374"/>
      <c r="Q101" s="375"/>
      <c r="R101" s="210"/>
      <c r="S101" s="9"/>
      <c r="T101" s="9"/>
      <c r="U101" s="9"/>
      <c r="V101" s="9"/>
    </row>
    <row r="102" spans="1:22" ht="24" customHeight="1" x14ac:dyDescent="0.25">
      <c r="A102" s="204"/>
      <c r="B102" s="204"/>
      <c r="C102" s="491" t="s">
        <v>25</v>
      </c>
      <c r="D102" s="492"/>
      <c r="E102" s="123"/>
      <c r="F102" s="266" t="s">
        <v>24</v>
      </c>
      <c r="G102" s="124"/>
      <c r="H102" s="495"/>
      <c r="I102" s="487"/>
      <c r="J102" s="488"/>
      <c r="K102" s="488"/>
      <c r="L102" s="488"/>
      <c r="M102" s="488"/>
      <c r="N102" s="488"/>
      <c r="O102" s="488"/>
      <c r="P102" s="488"/>
      <c r="Q102" s="489"/>
      <c r="R102" s="210"/>
      <c r="S102" s="9"/>
      <c r="T102" s="9"/>
      <c r="U102" s="9"/>
      <c r="V102" s="9"/>
    </row>
    <row r="103" spans="1:22" ht="6" customHeight="1" x14ac:dyDescent="0.25">
      <c r="A103" s="204"/>
      <c r="B103" s="204"/>
      <c r="C103" s="204"/>
      <c r="D103" s="204"/>
      <c r="E103" s="232"/>
      <c r="F103" s="204"/>
      <c r="G103" s="232"/>
      <c r="H103" s="495"/>
      <c r="I103" s="490"/>
      <c r="J103" s="490"/>
      <c r="K103" s="490"/>
      <c r="L103" s="490"/>
      <c r="M103" s="490"/>
      <c r="N103" s="490"/>
      <c r="O103" s="490"/>
      <c r="P103" s="490"/>
      <c r="Q103" s="490"/>
      <c r="R103" s="210"/>
      <c r="S103" s="9"/>
      <c r="T103" s="9"/>
      <c r="U103" s="9"/>
      <c r="V103" s="9"/>
    </row>
    <row r="104" spans="1:22" ht="24" customHeight="1" x14ac:dyDescent="0.25">
      <c r="A104" s="204"/>
      <c r="B104" s="264" t="s">
        <v>149</v>
      </c>
      <c r="C104" s="493" t="s">
        <v>463</v>
      </c>
      <c r="D104" s="494"/>
      <c r="E104" s="123"/>
      <c r="F104" s="266" t="s">
        <v>24</v>
      </c>
      <c r="G104" s="124"/>
      <c r="H104" s="495"/>
      <c r="I104" s="373"/>
      <c r="J104" s="374"/>
      <c r="K104" s="374"/>
      <c r="L104" s="374"/>
      <c r="M104" s="374"/>
      <c r="N104" s="374"/>
      <c r="O104" s="374"/>
      <c r="P104" s="374"/>
      <c r="Q104" s="375"/>
      <c r="R104" s="210"/>
      <c r="S104" s="9"/>
      <c r="T104" s="9"/>
      <c r="U104" s="9"/>
      <c r="V104" s="9"/>
    </row>
    <row r="105" spans="1:22" ht="24" customHeight="1" x14ac:dyDescent="0.25">
      <c r="A105" s="204"/>
      <c r="B105" s="204"/>
      <c r="C105" s="491" t="s">
        <v>25</v>
      </c>
      <c r="D105" s="492"/>
      <c r="E105" s="123"/>
      <c r="F105" s="266" t="s">
        <v>24</v>
      </c>
      <c r="G105" s="124"/>
      <c r="H105" s="495"/>
      <c r="I105" s="487"/>
      <c r="J105" s="488"/>
      <c r="K105" s="488"/>
      <c r="L105" s="488"/>
      <c r="M105" s="488"/>
      <c r="N105" s="488"/>
      <c r="O105" s="488"/>
      <c r="P105" s="488"/>
      <c r="Q105" s="489"/>
      <c r="R105" s="210"/>
      <c r="S105" s="9"/>
      <c r="T105" s="9"/>
      <c r="U105" s="9"/>
      <c r="V105" s="9"/>
    </row>
    <row r="106" spans="1:22" ht="6" customHeight="1" x14ac:dyDescent="0.25">
      <c r="A106" s="204"/>
      <c r="B106" s="204"/>
      <c r="C106" s="204"/>
      <c r="D106" s="204"/>
      <c r="E106" s="232"/>
      <c r="F106" s="204"/>
      <c r="G106" s="232"/>
      <c r="H106" s="495"/>
      <c r="I106" s="490"/>
      <c r="J106" s="490"/>
      <c r="K106" s="490"/>
      <c r="L106" s="490"/>
      <c r="M106" s="490"/>
      <c r="N106" s="490"/>
      <c r="O106" s="490"/>
      <c r="P106" s="490"/>
      <c r="Q106" s="490"/>
      <c r="R106" s="210"/>
      <c r="S106" s="9"/>
      <c r="T106" s="9"/>
      <c r="U106" s="9"/>
      <c r="V106" s="9"/>
    </row>
    <row r="107" spans="1:22" ht="24" customHeight="1" x14ac:dyDescent="0.25">
      <c r="A107" s="204"/>
      <c r="B107" s="264" t="s">
        <v>148</v>
      </c>
      <c r="C107" s="493" t="s">
        <v>463</v>
      </c>
      <c r="D107" s="494"/>
      <c r="E107" s="123"/>
      <c r="F107" s="266" t="s">
        <v>24</v>
      </c>
      <c r="G107" s="124"/>
      <c r="H107" s="495"/>
      <c r="I107" s="373"/>
      <c r="J107" s="374"/>
      <c r="K107" s="374"/>
      <c r="L107" s="374"/>
      <c r="M107" s="374"/>
      <c r="N107" s="374"/>
      <c r="O107" s="374"/>
      <c r="P107" s="374"/>
      <c r="Q107" s="375"/>
      <c r="R107" s="210"/>
      <c r="S107" s="9"/>
      <c r="T107" s="9"/>
      <c r="U107" s="9"/>
      <c r="V107" s="9"/>
    </row>
    <row r="108" spans="1:22" ht="24" customHeight="1" x14ac:dyDescent="0.25">
      <c r="A108" s="204"/>
      <c r="B108" s="204"/>
      <c r="C108" s="491" t="s">
        <v>25</v>
      </c>
      <c r="D108" s="492"/>
      <c r="E108" s="123"/>
      <c r="F108" s="266" t="s">
        <v>24</v>
      </c>
      <c r="G108" s="124"/>
      <c r="H108" s="495"/>
      <c r="I108" s="487"/>
      <c r="J108" s="488"/>
      <c r="K108" s="488"/>
      <c r="L108" s="488"/>
      <c r="M108" s="488"/>
      <c r="N108" s="488"/>
      <c r="O108" s="488"/>
      <c r="P108" s="488"/>
      <c r="Q108" s="489"/>
      <c r="R108" s="210"/>
      <c r="S108" s="9"/>
      <c r="T108" s="9"/>
      <c r="U108" s="9"/>
      <c r="V108" s="9"/>
    </row>
    <row r="109" spans="1:22" ht="6" customHeight="1" x14ac:dyDescent="0.25">
      <c r="A109" s="204"/>
      <c r="B109" s="379"/>
      <c r="C109" s="379"/>
      <c r="D109" s="379"/>
      <c r="E109" s="379"/>
      <c r="F109" s="379"/>
      <c r="G109" s="379"/>
      <c r="H109" s="379"/>
      <c r="I109" s="379"/>
      <c r="J109" s="379"/>
      <c r="K109" s="379"/>
      <c r="L109" s="379"/>
      <c r="M109" s="379"/>
      <c r="N109" s="379"/>
      <c r="O109" s="379"/>
      <c r="P109" s="379"/>
      <c r="Q109" s="379"/>
      <c r="R109" s="210"/>
      <c r="S109" s="9"/>
      <c r="T109" s="9"/>
      <c r="U109" s="9"/>
      <c r="V109" s="9"/>
    </row>
    <row r="110" spans="1:22" x14ac:dyDescent="0.25">
      <c r="A110" s="204"/>
      <c r="B110" s="369" t="s">
        <v>17</v>
      </c>
      <c r="C110" s="369"/>
      <c r="D110" s="369"/>
      <c r="E110" s="369"/>
      <c r="F110" s="369"/>
      <c r="G110" s="369"/>
      <c r="H110" s="369"/>
      <c r="I110" s="369"/>
      <c r="J110" s="369"/>
      <c r="K110" s="369"/>
      <c r="L110" s="369"/>
      <c r="M110" s="369"/>
      <c r="N110" s="369"/>
      <c r="O110" s="369"/>
      <c r="P110" s="369"/>
      <c r="Q110" s="369"/>
      <c r="R110" s="210"/>
      <c r="S110" s="9"/>
      <c r="T110" s="9"/>
      <c r="U110" s="9"/>
      <c r="V110" s="9"/>
    </row>
    <row r="111" spans="1:22" x14ac:dyDescent="0.25">
      <c r="A111" s="204"/>
      <c r="B111" s="205" t="str">
        <f>$D$10</f>
        <v>2026-2027</v>
      </c>
      <c r="C111" s="368" t="s">
        <v>526</v>
      </c>
      <c r="D111" s="368"/>
      <c r="E111" s="206" t="str">
        <f>'Main Page'!$F$13</f>
        <v>Albemarle County Public Schools</v>
      </c>
      <c r="F111" s="206"/>
      <c r="G111" s="206"/>
      <c r="H111" s="207"/>
      <c r="I111" s="206" t="s">
        <v>532</v>
      </c>
      <c r="J111" s="208">
        <f>'Main Page'!$F$14</f>
        <v>2</v>
      </c>
      <c r="K111" s="370" t="str">
        <f>'Main Page'!$B$6</f>
        <v>Title IV, Part A, Student Support and Academic Enrichment Grants</v>
      </c>
      <c r="L111" s="370"/>
      <c r="M111" s="370"/>
      <c r="N111" s="370"/>
      <c r="O111" s="370"/>
      <c r="P111" s="370"/>
      <c r="Q111" s="370"/>
      <c r="R111" s="210"/>
      <c r="S111" s="9"/>
      <c r="T111" s="9"/>
      <c r="U111" s="9"/>
      <c r="V111" s="9"/>
    </row>
    <row r="112" spans="1:22" ht="14.4" thickBot="1" x14ac:dyDescent="0.3">
      <c r="A112" s="204"/>
      <c r="B112" s="371" t="s">
        <v>610</v>
      </c>
      <c r="C112" s="371"/>
      <c r="D112" s="371"/>
      <c r="E112" s="371"/>
      <c r="F112" s="371"/>
      <c r="G112" s="371"/>
      <c r="H112" s="371"/>
      <c r="I112" s="371"/>
      <c r="J112" s="371"/>
      <c r="K112" s="371"/>
      <c r="L112" s="371"/>
      <c r="M112" s="371"/>
      <c r="N112" s="371"/>
      <c r="O112" s="371"/>
      <c r="P112" s="371"/>
      <c r="Q112" s="371"/>
      <c r="R112" s="210"/>
      <c r="S112" s="9"/>
      <c r="T112" s="9"/>
      <c r="U112" s="9"/>
      <c r="V112" s="9"/>
    </row>
    <row r="113" spans="1:22" ht="18" customHeight="1" x14ac:dyDescent="0.25">
      <c r="A113" s="204"/>
      <c r="B113" s="498" t="s">
        <v>613</v>
      </c>
      <c r="C113" s="499"/>
      <c r="D113" s="499"/>
      <c r="E113" s="499"/>
      <c r="F113" s="499"/>
      <c r="G113" s="499"/>
      <c r="H113" s="499"/>
      <c r="I113" s="499"/>
      <c r="J113" s="499"/>
      <c r="K113" s="499"/>
      <c r="L113" s="499"/>
      <c r="M113" s="499"/>
      <c r="N113" s="499"/>
      <c r="O113" s="499"/>
      <c r="P113" s="499"/>
      <c r="Q113" s="499"/>
      <c r="R113" s="210"/>
      <c r="S113" s="9"/>
      <c r="T113" s="9"/>
      <c r="U113" s="9"/>
      <c r="V113" s="9"/>
    </row>
    <row r="114" spans="1:22" ht="15" customHeight="1" x14ac:dyDescent="0.25">
      <c r="A114" s="204"/>
      <c r="B114" s="241" t="s">
        <v>19</v>
      </c>
      <c r="C114" s="377" t="s">
        <v>248</v>
      </c>
      <c r="D114" s="377"/>
      <c r="E114" s="377"/>
      <c r="F114" s="377"/>
      <c r="G114" s="377"/>
      <c r="H114" s="377"/>
      <c r="I114" s="377"/>
      <c r="J114" s="377"/>
      <c r="K114" s="377"/>
      <c r="L114" s="377"/>
      <c r="M114" s="377"/>
      <c r="N114" s="377"/>
      <c r="O114" s="377"/>
      <c r="P114" s="377"/>
      <c r="Q114" s="377"/>
      <c r="R114" s="210"/>
      <c r="S114" s="9"/>
      <c r="T114" s="9"/>
      <c r="U114" s="9"/>
      <c r="V114" s="9"/>
    </row>
    <row r="115" spans="1:22" ht="15" customHeight="1" x14ac:dyDescent="0.25">
      <c r="A115" s="204"/>
      <c r="B115" s="241" t="s">
        <v>55</v>
      </c>
      <c r="C115" s="377" t="s">
        <v>249</v>
      </c>
      <c r="D115" s="377"/>
      <c r="E115" s="377"/>
      <c r="F115" s="377"/>
      <c r="G115" s="377"/>
      <c r="H115" s="377"/>
      <c r="I115" s="377"/>
      <c r="J115" s="377"/>
      <c r="K115" s="377"/>
      <c r="L115" s="377"/>
      <c r="M115" s="377"/>
      <c r="N115" s="377"/>
      <c r="O115" s="377"/>
      <c r="P115" s="377"/>
      <c r="Q115" s="377"/>
      <c r="R115" s="210"/>
      <c r="S115" s="9"/>
      <c r="T115" s="9"/>
      <c r="U115" s="9"/>
      <c r="V115" s="9"/>
    </row>
    <row r="116" spans="1:22" ht="15" customHeight="1" x14ac:dyDescent="0.25">
      <c r="A116" s="204"/>
      <c r="B116" s="241" t="s">
        <v>20</v>
      </c>
      <c r="C116" s="377" t="s">
        <v>250</v>
      </c>
      <c r="D116" s="377"/>
      <c r="E116" s="377"/>
      <c r="F116" s="377"/>
      <c r="G116" s="377"/>
      <c r="H116" s="377"/>
      <c r="I116" s="377"/>
      <c r="J116" s="377"/>
      <c r="K116" s="377"/>
      <c r="L116" s="377"/>
      <c r="M116" s="377"/>
      <c r="N116" s="377"/>
      <c r="O116" s="377"/>
      <c r="P116" s="377"/>
      <c r="Q116" s="377"/>
      <c r="R116" s="210"/>
      <c r="S116" s="9"/>
      <c r="T116" s="9"/>
      <c r="U116" s="9"/>
      <c r="V116" s="9"/>
    </row>
    <row r="117" spans="1:22" ht="7.5" customHeight="1" x14ac:dyDescent="0.25">
      <c r="A117" s="204"/>
      <c r="B117" s="496"/>
      <c r="C117" s="496"/>
      <c r="D117" s="496"/>
      <c r="E117" s="496"/>
      <c r="F117" s="496"/>
      <c r="G117" s="496"/>
      <c r="H117" s="496"/>
      <c r="I117" s="496"/>
      <c r="J117" s="496"/>
      <c r="K117" s="496"/>
      <c r="L117" s="496"/>
      <c r="M117" s="496"/>
      <c r="N117" s="496"/>
      <c r="O117" s="496"/>
      <c r="P117" s="496"/>
      <c r="Q117" s="496"/>
      <c r="R117" s="210"/>
      <c r="S117" s="9"/>
      <c r="T117" s="9"/>
      <c r="U117" s="9"/>
      <c r="V117" s="9"/>
    </row>
    <row r="118" spans="1:22" ht="27" customHeight="1" x14ac:dyDescent="0.25">
      <c r="A118" s="204"/>
      <c r="B118" s="377" t="s">
        <v>251</v>
      </c>
      <c r="C118" s="377"/>
      <c r="D118" s="377"/>
      <c r="E118" s="377"/>
      <c r="F118" s="377"/>
      <c r="G118" s="377"/>
      <c r="H118" s="377"/>
      <c r="I118" s="377"/>
      <c r="J118" s="377"/>
      <c r="K118" s="377"/>
      <c r="L118" s="377"/>
      <c r="M118" s="377"/>
      <c r="N118" s="377"/>
      <c r="O118" s="377"/>
      <c r="P118" s="377"/>
      <c r="Q118" s="377"/>
      <c r="R118" s="210"/>
      <c r="S118" s="9"/>
      <c r="T118" s="9"/>
      <c r="U118" s="9"/>
      <c r="V118" s="9"/>
    </row>
    <row r="119" spans="1:22" ht="18" customHeight="1" x14ac:dyDescent="0.25">
      <c r="A119" s="204"/>
      <c r="B119" s="241" t="s">
        <v>252</v>
      </c>
      <c r="C119" s="377" t="s">
        <v>253</v>
      </c>
      <c r="D119" s="377"/>
      <c r="E119" s="377"/>
      <c r="F119" s="377"/>
      <c r="G119" s="377"/>
      <c r="H119" s="377"/>
      <c r="I119" s="377"/>
      <c r="J119" s="377"/>
      <c r="K119" s="377"/>
      <c r="L119" s="377"/>
      <c r="M119" s="377"/>
      <c r="N119" s="377"/>
      <c r="O119" s="377"/>
      <c r="P119" s="377"/>
      <c r="Q119" s="377"/>
      <c r="R119" s="210"/>
      <c r="S119" s="9"/>
      <c r="T119" s="9"/>
      <c r="U119" s="9"/>
      <c r="V119" s="9"/>
    </row>
    <row r="120" spans="1:22" ht="18" customHeight="1" x14ac:dyDescent="0.25">
      <c r="A120" s="204"/>
      <c r="B120" s="241" t="s">
        <v>252</v>
      </c>
      <c r="C120" s="377" t="s">
        <v>254</v>
      </c>
      <c r="D120" s="377"/>
      <c r="E120" s="377"/>
      <c r="F120" s="377"/>
      <c r="G120" s="377"/>
      <c r="H120" s="377"/>
      <c r="I120" s="377"/>
      <c r="J120" s="377"/>
      <c r="K120" s="377"/>
      <c r="L120" s="377"/>
      <c r="M120" s="377"/>
      <c r="N120" s="377"/>
      <c r="O120" s="377"/>
      <c r="P120" s="377"/>
      <c r="Q120" s="377"/>
      <c r="R120" s="210"/>
      <c r="S120" s="9"/>
      <c r="T120" s="9"/>
      <c r="U120" s="9"/>
      <c r="V120" s="9"/>
    </row>
    <row r="121" spans="1:22" ht="18" customHeight="1" x14ac:dyDescent="0.25">
      <c r="A121" s="204"/>
      <c r="B121" s="241" t="s">
        <v>252</v>
      </c>
      <c r="C121" s="377" t="s">
        <v>480</v>
      </c>
      <c r="D121" s="377"/>
      <c r="E121" s="377"/>
      <c r="F121" s="377"/>
      <c r="G121" s="377"/>
      <c r="H121" s="377"/>
      <c r="I121" s="377"/>
      <c r="J121" s="377"/>
      <c r="K121" s="377"/>
      <c r="L121" s="377"/>
      <c r="M121" s="377"/>
      <c r="N121" s="377"/>
      <c r="O121" s="377"/>
      <c r="P121" s="377"/>
      <c r="Q121" s="377"/>
      <c r="R121" s="210"/>
      <c r="S121" s="9"/>
      <c r="T121" s="9"/>
      <c r="U121" s="9"/>
      <c r="V121" s="9"/>
    </row>
    <row r="122" spans="1:22" ht="43.5" customHeight="1" x14ac:dyDescent="0.25">
      <c r="A122" s="204"/>
      <c r="B122" s="497" t="s">
        <v>529</v>
      </c>
      <c r="C122" s="497"/>
      <c r="D122" s="497"/>
      <c r="E122" s="497"/>
      <c r="F122" s="497"/>
      <c r="G122" s="497"/>
      <c r="H122" s="497"/>
      <c r="I122" s="497"/>
      <c r="J122" s="497"/>
      <c r="K122" s="497"/>
      <c r="L122" s="497"/>
      <c r="M122" s="497"/>
      <c r="N122" s="497"/>
      <c r="O122" s="497"/>
      <c r="P122" s="497"/>
      <c r="Q122" s="497"/>
      <c r="R122" s="210"/>
      <c r="S122" s="9"/>
      <c r="T122" s="9"/>
      <c r="U122" s="9"/>
      <c r="V122" s="9"/>
    </row>
    <row r="123" spans="1:22" ht="7.5" customHeight="1" x14ac:dyDescent="0.25">
      <c r="A123" s="204"/>
      <c r="B123" s="500"/>
      <c r="C123" s="500"/>
      <c r="D123" s="500"/>
      <c r="E123" s="500"/>
      <c r="F123" s="500"/>
      <c r="G123" s="500"/>
      <c r="H123" s="500"/>
      <c r="I123" s="500"/>
      <c r="J123" s="500"/>
      <c r="K123" s="500"/>
      <c r="L123" s="500"/>
      <c r="M123" s="500"/>
      <c r="N123" s="500"/>
      <c r="O123" s="500"/>
      <c r="P123" s="500"/>
      <c r="Q123" s="500"/>
      <c r="R123" s="210"/>
      <c r="S123" s="9"/>
      <c r="T123" s="9"/>
      <c r="U123" s="9"/>
      <c r="V123" s="9"/>
    </row>
    <row r="124" spans="1:22" x14ac:dyDescent="0.25">
      <c r="A124" s="204"/>
      <c r="B124" s="379"/>
      <c r="C124" s="379"/>
      <c r="D124" s="379"/>
      <c r="E124" s="379"/>
      <c r="F124" s="379"/>
      <c r="G124" s="379"/>
      <c r="H124" s="379"/>
      <c r="I124" s="379"/>
      <c r="J124" s="379"/>
      <c r="K124" s="379"/>
      <c r="L124" s="379"/>
      <c r="M124" s="379"/>
      <c r="N124" s="379"/>
      <c r="O124" s="379"/>
      <c r="P124" s="379"/>
      <c r="Q124" s="379"/>
      <c r="R124" s="210"/>
      <c r="S124" s="9"/>
      <c r="T124" s="9"/>
      <c r="U124" s="9"/>
      <c r="V124" s="9"/>
    </row>
    <row r="125" spans="1:22" ht="69.75" customHeight="1" x14ac:dyDescent="0.25">
      <c r="A125" s="204"/>
      <c r="B125" s="501" t="s">
        <v>541</v>
      </c>
      <c r="C125" s="515" t="s">
        <v>603</v>
      </c>
      <c r="D125" s="516"/>
      <c r="E125" s="516"/>
      <c r="F125" s="516"/>
      <c r="G125" s="516"/>
      <c r="H125" s="516"/>
      <c r="I125" s="516"/>
      <c r="J125" s="516"/>
      <c r="K125" s="516"/>
      <c r="L125" s="516"/>
      <c r="M125" s="516"/>
      <c r="N125" s="516"/>
      <c r="O125" s="516"/>
      <c r="P125" s="516"/>
      <c r="Q125" s="517"/>
      <c r="R125" s="210"/>
      <c r="S125" s="9"/>
      <c r="T125" s="9"/>
      <c r="U125" s="9"/>
      <c r="V125" s="9"/>
    </row>
    <row r="126" spans="1:22" ht="78.75" customHeight="1" x14ac:dyDescent="0.25">
      <c r="A126" s="204"/>
      <c r="B126" s="502"/>
      <c r="C126" s="512" t="s">
        <v>552</v>
      </c>
      <c r="D126" s="513"/>
      <c r="E126" s="513"/>
      <c r="F126" s="513"/>
      <c r="G126" s="513"/>
      <c r="H126" s="513"/>
      <c r="I126" s="513"/>
      <c r="J126" s="513"/>
      <c r="K126" s="513"/>
      <c r="L126" s="513"/>
      <c r="M126" s="513"/>
      <c r="N126" s="513"/>
      <c r="O126" s="513"/>
      <c r="P126" s="513"/>
      <c r="Q126" s="514"/>
      <c r="R126" s="210"/>
      <c r="S126" s="9"/>
      <c r="T126" s="9"/>
      <c r="U126" s="9"/>
      <c r="V126" s="9"/>
    </row>
    <row r="127" spans="1:22" x14ac:dyDescent="0.25">
      <c r="A127" s="204"/>
      <c r="B127" s="502"/>
      <c r="C127" s="505" t="s">
        <v>551</v>
      </c>
      <c r="D127" s="506"/>
      <c r="E127" s="506"/>
      <c r="F127" s="506"/>
      <c r="G127" s="506"/>
      <c r="H127" s="506"/>
      <c r="I127" s="506"/>
      <c r="J127" s="506"/>
      <c r="K127" s="506"/>
      <c r="L127" s="506"/>
      <c r="M127" s="506"/>
      <c r="N127" s="506"/>
      <c r="O127" s="506"/>
      <c r="P127" s="506"/>
      <c r="Q127" s="507"/>
      <c r="R127" s="210"/>
      <c r="S127" s="9"/>
      <c r="T127" s="9"/>
      <c r="U127" s="9"/>
      <c r="V127" s="9"/>
    </row>
    <row r="128" spans="1:22" ht="15" customHeight="1" x14ac:dyDescent="0.25">
      <c r="A128" s="204"/>
      <c r="B128" s="502"/>
      <c r="C128" s="263" t="s">
        <v>178</v>
      </c>
      <c r="D128" s="377" t="s">
        <v>506</v>
      </c>
      <c r="E128" s="377"/>
      <c r="F128" s="377"/>
      <c r="G128" s="377"/>
      <c r="H128" s="377"/>
      <c r="I128" s="377"/>
      <c r="J128" s="377"/>
      <c r="K128" s="377"/>
      <c r="L128" s="377"/>
      <c r="M128" s="377"/>
      <c r="N128" s="377"/>
      <c r="O128" s="377"/>
      <c r="P128" s="377"/>
      <c r="Q128" s="508"/>
      <c r="R128" s="210"/>
      <c r="S128" s="9"/>
      <c r="T128" s="9"/>
      <c r="U128" s="9"/>
      <c r="V128" s="9"/>
    </row>
    <row r="129" spans="1:22" ht="15" customHeight="1" x14ac:dyDescent="0.25">
      <c r="A129" s="204"/>
      <c r="B129" s="502"/>
      <c r="C129" s="263" t="s">
        <v>179</v>
      </c>
      <c r="D129" s="377" t="s">
        <v>530</v>
      </c>
      <c r="E129" s="377"/>
      <c r="F129" s="377"/>
      <c r="G129" s="377"/>
      <c r="H129" s="377"/>
      <c r="I129" s="377"/>
      <c r="J129" s="377"/>
      <c r="K129" s="377"/>
      <c r="L129" s="377"/>
      <c r="M129" s="377"/>
      <c r="N129" s="377"/>
      <c r="O129" s="377"/>
      <c r="P129" s="377"/>
      <c r="Q129" s="508"/>
      <c r="R129" s="210"/>
      <c r="S129" s="9"/>
      <c r="T129" s="9"/>
      <c r="U129" s="9"/>
      <c r="V129" s="9"/>
    </row>
    <row r="130" spans="1:22" ht="15" customHeight="1" x14ac:dyDescent="0.25">
      <c r="A130" s="204"/>
      <c r="B130" s="502"/>
      <c r="C130" s="263" t="s">
        <v>180</v>
      </c>
      <c r="D130" s="377" t="s">
        <v>598</v>
      </c>
      <c r="E130" s="377"/>
      <c r="F130" s="377"/>
      <c r="G130" s="377"/>
      <c r="H130" s="377"/>
      <c r="I130" s="377"/>
      <c r="J130" s="377"/>
      <c r="K130" s="377"/>
      <c r="L130" s="377"/>
      <c r="M130" s="377"/>
      <c r="N130" s="377"/>
      <c r="O130" s="377"/>
      <c r="P130" s="377"/>
      <c r="Q130" s="508"/>
      <c r="R130" s="210"/>
      <c r="S130" s="9"/>
      <c r="T130" s="9"/>
      <c r="U130" s="9"/>
      <c r="V130" s="9"/>
    </row>
    <row r="131" spans="1:22" ht="27.75" customHeight="1" x14ac:dyDescent="0.25">
      <c r="A131" s="204"/>
      <c r="B131" s="502"/>
      <c r="C131" s="263" t="s">
        <v>202</v>
      </c>
      <c r="D131" s="377" t="s">
        <v>507</v>
      </c>
      <c r="E131" s="377"/>
      <c r="F131" s="377"/>
      <c r="G131" s="377"/>
      <c r="H131" s="377"/>
      <c r="I131" s="377"/>
      <c r="J131" s="377"/>
      <c r="K131" s="377"/>
      <c r="L131" s="377"/>
      <c r="M131" s="377"/>
      <c r="N131" s="377"/>
      <c r="O131" s="377"/>
      <c r="P131" s="377"/>
      <c r="Q131" s="508"/>
      <c r="R131" s="210"/>
      <c r="S131" s="9"/>
      <c r="T131" s="9"/>
      <c r="U131" s="9"/>
      <c r="V131" s="9"/>
    </row>
    <row r="132" spans="1:22" ht="7.5" customHeight="1" x14ac:dyDescent="0.25">
      <c r="A132" s="204"/>
      <c r="B132" s="502"/>
      <c r="C132" s="509"/>
      <c r="D132" s="510"/>
      <c r="E132" s="510"/>
      <c r="F132" s="510"/>
      <c r="G132" s="510"/>
      <c r="H132" s="510"/>
      <c r="I132" s="510"/>
      <c r="J132" s="510"/>
      <c r="K132" s="510"/>
      <c r="L132" s="510"/>
      <c r="M132" s="510"/>
      <c r="N132" s="510"/>
      <c r="O132" s="510"/>
      <c r="P132" s="510"/>
      <c r="Q132" s="511"/>
      <c r="R132" s="210"/>
      <c r="S132" s="9"/>
      <c r="T132" s="9"/>
      <c r="U132" s="9"/>
      <c r="V132" s="9"/>
    </row>
    <row r="133" spans="1:22" ht="25.5" customHeight="1" x14ac:dyDescent="0.25">
      <c r="A133" s="204"/>
      <c r="B133" s="502"/>
      <c r="C133" s="518" t="s">
        <v>585</v>
      </c>
      <c r="D133" s="519"/>
      <c r="E133" s="519"/>
      <c r="F133" s="519"/>
      <c r="G133" s="519"/>
      <c r="H133" s="519"/>
      <c r="I133" s="519"/>
      <c r="J133" s="519"/>
      <c r="K133" s="519"/>
      <c r="L133" s="519"/>
      <c r="M133" s="519"/>
      <c r="N133" s="519"/>
      <c r="O133" s="519"/>
      <c r="P133" s="519"/>
      <c r="Q133" s="520"/>
      <c r="R133" s="210"/>
      <c r="S133" s="9"/>
      <c r="T133" s="9"/>
      <c r="U133" s="9"/>
      <c r="V133" s="9"/>
    </row>
    <row r="134" spans="1:22" ht="15" customHeight="1" x14ac:dyDescent="0.25">
      <c r="A134" s="204"/>
      <c r="B134" s="502"/>
      <c r="C134" s="263" t="s">
        <v>178</v>
      </c>
      <c r="D134" s="377" t="s">
        <v>255</v>
      </c>
      <c r="E134" s="377"/>
      <c r="F134" s="377"/>
      <c r="G134" s="377"/>
      <c r="H134" s="377"/>
      <c r="I134" s="377"/>
      <c r="J134" s="377"/>
      <c r="K134" s="377"/>
      <c r="L134" s="377"/>
      <c r="M134" s="377"/>
      <c r="N134" s="377"/>
      <c r="O134" s="377"/>
      <c r="P134" s="377"/>
      <c r="Q134" s="508"/>
      <c r="R134" s="210"/>
      <c r="S134" s="9"/>
      <c r="T134" s="9"/>
      <c r="U134" s="9"/>
      <c r="V134" s="9"/>
    </row>
    <row r="135" spans="1:22" ht="15" customHeight="1" x14ac:dyDescent="0.25">
      <c r="A135" s="204"/>
      <c r="B135" s="502"/>
      <c r="C135" s="263" t="s">
        <v>179</v>
      </c>
      <c r="D135" s="377" t="s">
        <v>256</v>
      </c>
      <c r="E135" s="377"/>
      <c r="F135" s="377"/>
      <c r="G135" s="377"/>
      <c r="H135" s="377"/>
      <c r="I135" s="377"/>
      <c r="J135" s="377"/>
      <c r="K135" s="377"/>
      <c r="L135" s="377"/>
      <c r="M135" s="377"/>
      <c r="N135" s="377"/>
      <c r="O135" s="377"/>
      <c r="P135" s="377"/>
      <c r="Q135" s="508"/>
      <c r="R135" s="210"/>
      <c r="S135" s="9"/>
      <c r="T135" s="9"/>
      <c r="U135" s="9"/>
      <c r="V135" s="9"/>
    </row>
    <row r="136" spans="1:22" ht="15" customHeight="1" x14ac:dyDescent="0.25">
      <c r="A136" s="204"/>
      <c r="B136" s="502"/>
      <c r="C136" s="263" t="s">
        <v>180</v>
      </c>
      <c r="D136" s="377" t="s">
        <v>508</v>
      </c>
      <c r="E136" s="377"/>
      <c r="F136" s="377"/>
      <c r="G136" s="377"/>
      <c r="H136" s="377"/>
      <c r="I136" s="377"/>
      <c r="J136" s="377"/>
      <c r="K136" s="377"/>
      <c r="L136" s="377"/>
      <c r="M136" s="377"/>
      <c r="N136" s="377"/>
      <c r="O136" s="377"/>
      <c r="P136" s="377"/>
      <c r="Q136" s="508"/>
      <c r="R136" s="210"/>
      <c r="S136" s="9"/>
      <c r="T136" s="9"/>
      <c r="U136" s="9"/>
      <c r="V136" s="9"/>
    </row>
    <row r="137" spans="1:22" ht="7.5" customHeight="1" x14ac:dyDescent="0.25">
      <c r="A137" s="204"/>
      <c r="B137" s="502"/>
      <c r="C137" s="503" t="s">
        <v>531</v>
      </c>
      <c r="D137" s="497"/>
      <c r="E137" s="497"/>
      <c r="F137" s="497"/>
      <c r="G137" s="497"/>
      <c r="H137" s="497"/>
      <c r="I137" s="497"/>
      <c r="J137" s="497"/>
      <c r="K137" s="497"/>
      <c r="L137" s="497"/>
      <c r="M137" s="497"/>
      <c r="N137" s="497"/>
      <c r="O137" s="497"/>
      <c r="P137" s="497"/>
      <c r="Q137" s="504"/>
      <c r="R137" s="210"/>
      <c r="S137" s="9"/>
      <c r="T137" s="9"/>
      <c r="U137" s="9"/>
      <c r="V137" s="9"/>
    </row>
    <row r="138" spans="1:22" ht="36" customHeight="1" x14ac:dyDescent="0.25">
      <c r="A138" s="204"/>
      <c r="B138" s="502"/>
      <c r="C138" s="503"/>
      <c r="D138" s="497"/>
      <c r="E138" s="497"/>
      <c r="F138" s="497"/>
      <c r="G138" s="497"/>
      <c r="H138" s="497"/>
      <c r="I138" s="497"/>
      <c r="J138" s="497"/>
      <c r="K138" s="497"/>
      <c r="L138" s="497"/>
      <c r="M138" s="497"/>
      <c r="N138" s="497"/>
      <c r="O138" s="497"/>
      <c r="P138" s="497"/>
      <c r="Q138" s="504"/>
      <c r="R138" s="210"/>
      <c r="S138" s="9"/>
      <c r="T138" s="9"/>
      <c r="U138" s="9"/>
      <c r="V138" s="9"/>
    </row>
    <row r="139" spans="1:22" ht="112.5" customHeight="1" x14ac:dyDescent="0.25">
      <c r="A139" s="204"/>
      <c r="B139" s="354" t="s">
        <v>633</v>
      </c>
      <c r="C139" s="355"/>
      <c r="D139" s="355"/>
      <c r="E139" s="355"/>
      <c r="F139" s="355"/>
      <c r="G139" s="355"/>
      <c r="H139" s="355"/>
      <c r="I139" s="355"/>
      <c r="J139" s="355"/>
      <c r="K139" s="355"/>
      <c r="L139" s="355"/>
      <c r="M139" s="355"/>
      <c r="N139" s="355"/>
      <c r="O139" s="355"/>
      <c r="P139" s="355"/>
      <c r="Q139" s="356"/>
      <c r="R139" s="210"/>
      <c r="S139" s="9"/>
      <c r="T139" s="9"/>
      <c r="U139" s="9"/>
      <c r="V139" s="9"/>
    </row>
    <row r="140" spans="1:22" ht="112.5" customHeight="1" x14ac:dyDescent="0.25">
      <c r="A140" s="204"/>
      <c r="B140" s="521" t="s">
        <v>634</v>
      </c>
      <c r="C140" s="522"/>
      <c r="D140" s="522"/>
      <c r="E140" s="522"/>
      <c r="F140" s="522"/>
      <c r="G140" s="522"/>
      <c r="H140" s="522"/>
      <c r="I140" s="522"/>
      <c r="J140" s="522"/>
      <c r="K140" s="522"/>
      <c r="L140" s="522"/>
      <c r="M140" s="522"/>
      <c r="N140" s="522"/>
      <c r="O140" s="522"/>
      <c r="P140" s="522"/>
      <c r="Q140" s="523"/>
      <c r="R140" s="210"/>
      <c r="S140" s="9"/>
      <c r="T140" s="9"/>
      <c r="U140" s="9"/>
      <c r="V140" s="9"/>
    </row>
    <row r="141" spans="1:22" ht="112.5" customHeight="1" x14ac:dyDescent="0.25">
      <c r="A141" s="204"/>
      <c r="B141" s="524" t="s">
        <v>635</v>
      </c>
      <c r="C141" s="525"/>
      <c r="D141" s="525"/>
      <c r="E141" s="525"/>
      <c r="F141" s="525"/>
      <c r="G141" s="525"/>
      <c r="H141" s="525"/>
      <c r="I141" s="525"/>
      <c r="J141" s="525"/>
      <c r="K141" s="525"/>
      <c r="L141" s="525"/>
      <c r="M141" s="525"/>
      <c r="N141" s="525"/>
      <c r="O141" s="525"/>
      <c r="P141" s="525"/>
      <c r="Q141" s="526"/>
      <c r="R141" s="210"/>
      <c r="S141" s="9"/>
      <c r="T141" s="9"/>
      <c r="U141" s="9"/>
      <c r="V141" s="9"/>
    </row>
    <row r="142" spans="1:22" ht="112.5" customHeight="1" x14ac:dyDescent="0.25">
      <c r="A142" s="204"/>
      <c r="B142" s="364" t="s">
        <v>636</v>
      </c>
      <c r="C142" s="365"/>
      <c r="D142" s="365"/>
      <c r="E142" s="365"/>
      <c r="F142" s="365"/>
      <c r="G142" s="365"/>
      <c r="H142" s="365"/>
      <c r="I142" s="365"/>
      <c r="J142" s="365"/>
      <c r="K142" s="365"/>
      <c r="L142" s="365"/>
      <c r="M142" s="365"/>
      <c r="N142" s="365"/>
      <c r="O142" s="365"/>
      <c r="P142" s="365"/>
      <c r="Q142" s="366"/>
      <c r="R142" s="210"/>
      <c r="S142" s="9"/>
      <c r="T142" s="9"/>
      <c r="U142" s="9"/>
      <c r="V142" s="9"/>
    </row>
    <row r="143" spans="1:22" x14ac:dyDescent="0.25">
      <c r="A143" s="204"/>
      <c r="B143" s="379" t="s">
        <v>18</v>
      </c>
      <c r="C143" s="379"/>
      <c r="D143" s="379"/>
      <c r="E143" s="379"/>
      <c r="F143" s="379"/>
      <c r="G143" s="379"/>
      <c r="H143" s="379"/>
      <c r="I143" s="379"/>
      <c r="J143" s="379"/>
      <c r="K143" s="379"/>
      <c r="L143" s="379"/>
      <c r="M143" s="379"/>
      <c r="N143" s="379"/>
      <c r="O143" s="379"/>
      <c r="P143" s="379"/>
      <c r="Q143" s="379"/>
      <c r="R143" s="210"/>
      <c r="S143" s="9"/>
      <c r="T143" s="9"/>
      <c r="U143" s="9"/>
      <c r="V143" s="9"/>
    </row>
    <row r="144" spans="1:22" x14ac:dyDescent="0.25">
      <c r="A144" s="204"/>
      <c r="B144" s="205" t="str">
        <f>$D$10</f>
        <v>2026-2027</v>
      </c>
      <c r="C144" s="368" t="s">
        <v>526</v>
      </c>
      <c r="D144" s="368"/>
      <c r="E144" s="206" t="str">
        <f>'Main Page'!$F$13</f>
        <v>Albemarle County Public Schools</v>
      </c>
      <c r="F144" s="206"/>
      <c r="G144" s="206"/>
      <c r="H144" s="207"/>
      <c r="I144" s="206" t="s">
        <v>532</v>
      </c>
      <c r="J144" s="208">
        <f>'Main Page'!$F$14</f>
        <v>2</v>
      </c>
      <c r="K144" s="370" t="str">
        <f>'Main Page'!$B$6</f>
        <v>Title IV, Part A, Student Support and Academic Enrichment Grants</v>
      </c>
      <c r="L144" s="370"/>
      <c r="M144" s="370"/>
      <c r="N144" s="370"/>
      <c r="O144" s="370"/>
      <c r="P144" s="370"/>
      <c r="Q144" s="370"/>
      <c r="R144" s="210"/>
      <c r="S144" s="9"/>
      <c r="T144" s="9"/>
      <c r="U144" s="9"/>
      <c r="V144" s="9"/>
    </row>
    <row r="145" spans="1:22" ht="14.4" thickBot="1" x14ac:dyDescent="0.3">
      <c r="A145" s="204"/>
      <c r="B145" s="371" t="s">
        <v>607</v>
      </c>
      <c r="C145" s="371"/>
      <c r="D145" s="371"/>
      <c r="E145" s="371"/>
      <c r="F145" s="371"/>
      <c r="G145" s="371"/>
      <c r="H145" s="371"/>
      <c r="I145" s="371"/>
      <c r="J145" s="371"/>
      <c r="K145" s="371"/>
      <c r="L145" s="371"/>
      <c r="M145" s="371"/>
      <c r="N145" s="371"/>
      <c r="O145" s="371"/>
      <c r="P145" s="371"/>
      <c r="Q145" s="371"/>
      <c r="R145" s="210"/>
      <c r="S145" s="9"/>
      <c r="T145" s="9"/>
      <c r="U145" s="9"/>
      <c r="V145" s="9"/>
    </row>
    <row r="146" spans="1:22" ht="7.5" customHeight="1" x14ac:dyDescent="0.25">
      <c r="A146" s="204"/>
      <c r="B146" s="441"/>
      <c r="C146" s="441"/>
      <c r="D146" s="441"/>
      <c r="E146" s="441"/>
      <c r="F146" s="441"/>
      <c r="G146" s="441"/>
      <c r="H146" s="441"/>
      <c r="I146" s="441"/>
      <c r="J146" s="441"/>
      <c r="K146" s="441"/>
      <c r="L146" s="441"/>
      <c r="M146" s="441"/>
      <c r="N146" s="441"/>
      <c r="O146" s="441"/>
      <c r="P146" s="441"/>
      <c r="Q146" s="441"/>
      <c r="R146" s="210"/>
      <c r="S146" s="9"/>
      <c r="T146" s="9"/>
      <c r="U146" s="9"/>
      <c r="V146" s="9"/>
    </row>
    <row r="147" spans="1:22" ht="29.25" customHeight="1" x14ac:dyDescent="0.25">
      <c r="A147" s="204"/>
      <c r="B147" s="501" t="s">
        <v>542</v>
      </c>
      <c r="C147" s="530" t="s">
        <v>586</v>
      </c>
      <c r="D147" s="410"/>
      <c r="E147" s="410"/>
      <c r="F147" s="410"/>
      <c r="G147" s="410"/>
      <c r="H147" s="410"/>
      <c r="I147" s="410"/>
      <c r="J147" s="410"/>
      <c r="K147" s="410"/>
      <c r="L147" s="410"/>
      <c r="M147" s="410"/>
      <c r="N147" s="410"/>
      <c r="O147" s="410"/>
      <c r="P147" s="410"/>
      <c r="Q147" s="531"/>
      <c r="R147" s="210"/>
      <c r="S147" s="9"/>
      <c r="T147" s="9"/>
      <c r="U147" s="9"/>
      <c r="V147" s="9"/>
    </row>
    <row r="148" spans="1:22" ht="15" customHeight="1" x14ac:dyDescent="0.25">
      <c r="A148" s="204"/>
      <c r="B148" s="502"/>
      <c r="C148" s="263" t="s">
        <v>178</v>
      </c>
      <c r="D148" s="377" t="s">
        <v>543</v>
      </c>
      <c r="E148" s="377"/>
      <c r="F148" s="377"/>
      <c r="G148" s="377"/>
      <c r="H148" s="377"/>
      <c r="I148" s="377"/>
      <c r="J148" s="377"/>
      <c r="K148" s="377"/>
      <c r="L148" s="377"/>
      <c r="M148" s="377"/>
      <c r="N148" s="377"/>
      <c r="O148" s="377"/>
      <c r="P148" s="377"/>
      <c r="Q148" s="508"/>
      <c r="R148" s="210"/>
      <c r="S148" s="9"/>
      <c r="T148" s="9"/>
      <c r="U148" s="9"/>
      <c r="V148" s="9"/>
    </row>
    <row r="149" spans="1:22" ht="25.5" customHeight="1" x14ac:dyDescent="0.25">
      <c r="A149" s="204"/>
      <c r="B149" s="502"/>
      <c r="C149" s="263" t="s">
        <v>179</v>
      </c>
      <c r="D149" s="377" t="s">
        <v>220</v>
      </c>
      <c r="E149" s="377"/>
      <c r="F149" s="377"/>
      <c r="G149" s="377"/>
      <c r="H149" s="377"/>
      <c r="I149" s="377"/>
      <c r="J149" s="377"/>
      <c r="K149" s="377"/>
      <c r="L149" s="377"/>
      <c r="M149" s="377"/>
      <c r="N149" s="377"/>
      <c r="O149" s="377"/>
      <c r="P149" s="377"/>
      <c r="Q149" s="508"/>
      <c r="R149" s="210"/>
      <c r="S149" s="9"/>
      <c r="T149" s="9"/>
      <c r="U149" s="9"/>
      <c r="V149" s="9"/>
    </row>
    <row r="150" spans="1:22" ht="15" customHeight="1" x14ac:dyDescent="0.25">
      <c r="A150" s="204"/>
      <c r="B150" s="502"/>
      <c r="C150" s="263" t="s">
        <v>180</v>
      </c>
      <c r="D150" s="377" t="s">
        <v>544</v>
      </c>
      <c r="E150" s="377"/>
      <c r="F150" s="377"/>
      <c r="G150" s="377"/>
      <c r="H150" s="377"/>
      <c r="I150" s="377"/>
      <c r="J150" s="377"/>
      <c r="K150" s="377"/>
      <c r="L150" s="377"/>
      <c r="M150" s="377"/>
      <c r="N150" s="377"/>
      <c r="O150" s="377"/>
      <c r="P150" s="377"/>
      <c r="Q150" s="508"/>
      <c r="R150" s="210"/>
      <c r="S150" s="9"/>
      <c r="T150" s="9"/>
      <c r="U150" s="9"/>
      <c r="V150" s="9"/>
    </row>
    <row r="151" spans="1:22" x14ac:dyDescent="0.25">
      <c r="A151" s="204"/>
      <c r="B151" s="502"/>
      <c r="C151" s="263" t="s">
        <v>202</v>
      </c>
      <c r="D151" s="377" t="s">
        <v>222</v>
      </c>
      <c r="E151" s="377"/>
      <c r="F151" s="377"/>
      <c r="G151" s="377"/>
      <c r="H151" s="377"/>
      <c r="I151" s="377"/>
      <c r="J151" s="377"/>
      <c r="K151" s="377"/>
      <c r="L151" s="377"/>
      <c r="M151" s="377"/>
      <c r="N151" s="377"/>
      <c r="O151" s="377"/>
      <c r="P151" s="377"/>
      <c r="Q151" s="508"/>
      <c r="R151" s="210"/>
      <c r="S151" s="9"/>
      <c r="T151" s="9"/>
      <c r="U151" s="9"/>
      <c r="V151" s="9"/>
    </row>
    <row r="152" spans="1:22" ht="27.75" customHeight="1" x14ac:dyDescent="0.25">
      <c r="A152" s="204"/>
      <c r="B152" s="502"/>
      <c r="C152" s="263" t="s">
        <v>203</v>
      </c>
      <c r="D152" s="377" t="s">
        <v>545</v>
      </c>
      <c r="E152" s="377"/>
      <c r="F152" s="377"/>
      <c r="G152" s="377"/>
      <c r="H152" s="377"/>
      <c r="I152" s="377"/>
      <c r="J152" s="377"/>
      <c r="K152" s="377"/>
      <c r="L152" s="377"/>
      <c r="M152" s="377"/>
      <c r="N152" s="377"/>
      <c r="O152" s="377"/>
      <c r="P152" s="377"/>
      <c r="Q152" s="508"/>
      <c r="R152" s="210"/>
      <c r="S152" s="9"/>
      <c r="T152" s="9"/>
      <c r="U152" s="9"/>
      <c r="V152" s="9"/>
    </row>
    <row r="153" spans="1:22" ht="41.25" customHeight="1" x14ac:dyDescent="0.25">
      <c r="A153" s="204"/>
      <c r="B153" s="502"/>
      <c r="C153" s="503" t="s">
        <v>599</v>
      </c>
      <c r="D153" s="497"/>
      <c r="E153" s="497"/>
      <c r="F153" s="497"/>
      <c r="G153" s="497"/>
      <c r="H153" s="497"/>
      <c r="I153" s="497"/>
      <c r="J153" s="497"/>
      <c r="K153" s="497"/>
      <c r="L153" s="497"/>
      <c r="M153" s="497"/>
      <c r="N153" s="497"/>
      <c r="O153" s="497"/>
      <c r="P153" s="497"/>
      <c r="Q153" s="504"/>
      <c r="R153" s="210"/>
      <c r="S153" s="9"/>
      <c r="T153" s="9"/>
      <c r="U153" s="9"/>
      <c r="V153" s="9"/>
    </row>
    <row r="154" spans="1:22" ht="112.5" customHeight="1" x14ac:dyDescent="0.25">
      <c r="A154" s="204"/>
      <c r="B154" s="354"/>
      <c r="C154" s="355"/>
      <c r="D154" s="355"/>
      <c r="E154" s="355"/>
      <c r="F154" s="355"/>
      <c r="G154" s="355"/>
      <c r="H154" s="355"/>
      <c r="I154" s="355"/>
      <c r="J154" s="355"/>
      <c r="K154" s="355"/>
      <c r="L154" s="355"/>
      <c r="M154" s="355"/>
      <c r="N154" s="355"/>
      <c r="O154" s="355"/>
      <c r="P154" s="355"/>
      <c r="Q154" s="356"/>
      <c r="R154" s="210"/>
      <c r="S154" s="9"/>
      <c r="T154" s="9"/>
      <c r="U154" s="9"/>
      <c r="V154" s="9"/>
    </row>
    <row r="155" spans="1:22" ht="112.5" customHeight="1" x14ac:dyDescent="0.25">
      <c r="A155" s="204"/>
      <c r="B155" s="524"/>
      <c r="C155" s="525"/>
      <c r="D155" s="525"/>
      <c r="E155" s="525"/>
      <c r="F155" s="525"/>
      <c r="G155" s="525"/>
      <c r="H155" s="525"/>
      <c r="I155" s="525"/>
      <c r="J155" s="525"/>
      <c r="K155" s="525"/>
      <c r="L155" s="525"/>
      <c r="M155" s="525"/>
      <c r="N155" s="525"/>
      <c r="O155" s="525"/>
      <c r="P155" s="525"/>
      <c r="Q155" s="526"/>
      <c r="R155" s="210"/>
      <c r="S155" s="9"/>
      <c r="T155" s="9"/>
      <c r="U155" s="9"/>
      <c r="V155" s="9"/>
    </row>
    <row r="156" spans="1:22" ht="112.5" customHeight="1" x14ac:dyDescent="0.25">
      <c r="A156" s="204"/>
      <c r="B156" s="364"/>
      <c r="C156" s="365"/>
      <c r="D156" s="365"/>
      <c r="E156" s="365"/>
      <c r="F156" s="365"/>
      <c r="G156" s="365"/>
      <c r="H156" s="365"/>
      <c r="I156" s="365"/>
      <c r="J156" s="365"/>
      <c r="K156" s="365"/>
      <c r="L156" s="365"/>
      <c r="M156" s="365"/>
      <c r="N156" s="365"/>
      <c r="O156" s="365"/>
      <c r="P156" s="365"/>
      <c r="Q156" s="366"/>
      <c r="R156" s="210"/>
      <c r="S156" s="9"/>
      <c r="T156" s="9"/>
      <c r="U156" s="9"/>
      <c r="V156" s="9"/>
    </row>
    <row r="157" spans="1:22" ht="8.25" customHeight="1" x14ac:dyDescent="0.25">
      <c r="A157" s="204"/>
      <c r="B157" s="369"/>
      <c r="C157" s="369"/>
      <c r="D157" s="369"/>
      <c r="E157" s="369"/>
      <c r="F157" s="369"/>
      <c r="G157" s="369"/>
      <c r="H157" s="369"/>
      <c r="I157" s="369"/>
      <c r="J157" s="369"/>
      <c r="K157" s="369"/>
      <c r="L157" s="369"/>
      <c r="M157" s="369"/>
      <c r="N157" s="369"/>
      <c r="O157" s="369"/>
      <c r="P157" s="369"/>
      <c r="Q157" s="369"/>
      <c r="R157" s="210"/>
      <c r="S157" s="9"/>
      <c r="T157" s="9"/>
      <c r="U157" s="9"/>
      <c r="V157" s="9"/>
    </row>
    <row r="158" spans="1:22" x14ac:dyDescent="0.25">
      <c r="A158" s="204"/>
      <c r="B158" s="379" t="s">
        <v>9</v>
      </c>
      <c r="C158" s="379"/>
      <c r="D158" s="379"/>
      <c r="E158" s="379"/>
      <c r="F158" s="379"/>
      <c r="G158" s="379"/>
      <c r="H158" s="379"/>
      <c r="I158" s="379"/>
      <c r="J158" s="379"/>
      <c r="K158" s="379"/>
      <c r="L158" s="379"/>
      <c r="M158" s="379"/>
      <c r="N158" s="379"/>
      <c r="O158" s="379"/>
      <c r="P158" s="379"/>
      <c r="Q158" s="379"/>
      <c r="R158" s="210"/>
      <c r="S158" s="9"/>
      <c r="T158" s="9"/>
      <c r="U158" s="9"/>
      <c r="V158" s="9"/>
    </row>
    <row r="159" spans="1:22" hidden="1" x14ac:dyDescent="0.25">
      <c r="A159" s="204"/>
      <c r="B159" s="205" t="str">
        <f>$D$10</f>
        <v>2026-2027</v>
      </c>
      <c r="C159" s="368" t="s">
        <v>526</v>
      </c>
      <c r="D159" s="368"/>
      <c r="E159" s="206" t="str">
        <f>'Main Page'!$F$13</f>
        <v>Albemarle County Public Schools</v>
      </c>
      <c r="F159" s="206"/>
      <c r="G159" s="206"/>
      <c r="H159" s="207"/>
      <c r="I159" s="206" t="s">
        <v>532</v>
      </c>
      <c r="J159" s="208">
        <f>'Main Page'!$F$14</f>
        <v>2</v>
      </c>
      <c r="K159" s="370" t="str">
        <f>'Main Page'!$B$6</f>
        <v>Title IV, Part A, Student Support and Academic Enrichment Grants</v>
      </c>
      <c r="L159" s="370"/>
      <c r="M159" s="370"/>
      <c r="N159" s="370"/>
      <c r="O159" s="370"/>
      <c r="P159" s="370"/>
      <c r="Q159" s="370"/>
      <c r="R159" s="210"/>
      <c r="S159" s="9"/>
      <c r="T159" s="9"/>
      <c r="U159" s="9"/>
      <c r="V159" s="9"/>
    </row>
    <row r="160" spans="1:22" ht="14.4" hidden="1" thickBot="1" x14ac:dyDescent="0.3">
      <c r="A160" s="204"/>
      <c r="B160" s="371" t="s">
        <v>111</v>
      </c>
      <c r="C160" s="371"/>
      <c r="D160" s="371"/>
      <c r="E160" s="371"/>
      <c r="F160" s="371"/>
      <c r="G160" s="371"/>
      <c r="H160" s="371"/>
      <c r="I160" s="371"/>
      <c r="J160" s="371"/>
      <c r="K160" s="371"/>
      <c r="L160" s="371"/>
      <c r="M160" s="371"/>
      <c r="N160" s="371"/>
      <c r="O160" s="371"/>
      <c r="P160" s="371"/>
      <c r="Q160" s="371"/>
      <c r="R160" s="210"/>
      <c r="S160" s="9"/>
      <c r="T160" s="9"/>
      <c r="U160" s="9"/>
      <c r="V160" s="9"/>
    </row>
    <row r="161" spans="1:22" x14ac:dyDescent="0.25">
      <c r="A161" s="204"/>
      <c r="B161" s="205" t="str">
        <f>$D$10</f>
        <v>2026-2027</v>
      </c>
      <c r="C161" s="368" t="s">
        <v>526</v>
      </c>
      <c r="D161" s="368"/>
      <c r="E161" s="206" t="str">
        <f>'Main Page'!$F$13</f>
        <v>Albemarle County Public Schools</v>
      </c>
      <c r="F161" s="206"/>
      <c r="G161" s="206"/>
      <c r="H161" s="207"/>
      <c r="I161" s="206" t="s">
        <v>532</v>
      </c>
      <c r="J161" s="208">
        <f>'Main Page'!$F$14</f>
        <v>2</v>
      </c>
      <c r="K161" s="370" t="str">
        <f>'Main Page'!$B$6</f>
        <v>Title IV, Part A, Student Support and Academic Enrichment Grants</v>
      </c>
      <c r="L161" s="370"/>
      <c r="M161" s="370"/>
      <c r="N161" s="370"/>
      <c r="O161" s="370"/>
      <c r="P161" s="370"/>
      <c r="Q161" s="370"/>
      <c r="R161" s="210"/>
      <c r="S161" s="9"/>
      <c r="T161" s="9"/>
      <c r="U161" s="9"/>
      <c r="V161" s="9"/>
    </row>
    <row r="162" spans="1:22" ht="14.4" thickBot="1" x14ac:dyDescent="0.3">
      <c r="A162" s="204"/>
      <c r="B162" s="371" t="s">
        <v>612</v>
      </c>
      <c r="C162" s="371"/>
      <c r="D162" s="371"/>
      <c r="E162" s="371"/>
      <c r="F162" s="371"/>
      <c r="G162" s="371"/>
      <c r="H162" s="371"/>
      <c r="I162" s="371"/>
      <c r="J162" s="371"/>
      <c r="K162" s="371"/>
      <c r="L162" s="371"/>
      <c r="M162" s="371"/>
      <c r="N162" s="371"/>
      <c r="O162" s="371"/>
      <c r="P162" s="371"/>
      <c r="Q162" s="371"/>
      <c r="R162" s="210"/>
      <c r="S162" s="9"/>
      <c r="T162" s="9"/>
      <c r="U162" s="9"/>
      <c r="V162" s="9"/>
    </row>
    <row r="163" spans="1:22" ht="7.5" customHeight="1" x14ac:dyDescent="0.25">
      <c r="A163" s="204"/>
      <c r="B163" s="235"/>
      <c r="C163" s="235"/>
      <c r="D163" s="235"/>
      <c r="E163" s="235"/>
      <c r="F163" s="235"/>
      <c r="G163" s="235"/>
      <c r="H163" s="235"/>
      <c r="I163" s="235"/>
      <c r="J163" s="235"/>
      <c r="K163" s="235"/>
      <c r="L163" s="235"/>
      <c r="M163" s="235"/>
      <c r="N163" s="235"/>
      <c r="O163" s="235"/>
      <c r="P163" s="235"/>
      <c r="Q163" s="235"/>
      <c r="R163" s="210"/>
      <c r="S163" s="9"/>
      <c r="T163" s="9"/>
      <c r="U163" s="9"/>
      <c r="V163" s="9"/>
    </row>
    <row r="164" spans="1:22" x14ac:dyDescent="0.25">
      <c r="A164" s="204"/>
      <c r="B164" s="243" t="s">
        <v>19</v>
      </c>
      <c r="C164" s="377" t="s">
        <v>604</v>
      </c>
      <c r="D164" s="377"/>
      <c r="E164" s="377"/>
      <c r="F164" s="377"/>
      <c r="G164" s="377"/>
      <c r="H164" s="377"/>
      <c r="I164" s="377"/>
      <c r="J164" s="377"/>
      <c r="K164" s="377"/>
      <c r="L164" s="377"/>
      <c r="M164" s="377"/>
      <c r="N164" s="377"/>
      <c r="O164" s="377"/>
      <c r="P164" s="377"/>
      <c r="Q164" s="377"/>
      <c r="R164" s="210"/>
      <c r="S164" s="9"/>
      <c r="T164" s="9"/>
      <c r="U164" s="9"/>
      <c r="V164" s="9"/>
    </row>
    <row r="165" spans="1:22" ht="111" customHeight="1" x14ac:dyDescent="0.25">
      <c r="A165" s="204"/>
      <c r="B165" s="243" t="s">
        <v>55</v>
      </c>
      <c r="C165" s="377" t="s">
        <v>600</v>
      </c>
      <c r="D165" s="377"/>
      <c r="E165" s="377"/>
      <c r="F165" s="377"/>
      <c r="G165" s="377"/>
      <c r="H165" s="377"/>
      <c r="I165" s="377"/>
      <c r="J165" s="377"/>
      <c r="K165" s="377"/>
      <c r="L165" s="377"/>
      <c r="M165" s="377"/>
      <c r="N165" s="377"/>
      <c r="O165" s="377"/>
      <c r="P165" s="377"/>
      <c r="Q165" s="377"/>
      <c r="R165" s="210"/>
      <c r="S165" s="9"/>
      <c r="T165" s="9"/>
      <c r="U165" s="9"/>
      <c r="V165" s="9"/>
    </row>
    <row r="166" spans="1:22" x14ac:dyDescent="0.25">
      <c r="A166" s="204"/>
      <c r="B166" s="392" t="s">
        <v>47</v>
      </c>
      <c r="C166" s="393"/>
      <c r="D166" s="393"/>
      <c r="E166" s="393"/>
      <c r="F166" s="393"/>
      <c r="G166" s="393"/>
      <c r="H166" s="393"/>
      <c r="I166" s="393"/>
      <c r="J166" s="393"/>
      <c r="K166" s="393"/>
      <c r="L166" s="393"/>
      <c r="M166" s="393"/>
      <c r="N166" s="393"/>
      <c r="O166" s="393"/>
      <c r="P166" s="393"/>
      <c r="Q166" s="394"/>
      <c r="R166" s="210"/>
      <c r="S166" s="9"/>
      <c r="T166" s="9"/>
      <c r="U166" s="9"/>
      <c r="V166" s="9"/>
    </row>
    <row r="167" spans="1:22" ht="114.75" customHeight="1" x14ac:dyDescent="0.25">
      <c r="A167" s="204"/>
      <c r="B167" s="536"/>
      <c r="C167" s="537"/>
      <c r="D167" s="537"/>
      <c r="E167" s="537"/>
      <c r="F167" s="537"/>
      <c r="G167" s="537"/>
      <c r="H167" s="537"/>
      <c r="I167" s="537"/>
      <c r="J167" s="537"/>
      <c r="K167" s="537"/>
      <c r="L167" s="537"/>
      <c r="M167" s="537"/>
      <c r="N167" s="537"/>
      <c r="O167" s="537"/>
      <c r="P167" s="537"/>
      <c r="Q167" s="538"/>
      <c r="R167" s="210"/>
      <c r="S167" s="9"/>
      <c r="T167" s="9"/>
      <c r="U167" s="9"/>
      <c r="V167" s="9"/>
    </row>
    <row r="168" spans="1:22" ht="7.5" customHeight="1" x14ac:dyDescent="0.25">
      <c r="A168" s="204"/>
      <c r="B168" s="539"/>
      <c r="C168" s="539"/>
      <c r="D168" s="539"/>
      <c r="E168" s="539"/>
      <c r="F168" s="539"/>
      <c r="G168" s="539"/>
      <c r="H168" s="539"/>
      <c r="I168" s="539"/>
      <c r="J168" s="539"/>
      <c r="K168" s="539"/>
      <c r="L168" s="539"/>
      <c r="M168" s="539"/>
      <c r="N168" s="539"/>
      <c r="O168" s="539"/>
      <c r="P168" s="539"/>
      <c r="Q168" s="539"/>
      <c r="R168" s="210"/>
      <c r="S168" s="9"/>
      <c r="T168" s="9"/>
      <c r="U168" s="9"/>
      <c r="V168" s="9"/>
    </row>
    <row r="169" spans="1:22" x14ac:dyDescent="0.25">
      <c r="A169" s="204"/>
      <c r="B169" s="357" t="s">
        <v>82</v>
      </c>
      <c r="C169" s="358"/>
      <c r="D169" s="358"/>
      <c r="E169" s="358"/>
      <c r="F169" s="358"/>
      <c r="G169" s="358"/>
      <c r="H169" s="358"/>
      <c r="I169" s="358"/>
      <c r="J169" s="358"/>
      <c r="K169" s="358"/>
      <c r="L169" s="358"/>
      <c r="M169" s="358"/>
      <c r="N169" s="358"/>
      <c r="O169" s="358"/>
      <c r="P169" s="358"/>
      <c r="Q169" s="359"/>
      <c r="R169" s="210"/>
      <c r="S169" s="9"/>
      <c r="T169" s="9"/>
      <c r="U169" s="9"/>
      <c r="V169" s="9"/>
    </row>
    <row r="170" spans="1:22" ht="114.75" customHeight="1" x14ac:dyDescent="0.25">
      <c r="A170" s="204"/>
      <c r="B170" s="354"/>
      <c r="C170" s="355"/>
      <c r="D170" s="355"/>
      <c r="E170" s="355"/>
      <c r="F170" s="355"/>
      <c r="G170" s="355"/>
      <c r="H170" s="355"/>
      <c r="I170" s="355"/>
      <c r="J170" s="355"/>
      <c r="K170" s="355"/>
      <c r="L170" s="355"/>
      <c r="M170" s="355"/>
      <c r="N170" s="355"/>
      <c r="O170" s="355"/>
      <c r="P170" s="355"/>
      <c r="Q170" s="356"/>
      <c r="R170" s="210"/>
      <c r="S170" s="9"/>
      <c r="T170" s="9"/>
      <c r="U170" s="9"/>
      <c r="V170" s="9"/>
    </row>
    <row r="171" spans="1:22" ht="114.75" customHeight="1" x14ac:dyDescent="0.25">
      <c r="A171" s="204"/>
      <c r="B171" s="364"/>
      <c r="C171" s="365"/>
      <c r="D171" s="365"/>
      <c r="E171" s="365"/>
      <c r="F171" s="365"/>
      <c r="G171" s="365"/>
      <c r="H171" s="365"/>
      <c r="I171" s="365"/>
      <c r="J171" s="365"/>
      <c r="K171" s="365"/>
      <c r="L171" s="365"/>
      <c r="M171" s="365"/>
      <c r="N171" s="365"/>
      <c r="O171" s="365"/>
      <c r="P171" s="365"/>
      <c r="Q171" s="366"/>
      <c r="R171" s="210"/>
      <c r="S171" s="9"/>
      <c r="T171" s="9"/>
      <c r="U171" s="9"/>
      <c r="V171" s="9"/>
    </row>
    <row r="172" spans="1:22" ht="13.8" x14ac:dyDescent="0.25">
      <c r="A172" s="204"/>
      <c r="B172" s="363"/>
      <c r="C172" s="363"/>
      <c r="D172" s="363"/>
      <c r="E172" s="363"/>
      <c r="F172" s="363"/>
      <c r="G172" s="363"/>
      <c r="H172" s="363"/>
      <c r="I172" s="363"/>
      <c r="J172" s="363"/>
      <c r="K172" s="363"/>
      <c r="L172" s="363"/>
      <c r="M172" s="363"/>
      <c r="N172" s="363"/>
      <c r="O172" s="363"/>
      <c r="P172" s="363"/>
      <c r="Q172" s="363"/>
      <c r="R172" s="210"/>
      <c r="S172" s="9"/>
      <c r="T172" s="9"/>
      <c r="U172" s="9"/>
      <c r="V172" s="9"/>
    </row>
    <row r="173" spans="1:22" x14ac:dyDescent="0.25">
      <c r="A173" s="204"/>
      <c r="B173" s="351" t="s">
        <v>48</v>
      </c>
      <c r="C173" s="352"/>
      <c r="D173" s="352"/>
      <c r="E173" s="352"/>
      <c r="F173" s="352"/>
      <c r="G173" s="352"/>
      <c r="H173" s="352"/>
      <c r="I173" s="352"/>
      <c r="J173" s="352"/>
      <c r="K173" s="352"/>
      <c r="L173" s="352"/>
      <c r="M173" s="352"/>
      <c r="N173" s="352"/>
      <c r="O173" s="352"/>
      <c r="P173" s="352"/>
      <c r="Q173" s="353"/>
      <c r="R173" s="210"/>
      <c r="S173" s="9"/>
      <c r="T173" s="9"/>
      <c r="U173" s="9"/>
      <c r="V173" s="9"/>
    </row>
    <row r="174" spans="1:22" ht="114.75" customHeight="1" x14ac:dyDescent="0.25">
      <c r="A174" s="204"/>
      <c r="B174" s="354"/>
      <c r="C174" s="355"/>
      <c r="D174" s="355"/>
      <c r="E174" s="355"/>
      <c r="F174" s="355"/>
      <c r="G174" s="355"/>
      <c r="H174" s="355"/>
      <c r="I174" s="355"/>
      <c r="J174" s="355"/>
      <c r="K174" s="355"/>
      <c r="L174" s="355"/>
      <c r="M174" s="355"/>
      <c r="N174" s="355"/>
      <c r="O174" s="355"/>
      <c r="P174" s="355"/>
      <c r="Q174" s="356"/>
      <c r="R174" s="210"/>
      <c r="S174" s="9"/>
      <c r="T174" s="9"/>
      <c r="U174" s="9"/>
      <c r="V174" s="9"/>
    </row>
    <row r="175" spans="1:22" ht="7.5" customHeight="1" x14ac:dyDescent="0.25">
      <c r="A175" s="204"/>
      <c r="B175" s="362"/>
      <c r="C175" s="362"/>
      <c r="D175" s="362"/>
      <c r="E175" s="362"/>
      <c r="F175" s="362"/>
      <c r="G175" s="362"/>
      <c r="H175" s="362"/>
      <c r="I175" s="362"/>
      <c r="J175" s="362"/>
      <c r="K175" s="362"/>
      <c r="L175" s="362"/>
      <c r="M175" s="362"/>
      <c r="N175" s="362"/>
      <c r="O175" s="362"/>
      <c r="P175" s="362"/>
      <c r="Q175" s="362"/>
      <c r="R175" s="210"/>
      <c r="S175" s="9"/>
      <c r="T175" s="9"/>
      <c r="U175" s="9"/>
      <c r="V175" s="9"/>
    </row>
    <row r="176" spans="1:22" x14ac:dyDescent="0.25">
      <c r="A176" s="204"/>
      <c r="B176" s="357" t="s">
        <v>82</v>
      </c>
      <c r="C176" s="358"/>
      <c r="D176" s="358"/>
      <c r="E176" s="358"/>
      <c r="F176" s="358"/>
      <c r="G176" s="358"/>
      <c r="H176" s="358"/>
      <c r="I176" s="358"/>
      <c r="J176" s="358"/>
      <c r="K176" s="358"/>
      <c r="L176" s="358"/>
      <c r="M176" s="358"/>
      <c r="N176" s="358"/>
      <c r="O176" s="358"/>
      <c r="P176" s="358"/>
      <c r="Q176" s="359"/>
      <c r="R176" s="210"/>
      <c r="S176" s="9"/>
      <c r="T176" s="9"/>
      <c r="U176" s="9"/>
      <c r="V176" s="9"/>
    </row>
    <row r="177" spans="1:22" ht="114.75" customHeight="1" x14ac:dyDescent="0.25">
      <c r="A177" s="204"/>
      <c r="B177" s="354"/>
      <c r="C177" s="355"/>
      <c r="D177" s="355"/>
      <c r="E177" s="355"/>
      <c r="F177" s="355"/>
      <c r="G177" s="355"/>
      <c r="H177" s="355"/>
      <c r="I177" s="355"/>
      <c r="J177" s="355"/>
      <c r="K177" s="355"/>
      <c r="L177" s="355"/>
      <c r="M177" s="355"/>
      <c r="N177" s="355"/>
      <c r="O177" s="355"/>
      <c r="P177" s="355"/>
      <c r="Q177" s="356"/>
      <c r="R177" s="210"/>
      <c r="S177" s="9"/>
      <c r="T177" s="9"/>
      <c r="U177" s="9"/>
      <c r="V177" s="9"/>
    </row>
    <row r="178" spans="1:22" ht="114.75" customHeight="1" x14ac:dyDescent="0.25">
      <c r="A178" s="204"/>
      <c r="B178" s="364"/>
      <c r="C178" s="365"/>
      <c r="D178" s="365"/>
      <c r="E178" s="365"/>
      <c r="F178" s="365"/>
      <c r="G178" s="365"/>
      <c r="H178" s="365"/>
      <c r="I178" s="365"/>
      <c r="J178" s="365"/>
      <c r="K178" s="365"/>
      <c r="L178" s="365"/>
      <c r="M178" s="365"/>
      <c r="N178" s="365"/>
      <c r="O178" s="365"/>
      <c r="P178" s="365"/>
      <c r="Q178" s="366"/>
      <c r="R178" s="210"/>
      <c r="S178" s="9"/>
      <c r="T178" s="9"/>
      <c r="U178" s="9"/>
      <c r="V178" s="9"/>
    </row>
    <row r="179" spans="1:22" ht="7.5" customHeight="1" x14ac:dyDescent="0.25">
      <c r="A179" s="204"/>
      <c r="B179" s="363"/>
      <c r="C179" s="363"/>
      <c r="D179" s="363"/>
      <c r="E179" s="363"/>
      <c r="F179" s="363"/>
      <c r="G179" s="363"/>
      <c r="H179" s="363"/>
      <c r="I179" s="363"/>
      <c r="J179" s="363"/>
      <c r="K179" s="363"/>
      <c r="L179" s="363"/>
      <c r="M179" s="363"/>
      <c r="N179" s="363"/>
      <c r="O179" s="363"/>
      <c r="P179" s="363"/>
      <c r="Q179" s="363"/>
      <c r="R179" s="210"/>
      <c r="S179" s="9"/>
      <c r="T179" s="9"/>
      <c r="U179" s="9"/>
      <c r="V179" s="9"/>
    </row>
    <row r="180" spans="1:22" x14ac:dyDescent="0.25">
      <c r="A180" s="204"/>
      <c r="B180" s="369" t="s">
        <v>156</v>
      </c>
      <c r="C180" s="369"/>
      <c r="D180" s="369"/>
      <c r="E180" s="369"/>
      <c r="F180" s="369"/>
      <c r="G180" s="369"/>
      <c r="H180" s="369"/>
      <c r="I180" s="369"/>
      <c r="J180" s="369"/>
      <c r="K180" s="369"/>
      <c r="L180" s="369"/>
      <c r="M180" s="369"/>
      <c r="N180" s="369"/>
      <c r="O180" s="369"/>
      <c r="P180" s="369"/>
      <c r="Q180" s="369"/>
      <c r="R180" s="210"/>
      <c r="S180" s="9"/>
      <c r="T180" s="9"/>
      <c r="U180" s="9"/>
      <c r="V180" s="9"/>
    </row>
    <row r="181" spans="1:22" x14ac:dyDescent="0.25">
      <c r="A181" s="204"/>
      <c r="B181" s="205" t="str">
        <f>$D$10</f>
        <v>2026-2027</v>
      </c>
      <c r="C181" s="368" t="s">
        <v>526</v>
      </c>
      <c r="D181" s="368"/>
      <c r="E181" s="206" t="str">
        <f>'Main Page'!$F$13</f>
        <v>Albemarle County Public Schools</v>
      </c>
      <c r="F181" s="206"/>
      <c r="G181" s="206"/>
      <c r="H181" s="207"/>
      <c r="I181" s="206" t="s">
        <v>532</v>
      </c>
      <c r="J181" s="208">
        <f>'Main Page'!$F$14</f>
        <v>2</v>
      </c>
      <c r="K181" s="370" t="str">
        <f>'Main Page'!$B$6</f>
        <v>Title IV, Part A, Student Support and Academic Enrichment Grants</v>
      </c>
      <c r="L181" s="370"/>
      <c r="M181" s="370"/>
      <c r="N181" s="370"/>
      <c r="O181" s="370"/>
      <c r="P181" s="370"/>
      <c r="Q181" s="370"/>
      <c r="R181" s="210"/>
      <c r="S181" s="9"/>
      <c r="T181" s="9"/>
      <c r="U181" s="9"/>
      <c r="V181" s="9"/>
    </row>
    <row r="182" spans="1:22" ht="14.4" thickBot="1" x14ac:dyDescent="0.3">
      <c r="A182" s="204"/>
      <c r="B182" s="371" t="s">
        <v>608</v>
      </c>
      <c r="C182" s="371"/>
      <c r="D182" s="371"/>
      <c r="E182" s="371"/>
      <c r="F182" s="371"/>
      <c r="G182" s="371"/>
      <c r="H182" s="371"/>
      <c r="I182" s="371"/>
      <c r="J182" s="371"/>
      <c r="K182" s="371"/>
      <c r="L182" s="371"/>
      <c r="M182" s="371"/>
      <c r="N182" s="371"/>
      <c r="O182" s="371"/>
      <c r="P182" s="371"/>
      <c r="Q182" s="371"/>
      <c r="R182" s="210"/>
      <c r="S182" s="9"/>
      <c r="T182" s="9"/>
      <c r="U182" s="9"/>
      <c r="V182" s="9"/>
    </row>
    <row r="183" spans="1:22" ht="7.5" customHeight="1" x14ac:dyDescent="0.25">
      <c r="A183" s="204"/>
      <c r="B183" s="350"/>
      <c r="C183" s="350"/>
      <c r="D183" s="350"/>
      <c r="E183" s="350"/>
      <c r="F183" s="350"/>
      <c r="G183" s="350"/>
      <c r="H183" s="350"/>
      <c r="I183" s="350"/>
      <c r="J183" s="350"/>
      <c r="K183" s="350"/>
      <c r="L183" s="350"/>
      <c r="M183" s="350"/>
      <c r="N183" s="350"/>
      <c r="O183" s="350"/>
      <c r="P183" s="350"/>
      <c r="Q183" s="350"/>
      <c r="R183" s="210"/>
      <c r="S183" s="9"/>
      <c r="T183" s="9"/>
      <c r="U183" s="9"/>
      <c r="V183" s="9"/>
    </row>
    <row r="184" spans="1:22" x14ac:dyDescent="0.25">
      <c r="A184" s="204"/>
      <c r="B184" s="351" t="s">
        <v>49</v>
      </c>
      <c r="C184" s="352"/>
      <c r="D184" s="352"/>
      <c r="E184" s="352"/>
      <c r="F184" s="352"/>
      <c r="G184" s="352"/>
      <c r="H184" s="352"/>
      <c r="I184" s="352"/>
      <c r="J184" s="352"/>
      <c r="K184" s="352"/>
      <c r="L184" s="352"/>
      <c r="M184" s="352"/>
      <c r="N184" s="352"/>
      <c r="O184" s="352"/>
      <c r="P184" s="352"/>
      <c r="Q184" s="353"/>
      <c r="R184" s="210"/>
      <c r="S184" s="9"/>
      <c r="T184" s="9"/>
      <c r="U184" s="9"/>
      <c r="V184" s="9"/>
    </row>
    <row r="185" spans="1:22" ht="114.75" customHeight="1" x14ac:dyDescent="0.25">
      <c r="A185" s="204"/>
      <c r="B185" s="354"/>
      <c r="C185" s="355"/>
      <c r="D185" s="355"/>
      <c r="E185" s="355"/>
      <c r="F185" s="355"/>
      <c r="G185" s="355"/>
      <c r="H185" s="355"/>
      <c r="I185" s="355"/>
      <c r="J185" s="355"/>
      <c r="K185" s="355"/>
      <c r="L185" s="355"/>
      <c r="M185" s="355"/>
      <c r="N185" s="355"/>
      <c r="O185" s="355"/>
      <c r="P185" s="355"/>
      <c r="Q185" s="356"/>
      <c r="R185" s="210"/>
      <c r="S185" s="9"/>
      <c r="T185" s="9"/>
      <c r="U185" s="9"/>
      <c r="V185" s="9"/>
    </row>
    <row r="186" spans="1:22" ht="7.5" customHeight="1" x14ac:dyDescent="0.25">
      <c r="A186" s="204"/>
      <c r="B186" s="362"/>
      <c r="C186" s="362"/>
      <c r="D186" s="362"/>
      <c r="E186" s="362"/>
      <c r="F186" s="362"/>
      <c r="G186" s="362"/>
      <c r="H186" s="362"/>
      <c r="I186" s="362"/>
      <c r="J186" s="362"/>
      <c r="K186" s="362"/>
      <c r="L186" s="362"/>
      <c r="M186" s="362"/>
      <c r="N186" s="362"/>
      <c r="O186" s="362"/>
      <c r="P186" s="362"/>
      <c r="Q186" s="362"/>
      <c r="R186" s="210"/>
      <c r="S186" s="9"/>
      <c r="T186" s="9"/>
      <c r="U186" s="9"/>
      <c r="V186" s="9"/>
    </row>
    <row r="187" spans="1:22" x14ac:dyDescent="0.25">
      <c r="A187" s="204"/>
      <c r="B187" s="357" t="s">
        <v>82</v>
      </c>
      <c r="C187" s="358"/>
      <c r="D187" s="358"/>
      <c r="E187" s="358"/>
      <c r="F187" s="358"/>
      <c r="G187" s="358"/>
      <c r="H187" s="358"/>
      <c r="I187" s="358"/>
      <c r="J187" s="358"/>
      <c r="K187" s="358"/>
      <c r="L187" s="358"/>
      <c r="M187" s="358"/>
      <c r="N187" s="358"/>
      <c r="O187" s="358"/>
      <c r="P187" s="358"/>
      <c r="Q187" s="359"/>
      <c r="R187" s="210"/>
      <c r="S187" s="9"/>
      <c r="T187" s="9"/>
      <c r="U187" s="9"/>
      <c r="V187" s="9"/>
    </row>
    <row r="188" spans="1:22" ht="114.75" customHeight="1" x14ac:dyDescent="0.25">
      <c r="A188" s="204"/>
      <c r="B188" s="354"/>
      <c r="C188" s="355"/>
      <c r="D188" s="355"/>
      <c r="E188" s="355"/>
      <c r="F188" s="355"/>
      <c r="G188" s="355"/>
      <c r="H188" s="355"/>
      <c r="I188" s="355"/>
      <c r="J188" s="355"/>
      <c r="K188" s="355"/>
      <c r="L188" s="355"/>
      <c r="M188" s="355"/>
      <c r="N188" s="355"/>
      <c r="O188" s="355"/>
      <c r="P188" s="355"/>
      <c r="Q188" s="356"/>
      <c r="R188" s="210"/>
      <c r="S188" s="9"/>
      <c r="T188" s="9"/>
      <c r="U188" s="9"/>
      <c r="V188" s="9"/>
    </row>
    <row r="189" spans="1:22" ht="114.75" customHeight="1" x14ac:dyDescent="0.25">
      <c r="A189" s="204"/>
      <c r="B189" s="364"/>
      <c r="C189" s="365"/>
      <c r="D189" s="365"/>
      <c r="E189" s="365"/>
      <c r="F189" s="365"/>
      <c r="G189" s="365"/>
      <c r="H189" s="365"/>
      <c r="I189" s="365"/>
      <c r="J189" s="365"/>
      <c r="K189" s="365"/>
      <c r="L189" s="365"/>
      <c r="M189" s="365"/>
      <c r="N189" s="365"/>
      <c r="O189" s="365"/>
      <c r="P189" s="365"/>
      <c r="Q189" s="366"/>
      <c r="R189" s="210"/>
      <c r="S189" s="9"/>
      <c r="T189" s="9"/>
      <c r="U189" s="9"/>
      <c r="V189" s="9"/>
    </row>
    <row r="190" spans="1:22" ht="7.5" customHeight="1" x14ac:dyDescent="0.25">
      <c r="A190" s="204"/>
      <c r="B190" s="363"/>
      <c r="C190" s="363"/>
      <c r="D190" s="363"/>
      <c r="E190" s="363"/>
      <c r="F190" s="363"/>
      <c r="G190" s="363"/>
      <c r="H190" s="363"/>
      <c r="I190" s="363"/>
      <c r="J190" s="363"/>
      <c r="K190" s="363"/>
      <c r="L190" s="363"/>
      <c r="M190" s="363"/>
      <c r="N190" s="363"/>
      <c r="O190" s="363"/>
      <c r="P190" s="363"/>
      <c r="Q190" s="363"/>
      <c r="R190" s="210"/>
      <c r="S190" s="9"/>
      <c r="T190" s="9"/>
      <c r="U190" s="9"/>
      <c r="V190" s="9"/>
    </row>
    <row r="191" spans="1:22" x14ac:dyDescent="0.25">
      <c r="A191" s="204"/>
      <c r="B191" s="351" t="s">
        <v>28</v>
      </c>
      <c r="C191" s="352"/>
      <c r="D191" s="352"/>
      <c r="E191" s="352"/>
      <c r="F191" s="352"/>
      <c r="G191" s="352"/>
      <c r="H191" s="352"/>
      <c r="I191" s="352"/>
      <c r="J191" s="352"/>
      <c r="K191" s="352"/>
      <c r="L191" s="352"/>
      <c r="M191" s="352"/>
      <c r="N191" s="352"/>
      <c r="O191" s="352"/>
      <c r="P191" s="352"/>
      <c r="Q191" s="353"/>
      <c r="R191" s="210"/>
      <c r="S191" s="9"/>
      <c r="T191" s="9"/>
      <c r="U191" s="9"/>
      <c r="V191" s="9"/>
    </row>
    <row r="192" spans="1:22" ht="114.75" customHeight="1" x14ac:dyDescent="0.25">
      <c r="A192" s="204"/>
      <c r="B192" s="354"/>
      <c r="C192" s="355"/>
      <c r="D192" s="355"/>
      <c r="E192" s="355"/>
      <c r="F192" s="355"/>
      <c r="G192" s="355"/>
      <c r="H192" s="355"/>
      <c r="I192" s="355"/>
      <c r="J192" s="355"/>
      <c r="K192" s="355"/>
      <c r="L192" s="355"/>
      <c r="M192" s="355"/>
      <c r="N192" s="355"/>
      <c r="O192" s="355"/>
      <c r="P192" s="355"/>
      <c r="Q192" s="356"/>
      <c r="R192" s="210"/>
      <c r="S192" s="9"/>
      <c r="T192" s="9"/>
      <c r="U192" s="9"/>
      <c r="V192" s="9"/>
    </row>
    <row r="193" spans="1:22" ht="7.5" customHeight="1" x14ac:dyDescent="0.25">
      <c r="A193" s="204"/>
      <c r="B193" s="362"/>
      <c r="C193" s="362"/>
      <c r="D193" s="362"/>
      <c r="E193" s="362"/>
      <c r="F193" s="362"/>
      <c r="G193" s="362"/>
      <c r="H193" s="362"/>
      <c r="I193" s="362"/>
      <c r="J193" s="362"/>
      <c r="K193" s="362"/>
      <c r="L193" s="362"/>
      <c r="M193" s="362"/>
      <c r="N193" s="362"/>
      <c r="O193" s="362"/>
      <c r="P193" s="362"/>
      <c r="Q193" s="362"/>
      <c r="R193" s="210"/>
      <c r="S193" s="9"/>
      <c r="T193" s="9"/>
      <c r="U193" s="9"/>
      <c r="V193" s="9"/>
    </row>
    <row r="194" spans="1:22" x14ac:dyDescent="0.25">
      <c r="A194" s="204"/>
      <c r="B194" s="357" t="s">
        <v>82</v>
      </c>
      <c r="C194" s="358"/>
      <c r="D194" s="358"/>
      <c r="E194" s="358"/>
      <c r="F194" s="358"/>
      <c r="G194" s="358"/>
      <c r="H194" s="358"/>
      <c r="I194" s="358"/>
      <c r="J194" s="358"/>
      <c r="K194" s="358"/>
      <c r="L194" s="358"/>
      <c r="M194" s="358"/>
      <c r="N194" s="358"/>
      <c r="O194" s="358"/>
      <c r="P194" s="358"/>
      <c r="Q194" s="359"/>
      <c r="R194" s="210"/>
      <c r="S194" s="9"/>
      <c r="T194" s="9"/>
      <c r="U194" s="9"/>
      <c r="V194" s="9"/>
    </row>
    <row r="195" spans="1:22" ht="114.75" customHeight="1" x14ac:dyDescent="0.25">
      <c r="A195" s="204"/>
      <c r="B195" s="354"/>
      <c r="C195" s="355"/>
      <c r="D195" s="355"/>
      <c r="E195" s="355"/>
      <c r="F195" s="355"/>
      <c r="G195" s="355"/>
      <c r="H195" s="355"/>
      <c r="I195" s="355"/>
      <c r="J195" s="355"/>
      <c r="K195" s="355"/>
      <c r="L195" s="355"/>
      <c r="M195" s="355"/>
      <c r="N195" s="355"/>
      <c r="O195" s="355"/>
      <c r="P195" s="355"/>
      <c r="Q195" s="356"/>
      <c r="R195" s="210"/>
      <c r="S195" s="9"/>
      <c r="T195" s="9"/>
      <c r="U195" s="9"/>
      <c r="V195" s="9"/>
    </row>
    <row r="196" spans="1:22" ht="114.75" customHeight="1" x14ac:dyDescent="0.25">
      <c r="A196" s="204"/>
      <c r="B196" s="364"/>
      <c r="C196" s="365"/>
      <c r="D196" s="365"/>
      <c r="E196" s="365"/>
      <c r="F196" s="365"/>
      <c r="G196" s="365"/>
      <c r="H196" s="365"/>
      <c r="I196" s="365"/>
      <c r="J196" s="365"/>
      <c r="K196" s="365"/>
      <c r="L196" s="365"/>
      <c r="M196" s="365"/>
      <c r="N196" s="365"/>
      <c r="O196" s="365"/>
      <c r="P196" s="365"/>
      <c r="Q196" s="366"/>
      <c r="R196" s="210"/>
      <c r="S196" s="9"/>
      <c r="T196" s="9"/>
      <c r="U196" s="9"/>
      <c r="V196" s="9"/>
    </row>
    <row r="197" spans="1:22" ht="13.8" x14ac:dyDescent="0.25">
      <c r="A197" s="204"/>
      <c r="B197" s="246"/>
      <c r="C197" s="246"/>
      <c r="D197" s="246"/>
      <c r="E197" s="204"/>
      <c r="F197" s="204"/>
      <c r="G197" s="204"/>
      <c r="H197" s="204"/>
      <c r="I197" s="204"/>
      <c r="J197" s="204"/>
      <c r="K197" s="204"/>
      <c r="L197" s="204"/>
      <c r="M197" s="204"/>
      <c r="N197" s="204"/>
      <c r="O197" s="204"/>
      <c r="P197" s="204"/>
      <c r="Q197" s="204"/>
      <c r="R197" s="210"/>
      <c r="S197" s="9"/>
      <c r="T197" s="9"/>
      <c r="U197" s="9"/>
      <c r="V197" s="9"/>
    </row>
    <row r="198" spans="1:22" x14ac:dyDescent="0.25">
      <c r="A198" s="204"/>
      <c r="B198" s="369" t="s">
        <v>157</v>
      </c>
      <c r="C198" s="369"/>
      <c r="D198" s="369"/>
      <c r="E198" s="369"/>
      <c r="F198" s="369"/>
      <c r="G198" s="369"/>
      <c r="H198" s="369"/>
      <c r="I198" s="369"/>
      <c r="J198" s="369"/>
      <c r="K198" s="369"/>
      <c r="L198" s="369"/>
      <c r="M198" s="369"/>
      <c r="N198" s="369"/>
      <c r="O198" s="369"/>
      <c r="P198" s="369"/>
      <c r="Q198" s="369"/>
      <c r="R198" s="210"/>
      <c r="S198" s="9"/>
      <c r="T198" s="9"/>
      <c r="U198" s="9"/>
      <c r="V198" s="9"/>
    </row>
    <row r="199" spans="1:22" x14ac:dyDescent="0.25">
      <c r="A199" s="204"/>
      <c r="B199" s="205" t="str">
        <f>$D$10</f>
        <v>2026-2027</v>
      </c>
      <c r="C199" s="368" t="s">
        <v>526</v>
      </c>
      <c r="D199" s="368"/>
      <c r="E199" s="206" t="str">
        <f>'Main Page'!$F$13</f>
        <v>Albemarle County Public Schools</v>
      </c>
      <c r="F199" s="206"/>
      <c r="G199" s="206"/>
      <c r="H199" s="207"/>
      <c r="I199" s="206" t="s">
        <v>532</v>
      </c>
      <c r="J199" s="208">
        <f>'Main Page'!$F$14</f>
        <v>2</v>
      </c>
      <c r="K199" s="370" t="str">
        <f>'Main Page'!$B$6</f>
        <v>Title IV, Part A, Student Support and Academic Enrichment Grants</v>
      </c>
      <c r="L199" s="370"/>
      <c r="M199" s="370"/>
      <c r="N199" s="370"/>
      <c r="O199" s="370"/>
      <c r="P199" s="370"/>
      <c r="Q199" s="370"/>
      <c r="R199" s="210"/>
      <c r="S199" s="9"/>
      <c r="T199" s="9"/>
      <c r="U199" s="9"/>
      <c r="V199" s="9"/>
    </row>
    <row r="200" spans="1:22" ht="14.4" thickBot="1" x14ac:dyDescent="0.3">
      <c r="A200" s="204"/>
      <c r="B200" s="371" t="s">
        <v>608</v>
      </c>
      <c r="C200" s="371"/>
      <c r="D200" s="371"/>
      <c r="E200" s="371"/>
      <c r="F200" s="371"/>
      <c r="G200" s="371"/>
      <c r="H200" s="371"/>
      <c r="I200" s="371"/>
      <c r="J200" s="371"/>
      <c r="K200" s="371"/>
      <c r="L200" s="371"/>
      <c r="M200" s="371"/>
      <c r="N200" s="371"/>
      <c r="O200" s="371"/>
      <c r="P200" s="371"/>
      <c r="Q200" s="371"/>
      <c r="R200" s="210"/>
      <c r="S200" s="9"/>
      <c r="T200" s="9"/>
      <c r="U200" s="9"/>
      <c r="V200" s="9"/>
    </row>
    <row r="201" spans="1:22" ht="7.5" customHeight="1" x14ac:dyDescent="0.25">
      <c r="A201" s="204"/>
      <c r="B201" s="350"/>
      <c r="C201" s="350"/>
      <c r="D201" s="350"/>
      <c r="E201" s="350"/>
      <c r="F201" s="350"/>
      <c r="G201" s="350"/>
      <c r="H201" s="350"/>
      <c r="I201" s="350"/>
      <c r="J201" s="350"/>
      <c r="K201" s="350"/>
      <c r="L201" s="350"/>
      <c r="M201" s="350"/>
      <c r="N201" s="350"/>
      <c r="O201" s="350"/>
      <c r="P201" s="350"/>
      <c r="Q201" s="350"/>
      <c r="R201" s="210"/>
      <c r="S201" s="9"/>
      <c r="T201" s="9"/>
      <c r="U201" s="9"/>
      <c r="V201" s="9"/>
    </row>
    <row r="202" spans="1:22" x14ac:dyDescent="0.25">
      <c r="A202" s="204"/>
      <c r="B202" s="361" t="s">
        <v>29</v>
      </c>
      <c r="C202" s="361"/>
      <c r="D202" s="361"/>
      <c r="E202" s="361"/>
      <c r="F202" s="361"/>
      <c r="G202" s="361"/>
      <c r="H202" s="361"/>
      <c r="I202" s="361"/>
      <c r="J202" s="361"/>
      <c r="K202" s="361"/>
      <c r="L202" s="361"/>
      <c r="M202" s="361"/>
      <c r="N202" s="361"/>
      <c r="O202" s="361"/>
      <c r="P202" s="361"/>
      <c r="Q202" s="361"/>
      <c r="R202" s="210"/>
      <c r="S202" s="9"/>
      <c r="T202" s="9"/>
      <c r="U202" s="9"/>
      <c r="V202" s="9"/>
    </row>
    <row r="203" spans="1:22" ht="114.75" customHeight="1" x14ac:dyDescent="0.25">
      <c r="A203" s="204"/>
      <c r="B203" s="354"/>
      <c r="C203" s="355"/>
      <c r="D203" s="355"/>
      <c r="E203" s="355"/>
      <c r="F203" s="355"/>
      <c r="G203" s="355"/>
      <c r="H203" s="355"/>
      <c r="I203" s="355"/>
      <c r="J203" s="355"/>
      <c r="K203" s="355"/>
      <c r="L203" s="355"/>
      <c r="M203" s="355"/>
      <c r="N203" s="355"/>
      <c r="O203" s="355"/>
      <c r="P203" s="355"/>
      <c r="Q203" s="356"/>
      <c r="R203" s="210"/>
      <c r="S203" s="9"/>
      <c r="T203" s="9"/>
      <c r="U203" s="9"/>
      <c r="V203" s="9"/>
    </row>
    <row r="204" spans="1:22" ht="7.5" customHeight="1" x14ac:dyDescent="0.25">
      <c r="A204" s="204"/>
      <c r="B204" s="362"/>
      <c r="C204" s="362"/>
      <c r="D204" s="362"/>
      <c r="E204" s="362"/>
      <c r="F204" s="362"/>
      <c r="G204" s="362"/>
      <c r="H204" s="362"/>
      <c r="I204" s="362"/>
      <c r="J204" s="362"/>
      <c r="K204" s="362"/>
      <c r="L204" s="362"/>
      <c r="M204" s="362"/>
      <c r="N204" s="362"/>
      <c r="O204" s="362"/>
      <c r="P204" s="362"/>
      <c r="Q204" s="362"/>
      <c r="R204" s="210"/>
      <c r="S204" s="9"/>
      <c r="T204" s="9"/>
      <c r="U204" s="9"/>
      <c r="V204" s="9"/>
    </row>
    <row r="205" spans="1:22" x14ac:dyDescent="0.25">
      <c r="A205" s="204"/>
      <c r="B205" s="357" t="s">
        <v>82</v>
      </c>
      <c r="C205" s="358"/>
      <c r="D205" s="358"/>
      <c r="E205" s="358"/>
      <c r="F205" s="358"/>
      <c r="G205" s="358"/>
      <c r="H205" s="358"/>
      <c r="I205" s="358"/>
      <c r="J205" s="358"/>
      <c r="K205" s="358"/>
      <c r="L205" s="358"/>
      <c r="M205" s="358"/>
      <c r="N205" s="358"/>
      <c r="O205" s="358"/>
      <c r="P205" s="358"/>
      <c r="Q205" s="359"/>
      <c r="R205" s="210"/>
      <c r="S205" s="9"/>
      <c r="T205" s="9"/>
      <c r="U205" s="9"/>
      <c r="V205" s="9"/>
    </row>
    <row r="206" spans="1:22" ht="114.75" customHeight="1" x14ac:dyDescent="0.25">
      <c r="A206" s="204"/>
      <c r="B206" s="354"/>
      <c r="C206" s="355"/>
      <c r="D206" s="355"/>
      <c r="E206" s="355"/>
      <c r="F206" s="355"/>
      <c r="G206" s="355"/>
      <c r="H206" s="355"/>
      <c r="I206" s="355"/>
      <c r="J206" s="355"/>
      <c r="K206" s="355"/>
      <c r="L206" s="355"/>
      <c r="M206" s="355"/>
      <c r="N206" s="355"/>
      <c r="O206" s="355"/>
      <c r="P206" s="355"/>
      <c r="Q206" s="356"/>
      <c r="R206" s="210"/>
      <c r="S206" s="9"/>
      <c r="T206" s="9"/>
      <c r="U206" s="9"/>
      <c r="V206" s="9"/>
    </row>
    <row r="207" spans="1:22" ht="114.75" customHeight="1" x14ac:dyDescent="0.25">
      <c r="A207" s="204"/>
      <c r="B207" s="364"/>
      <c r="C207" s="365"/>
      <c r="D207" s="365"/>
      <c r="E207" s="365"/>
      <c r="F207" s="365"/>
      <c r="G207" s="365"/>
      <c r="H207" s="365"/>
      <c r="I207" s="365"/>
      <c r="J207" s="365"/>
      <c r="K207" s="365"/>
      <c r="L207" s="365"/>
      <c r="M207" s="365"/>
      <c r="N207" s="365"/>
      <c r="O207" s="365"/>
      <c r="P207" s="365"/>
      <c r="Q207" s="366"/>
      <c r="R207" s="210"/>
      <c r="S207" s="9"/>
      <c r="T207" s="9"/>
      <c r="U207" s="9"/>
      <c r="V207" s="9"/>
    </row>
    <row r="208" spans="1:22" ht="7.5" customHeight="1" x14ac:dyDescent="0.25">
      <c r="A208" s="204"/>
      <c r="B208" s="363"/>
      <c r="C208" s="363"/>
      <c r="D208" s="363"/>
      <c r="E208" s="363"/>
      <c r="F208" s="363"/>
      <c r="G208" s="363"/>
      <c r="H208" s="363"/>
      <c r="I208" s="363"/>
      <c r="J208" s="363"/>
      <c r="K208" s="363"/>
      <c r="L208" s="363"/>
      <c r="M208" s="363"/>
      <c r="N208" s="363"/>
      <c r="O208" s="363"/>
      <c r="P208" s="363"/>
      <c r="Q208" s="363"/>
      <c r="R208" s="210"/>
      <c r="S208" s="9"/>
      <c r="T208" s="9"/>
      <c r="U208" s="9"/>
      <c r="V208" s="9"/>
    </row>
    <row r="209" spans="1:22" x14ac:dyDescent="0.25">
      <c r="A209" s="204"/>
      <c r="B209" s="351" t="s">
        <v>30</v>
      </c>
      <c r="C209" s="352"/>
      <c r="D209" s="352"/>
      <c r="E209" s="352"/>
      <c r="F209" s="352"/>
      <c r="G209" s="352"/>
      <c r="H209" s="352"/>
      <c r="I209" s="352"/>
      <c r="J209" s="352"/>
      <c r="K209" s="352"/>
      <c r="L209" s="352"/>
      <c r="M209" s="352"/>
      <c r="N209" s="352"/>
      <c r="O209" s="352"/>
      <c r="P209" s="352"/>
      <c r="Q209" s="353"/>
      <c r="R209" s="210"/>
      <c r="S209" s="9"/>
      <c r="T209" s="9"/>
      <c r="U209" s="9"/>
      <c r="V209" s="9"/>
    </row>
    <row r="210" spans="1:22" ht="114.75" customHeight="1" x14ac:dyDescent="0.25">
      <c r="A210" s="204"/>
      <c r="B210" s="354"/>
      <c r="C210" s="355"/>
      <c r="D210" s="355"/>
      <c r="E210" s="355"/>
      <c r="F210" s="355"/>
      <c r="G210" s="355"/>
      <c r="H210" s="355"/>
      <c r="I210" s="355"/>
      <c r="J210" s="355"/>
      <c r="K210" s="355"/>
      <c r="L210" s="355"/>
      <c r="M210" s="355"/>
      <c r="N210" s="355"/>
      <c r="O210" s="355"/>
      <c r="P210" s="355"/>
      <c r="Q210" s="356"/>
      <c r="R210" s="210"/>
      <c r="S210" s="9"/>
      <c r="T210" s="9"/>
      <c r="U210" s="9"/>
      <c r="V210" s="9"/>
    </row>
    <row r="211" spans="1:22" ht="7.5" customHeight="1" x14ac:dyDescent="0.25">
      <c r="A211" s="204"/>
      <c r="B211" s="362"/>
      <c r="C211" s="362"/>
      <c r="D211" s="362"/>
      <c r="E211" s="362"/>
      <c r="F211" s="362"/>
      <c r="G211" s="362"/>
      <c r="H211" s="362"/>
      <c r="I211" s="362"/>
      <c r="J211" s="362"/>
      <c r="K211" s="362"/>
      <c r="L211" s="362"/>
      <c r="M211" s="362"/>
      <c r="N211" s="362"/>
      <c r="O211" s="362"/>
      <c r="P211" s="362"/>
      <c r="Q211" s="362"/>
      <c r="R211" s="210"/>
      <c r="S211" s="9"/>
      <c r="T211" s="9"/>
      <c r="U211" s="9"/>
      <c r="V211" s="9"/>
    </row>
    <row r="212" spans="1:22" x14ac:dyDescent="0.25">
      <c r="A212" s="204"/>
      <c r="B212" s="357" t="s">
        <v>82</v>
      </c>
      <c r="C212" s="358"/>
      <c r="D212" s="358"/>
      <c r="E212" s="358"/>
      <c r="F212" s="358"/>
      <c r="G212" s="358"/>
      <c r="H212" s="358"/>
      <c r="I212" s="358"/>
      <c r="J212" s="358"/>
      <c r="K212" s="358"/>
      <c r="L212" s="358"/>
      <c r="M212" s="358"/>
      <c r="N212" s="358"/>
      <c r="O212" s="358"/>
      <c r="P212" s="358"/>
      <c r="Q212" s="359"/>
      <c r="R212" s="210"/>
      <c r="S212" s="9"/>
      <c r="T212" s="9"/>
      <c r="U212" s="9"/>
      <c r="V212" s="9"/>
    </row>
    <row r="213" spans="1:22" ht="114.75" customHeight="1" x14ac:dyDescent="0.25">
      <c r="A213" s="204"/>
      <c r="B213" s="354"/>
      <c r="C213" s="355"/>
      <c r="D213" s="355"/>
      <c r="E213" s="355"/>
      <c r="F213" s="355"/>
      <c r="G213" s="355"/>
      <c r="H213" s="355"/>
      <c r="I213" s="355"/>
      <c r="J213" s="355"/>
      <c r="K213" s="355"/>
      <c r="L213" s="355"/>
      <c r="M213" s="355"/>
      <c r="N213" s="355"/>
      <c r="O213" s="355"/>
      <c r="P213" s="355"/>
      <c r="Q213" s="356"/>
      <c r="R213" s="210"/>
      <c r="S213" s="9"/>
      <c r="T213" s="9"/>
      <c r="U213" s="9"/>
      <c r="V213" s="9"/>
    </row>
    <row r="214" spans="1:22" ht="114.75" customHeight="1" x14ac:dyDescent="0.25">
      <c r="A214" s="204"/>
      <c r="B214" s="364"/>
      <c r="C214" s="365"/>
      <c r="D214" s="365"/>
      <c r="E214" s="365"/>
      <c r="F214" s="365"/>
      <c r="G214" s="365"/>
      <c r="H214" s="365"/>
      <c r="I214" s="365"/>
      <c r="J214" s="365"/>
      <c r="K214" s="365"/>
      <c r="L214" s="365"/>
      <c r="M214" s="365"/>
      <c r="N214" s="365"/>
      <c r="O214" s="365"/>
      <c r="P214" s="365"/>
      <c r="Q214" s="366"/>
      <c r="R214" s="210"/>
      <c r="S214" s="9"/>
      <c r="T214" s="9"/>
      <c r="U214" s="9"/>
      <c r="V214" s="9"/>
    </row>
    <row r="215" spans="1:22" x14ac:dyDescent="0.25">
      <c r="A215" s="204"/>
      <c r="B215" s="360" t="s">
        <v>10</v>
      </c>
      <c r="C215" s="360"/>
      <c r="D215" s="360"/>
      <c r="E215" s="360"/>
      <c r="F215" s="360"/>
      <c r="G215" s="360"/>
      <c r="H215" s="360"/>
      <c r="I215" s="360"/>
      <c r="J215" s="360"/>
      <c r="K215" s="360"/>
      <c r="L215" s="360"/>
      <c r="M215" s="360"/>
      <c r="N215" s="360"/>
      <c r="O215" s="360"/>
      <c r="P215" s="360"/>
      <c r="Q215" s="360"/>
      <c r="R215" s="210"/>
      <c r="S215" s="9"/>
      <c r="T215" s="9"/>
      <c r="U215" s="9"/>
      <c r="V215" s="9"/>
    </row>
    <row r="216" spans="1:22" x14ac:dyDescent="0.25">
      <c r="A216" s="204"/>
      <c r="B216" s="205" t="str">
        <f>$D$10</f>
        <v>2026-2027</v>
      </c>
      <c r="C216" s="368" t="s">
        <v>526</v>
      </c>
      <c r="D216" s="368"/>
      <c r="E216" s="206" t="str">
        <f>'Main Page'!$F$13</f>
        <v>Albemarle County Public Schools</v>
      </c>
      <c r="F216" s="206"/>
      <c r="G216" s="206"/>
      <c r="H216" s="207"/>
      <c r="I216" s="206" t="s">
        <v>532</v>
      </c>
      <c r="J216" s="208">
        <f>'Main Page'!$F$14</f>
        <v>2</v>
      </c>
      <c r="K216" s="370" t="str">
        <f>'Main Page'!$B$6</f>
        <v>Title IV, Part A, Student Support and Academic Enrichment Grants</v>
      </c>
      <c r="L216" s="370"/>
      <c r="M216" s="370"/>
      <c r="N216" s="370"/>
      <c r="O216" s="370"/>
      <c r="P216" s="370"/>
      <c r="Q216" s="370"/>
      <c r="R216" s="210"/>
      <c r="S216" s="9"/>
      <c r="T216" s="9"/>
      <c r="U216" s="9"/>
      <c r="V216" s="9"/>
    </row>
    <row r="217" spans="1:22" ht="14.4" thickBot="1" x14ac:dyDescent="0.3">
      <c r="A217" s="204"/>
      <c r="B217" s="371" t="s">
        <v>608</v>
      </c>
      <c r="C217" s="371"/>
      <c r="D217" s="371"/>
      <c r="E217" s="371"/>
      <c r="F217" s="371"/>
      <c r="G217" s="371"/>
      <c r="H217" s="371"/>
      <c r="I217" s="371"/>
      <c r="J217" s="371"/>
      <c r="K217" s="371"/>
      <c r="L217" s="371"/>
      <c r="M217" s="371"/>
      <c r="N217" s="371"/>
      <c r="O217" s="371"/>
      <c r="P217" s="371"/>
      <c r="Q217" s="371"/>
      <c r="R217" s="210"/>
      <c r="S217" s="9"/>
      <c r="T217" s="9"/>
      <c r="U217" s="9"/>
      <c r="V217" s="9"/>
    </row>
    <row r="218" spans="1:22" ht="7.5" customHeight="1" x14ac:dyDescent="0.25">
      <c r="A218" s="204"/>
      <c r="B218" s="350"/>
      <c r="C218" s="350"/>
      <c r="D218" s="350"/>
      <c r="E218" s="350"/>
      <c r="F218" s="350"/>
      <c r="G218" s="350"/>
      <c r="H218" s="350"/>
      <c r="I218" s="350"/>
      <c r="J218" s="350"/>
      <c r="K218" s="350"/>
      <c r="L218" s="350"/>
      <c r="M218" s="350"/>
      <c r="N218" s="350"/>
      <c r="O218" s="350"/>
      <c r="P218" s="350"/>
      <c r="Q218" s="350"/>
      <c r="R218" s="210"/>
      <c r="S218" s="9"/>
      <c r="T218" s="9"/>
      <c r="U218" s="9"/>
      <c r="V218" s="9"/>
    </row>
    <row r="219" spans="1:22" x14ac:dyDescent="0.25">
      <c r="A219" s="204"/>
      <c r="B219" s="351" t="s">
        <v>554</v>
      </c>
      <c r="C219" s="352"/>
      <c r="D219" s="352"/>
      <c r="E219" s="352"/>
      <c r="F219" s="352"/>
      <c r="G219" s="352"/>
      <c r="H219" s="352"/>
      <c r="I219" s="352"/>
      <c r="J219" s="352"/>
      <c r="K219" s="352"/>
      <c r="L219" s="352"/>
      <c r="M219" s="352"/>
      <c r="N219" s="352"/>
      <c r="O219" s="352"/>
      <c r="P219" s="352"/>
      <c r="Q219" s="353"/>
      <c r="R219" s="210"/>
      <c r="S219" s="9"/>
      <c r="T219" s="9"/>
      <c r="U219" s="9"/>
      <c r="V219" s="9"/>
    </row>
    <row r="220" spans="1:22" ht="114.75" customHeight="1" x14ac:dyDescent="0.25">
      <c r="A220" s="204"/>
      <c r="B220" s="354"/>
      <c r="C220" s="355"/>
      <c r="D220" s="355"/>
      <c r="E220" s="355"/>
      <c r="F220" s="355"/>
      <c r="G220" s="355"/>
      <c r="H220" s="355"/>
      <c r="I220" s="355"/>
      <c r="J220" s="355"/>
      <c r="K220" s="355"/>
      <c r="L220" s="355"/>
      <c r="M220" s="355"/>
      <c r="N220" s="355"/>
      <c r="O220" s="355"/>
      <c r="P220" s="355"/>
      <c r="Q220" s="356"/>
      <c r="R220" s="210"/>
      <c r="S220" s="9"/>
      <c r="T220" s="9"/>
      <c r="U220" s="9"/>
      <c r="V220" s="9"/>
    </row>
    <row r="221" spans="1:22" ht="7.5" customHeight="1" x14ac:dyDescent="0.25">
      <c r="A221" s="204"/>
      <c r="B221" s="362"/>
      <c r="C221" s="362"/>
      <c r="D221" s="362"/>
      <c r="E221" s="362"/>
      <c r="F221" s="362"/>
      <c r="G221" s="362"/>
      <c r="H221" s="362"/>
      <c r="I221" s="362"/>
      <c r="J221" s="362"/>
      <c r="K221" s="362"/>
      <c r="L221" s="362"/>
      <c r="M221" s="362"/>
      <c r="N221" s="362"/>
      <c r="O221" s="362"/>
      <c r="P221" s="362"/>
      <c r="Q221" s="362"/>
      <c r="R221" s="210"/>
      <c r="S221" s="9"/>
      <c r="T221" s="9"/>
      <c r="U221" s="9"/>
      <c r="V221" s="9"/>
    </row>
    <row r="222" spans="1:22" x14ac:dyDescent="0.25">
      <c r="A222" s="204"/>
      <c r="B222" s="357" t="s">
        <v>82</v>
      </c>
      <c r="C222" s="358"/>
      <c r="D222" s="358"/>
      <c r="E222" s="358"/>
      <c r="F222" s="358"/>
      <c r="G222" s="358"/>
      <c r="H222" s="358"/>
      <c r="I222" s="358"/>
      <c r="J222" s="358"/>
      <c r="K222" s="358"/>
      <c r="L222" s="358"/>
      <c r="M222" s="358"/>
      <c r="N222" s="358"/>
      <c r="O222" s="358"/>
      <c r="P222" s="358"/>
      <c r="Q222" s="359"/>
      <c r="R222" s="210"/>
      <c r="S222" s="9"/>
      <c r="T222" s="9"/>
      <c r="U222" s="9"/>
      <c r="V222" s="9"/>
    </row>
    <row r="223" spans="1:22" ht="114.75" customHeight="1" x14ac:dyDescent="0.25">
      <c r="A223" s="204"/>
      <c r="B223" s="354"/>
      <c r="C223" s="355"/>
      <c r="D223" s="355"/>
      <c r="E223" s="355"/>
      <c r="F223" s="355"/>
      <c r="G223" s="355"/>
      <c r="H223" s="355"/>
      <c r="I223" s="355"/>
      <c r="J223" s="355"/>
      <c r="K223" s="355"/>
      <c r="L223" s="355"/>
      <c r="M223" s="355"/>
      <c r="N223" s="355"/>
      <c r="O223" s="355"/>
      <c r="P223" s="355"/>
      <c r="Q223" s="356"/>
      <c r="R223" s="210"/>
      <c r="S223" s="9"/>
      <c r="T223" s="9"/>
      <c r="U223" s="9"/>
      <c r="V223" s="9"/>
    </row>
    <row r="224" spans="1:22" ht="114.75" customHeight="1" x14ac:dyDescent="0.25">
      <c r="A224" s="204"/>
      <c r="B224" s="364"/>
      <c r="C224" s="365"/>
      <c r="D224" s="365"/>
      <c r="E224" s="365"/>
      <c r="F224" s="365"/>
      <c r="G224" s="365"/>
      <c r="H224" s="365"/>
      <c r="I224" s="365"/>
      <c r="J224" s="365"/>
      <c r="K224" s="365"/>
      <c r="L224" s="365"/>
      <c r="M224" s="365"/>
      <c r="N224" s="365"/>
      <c r="O224" s="365"/>
      <c r="P224" s="365"/>
      <c r="Q224" s="366"/>
      <c r="R224" s="210"/>
      <c r="S224" s="9"/>
      <c r="T224" s="9"/>
      <c r="U224" s="9"/>
      <c r="V224" s="9"/>
    </row>
    <row r="225" spans="1:22" ht="7.5" customHeight="1" x14ac:dyDescent="0.25">
      <c r="A225" s="204"/>
      <c r="B225" s="367"/>
      <c r="C225" s="367"/>
      <c r="D225" s="367"/>
      <c r="E225" s="367"/>
      <c r="F225" s="367"/>
      <c r="G225" s="367"/>
      <c r="H225" s="367"/>
      <c r="I225" s="367"/>
      <c r="J225" s="367"/>
      <c r="K225" s="367"/>
      <c r="L225" s="367"/>
      <c r="M225" s="367"/>
      <c r="N225" s="367"/>
      <c r="O225" s="367"/>
      <c r="P225" s="367"/>
      <c r="Q225" s="367"/>
      <c r="R225" s="210"/>
      <c r="S225" s="9"/>
      <c r="T225" s="9"/>
      <c r="U225" s="9"/>
      <c r="V225" s="9"/>
    </row>
    <row r="226" spans="1:22" x14ac:dyDescent="0.25">
      <c r="A226" s="204"/>
      <c r="B226" s="351" t="s">
        <v>555</v>
      </c>
      <c r="C226" s="352"/>
      <c r="D226" s="352"/>
      <c r="E226" s="352"/>
      <c r="F226" s="352"/>
      <c r="G226" s="352"/>
      <c r="H226" s="352"/>
      <c r="I226" s="352"/>
      <c r="J226" s="352"/>
      <c r="K226" s="352"/>
      <c r="L226" s="352"/>
      <c r="M226" s="352"/>
      <c r="N226" s="352"/>
      <c r="O226" s="352"/>
      <c r="P226" s="352"/>
      <c r="Q226" s="353"/>
      <c r="R226" s="210"/>
      <c r="S226" s="9"/>
      <c r="T226" s="9"/>
      <c r="U226" s="9"/>
      <c r="V226" s="9"/>
    </row>
    <row r="227" spans="1:22" ht="114.75" customHeight="1" x14ac:dyDescent="0.25">
      <c r="A227" s="204"/>
      <c r="B227" s="354"/>
      <c r="C227" s="355"/>
      <c r="D227" s="355"/>
      <c r="E227" s="355"/>
      <c r="F227" s="355"/>
      <c r="G227" s="355"/>
      <c r="H227" s="355"/>
      <c r="I227" s="355"/>
      <c r="J227" s="355"/>
      <c r="K227" s="355"/>
      <c r="L227" s="355"/>
      <c r="M227" s="355"/>
      <c r="N227" s="355"/>
      <c r="O227" s="355"/>
      <c r="P227" s="355"/>
      <c r="Q227" s="356"/>
      <c r="R227" s="210"/>
      <c r="S227" s="9"/>
      <c r="T227" s="9"/>
      <c r="U227" s="9"/>
      <c r="V227" s="9"/>
    </row>
    <row r="228" spans="1:22" ht="7.5" customHeight="1" x14ac:dyDescent="0.25">
      <c r="A228" s="204"/>
      <c r="B228" s="362"/>
      <c r="C228" s="362"/>
      <c r="D228" s="362"/>
      <c r="E228" s="362"/>
      <c r="F228" s="362"/>
      <c r="G228" s="362"/>
      <c r="H228" s="362"/>
      <c r="I228" s="362"/>
      <c r="J228" s="362"/>
      <c r="K228" s="362"/>
      <c r="L228" s="362"/>
      <c r="M228" s="362"/>
      <c r="N228" s="362"/>
      <c r="O228" s="362"/>
      <c r="P228" s="362"/>
      <c r="Q228" s="362"/>
      <c r="R228" s="210"/>
      <c r="S228" s="9"/>
      <c r="T228" s="9"/>
      <c r="U228" s="9"/>
      <c r="V228" s="9"/>
    </row>
    <row r="229" spans="1:22" x14ac:dyDescent="0.25">
      <c r="A229" s="204"/>
      <c r="B229" s="357" t="s">
        <v>82</v>
      </c>
      <c r="C229" s="358"/>
      <c r="D229" s="358"/>
      <c r="E229" s="358"/>
      <c r="F229" s="358"/>
      <c r="G229" s="358"/>
      <c r="H229" s="358"/>
      <c r="I229" s="358"/>
      <c r="J229" s="358"/>
      <c r="K229" s="358"/>
      <c r="L229" s="358"/>
      <c r="M229" s="358"/>
      <c r="N229" s="358"/>
      <c r="O229" s="358"/>
      <c r="P229" s="358"/>
      <c r="Q229" s="359"/>
      <c r="R229" s="210"/>
      <c r="S229" s="9"/>
      <c r="T229" s="9"/>
      <c r="U229" s="9"/>
      <c r="V229" s="9"/>
    </row>
    <row r="230" spans="1:22" ht="114.75" customHeight="1" x14ac:dyDescent="0.25">
      <c r="A230" s="204"/>
      <c r="B230" s="354"/>
      <c r="C230" s="355"/>
      <c r="D230" s="355"/>
      <c r="E230" s="355"/>
      <c r="F230" s="355"/>
      <c r="G230" s="355"/>
      <c r="H230" s="355"/>
      <c r="I230" s="355"/>
      <c r="J230" s="355"/>
      <c r="K230" s="355"/>
      <c r="L230" s="355"/>
      <c r="M230" s="355"/>
      <c r="N230" s="355"/>
      <c r="O230" s="355"/>
      <c r="P230" s="355"/>
      <c r="Q230" s="356"/>
      <c r="R230" s="210"/>
      <c r="S230" s="9"/>
      <c r="T230" s="9"/>
      <c r="U230" s="9"/>
      <c r="V230" s="9"/>
    </row>
    <row r="231" spans="1:22" ht="116.25" customHeight="1" x14ac:dyDescent="0.25">
      <c r="A231" s="204"/>
      <c r="B231" s="364"/>
      <c r="C231" s="365"/>
      <c r="D231" s="365"/>
      <c r="E231" s="365"/>
      <c r="F231" s="365"/>
      <c r="G231" s="365"/>
      <c r="H231" s="365"/>
      <c r="I231" s="365"/>
      <c r="J231" s="365"/>
      <c r="K231" s="365"/>
      <c r="L231" s="365"/>
      <c r="M231" s="365"/>
      <c r="N231" s="365"/>
      <c r="O231" s="365"/>
      <c r="P231" s="365"/>
      <c r="Q231" s="366"/>
      <c r="R231" s="210"/>
      <c r="S231" s="9"/>
      <c r="T231" s="9"/>
      <c r="U231" s="9"/>
      <c r="V231" s="9"/>
    </row>
    <row r="232" spans="1:22" x14ac:dyDescent="0.25">
      <c r="A232" s="204"/>
      <c r="B232" s="360" t="s">
        <v>22</v>
      </c>
      <c r="C232" s="360"/>
      <c r="D232" s="360"/>
      <c r="E232" s="360"/>
      <c r="F232" s="360"/>
      <c r="G232" s="360"/>
      <c r="H232" s="360"/>
      <c r="I232" s="360"/>
      <c r="J232" s="360"/>
      <c r="K232" s="360"/>
      <c r="L232" s="360"/>
      <c r="M232" s="360"/>
      <c r="N232" s="360"/>
      <c r="O232" s="360"/>
      <c r="P232" s="360"/>
      <c r="Q232" s="360"/>
      <c r="R232" s="210"/>
      <c r="S232" s="9"/>
      <c r="T232" s="9"/>
      <c r="U232" s="9"/>
      <c r="V232" s="9"/>
    </row>
    <row r="233" spans="1:22" x14ac:dyDescent="0.25">
      <c r="A233" s="204"/>
      <c r="B233" s="205" t="str">
        <f>$D$10</f>
        <v>2026-2027</v>
      </c>
      <c r="C233" s="368" t="s">
        <v>526</v>
      </c>
      <c r="D233" s="368"/>
      <c r="E233" s="206" t="str">
        <f>'Main Page'!$F$13</f>
        <v>Albemarle County Public Schools</v>
      </c>
      <c r="F233" s="206"/>
      <c r="G233" s="206"/>
      <c r="H233" s="207"/>
      <c r="I233" s="206" t="s">
        <v>532</v>
      </c>
      <c r="J233" s="208">
        <f>'Main Page'!$F$14</f>
        <v>2</v>
      </c>
      <c r="K233" s="370" t="str">
        <f>'Main Page'!$B$6</f>
        <v>Title IV, Part A, Student Support and Academic Enrichment Grants</v>
      </c>
      <c r="L233" s="370"/>
      <c r="M233" s="370"/>
      <c r="N233" s="370"/>
      <c r="O233" s="370"/>
      <c r="P233" s="370"/>
      <c r="Q233" s="370"/>
      <c r="R233" s="210"/>
      <c r="S233" s="9"/>
      <c r="T233" s="9"/>
      <c r="U233" s="9"/>
      <c r="V233" s="9"/>
    </row>
    <row r="234" spans="1:22" ht="24" customHeight="1" thickBot="1" x14ac:dyDescent="0.3">
      <c r="A234" s="204"/>
      <c r="B234" s="371" t="s">
        <v>609</v>
      </c>
      <c r="C234" s="371"/>
      <c r="D234" s="371"/>
      <c r="E234" s="371"/>
      <c r="F234" s="371"/>
      <c r="G234" s="371"/>
      <c r="H234" s="371"/>
      <c r="I234" s="371"/>
      <c r="J234" s="371"/>
      <c r="K234" s="371"/>
      <c r="L234" s="371"/>
      <c r="M234" s="371"/>
      <c r="N234" s="371"/>
      <c r="O234" s="371"/>
      <c r="P234" s="371"/>
      <c r="Q234" s="371"/>
      <c r="R234" s="210"/>
      <c r="S234" s="9"/>
      <c r="T234" s="9"/>
      <c r="U234" s="9"/>
      <c r="V234" s="9"/>
    </row>
    <row r="235" spans="1:22" ht="7.5" customHeight="1" x14ac:dyDescent="0.25">
      <c r="A235" s="204"/>
      <c r="B235" s="350"/>
      <c r="C235" s="350"/>
      <c r="D235" s="350"/>
      <c r="E235" s="350"/>
      <c r="F235" s="350"/>
      <c r="G235" s="350"/>
      <c r="H235" s="350"/>
      <c r="I235" s="350"/>
      <c r="J235" s="350"/>
      <c r="K235" s="350"/>
      <c r="L235" s="350"/>
      <c r="M235" s="350"/>
      <c r="N235" s="350"/>
      <c r="O235" s="350"/>
      <c r="P235" s="350"/>
      <c r="Q235" s="350"/>
      <c r="R235" s="210"/>
      <c r="S235" s="9"/>
      <c r="T235" s="9"/>
      <c r="U235" s="9"/>
      <c r="V235" s="9"/>
    </row>
    <row r="236" spans="1:22" ht="70.5" customHeight="1" x14ac:dyDescent="0.25">
      <c r="A236" s="204"/>
      <c r="B236" s="372" t="s">
        <v>601</v>
      </c>
      <c r="C236" s="372"/>
      <c r="D236" s="372"/>
      <c r="E236" s="372"/>
      <c r="F236" s="372"/>
      <c r="G236" s="372"/>
      <c r="H236" s="372"/>
      <c r="I236" s="372"/>
      <c r="J236" s="372"/>
      <c r="K236" s="372"/>
      <c r="L236" s="372"/>
      <c r="M236" s="372"/>
      <c r="N236" s="372"/>
      <c r="O236" s="372"/>
      <c r="P236" s="372"/>
      <c r="Q236" s="372"/>
      <c r="R236" s="210"/>
      <c r="S236" s="9"/>
      <c r="T236" s="9"/>
      <c r="U236" s="9"/>
      <c r="V236" s="9"/>
    </row>
    <row r="237" spans="1:22" ht="114.75" customHeight="1" x14ac:dyDescent="0.25">
      <c r="A237" s="204"/>
      <c r="B237" s="373"/>
      <c r="C237" s="374"/>
      <c r="D237" s="374"/>
      <c r="E237" s="374"/>
      <c r="F237" s="374"/>
      <c r="G237" s="374"/>
      <c r="H237" s="374"/>
      <c r="I237" s="374"/>
      <c r="J237" s="374"/>
      <c r="K237" s="374"/>
      <c r="L237" s="374"/>
      <c r="M237" s="374"/>
      <c r="N237" s="374"/>
      <c r="O237" s="374"/>
      <c r="P237" s="374"/>
      <c r="Q237" s="375"/>
      <c r="R237" s="210"/>
      <c r="S237" s="9"/>
      <c r="T237" s="9"/>
      <c r="U237" s="9"/>
      <c r="V237" s="9"/>
    </row>
    <row r="238" spans="1:22" ht="114.75" customHeight="1" x14ac:dyDescent="0.25">
      <c r="A238" s="204"/>
      <c r="B238" s="521"/>
      <c r="C238" s="522"/>
      <c r="D238" s="522"/>
      <c r="E238" s="522"/>
      <c r="F238" s="522"/>
      <c r="G238" s="522"/>
      <c r="H238" s="522"/>
      <c r="I238" s="522"/>
      <c r="J238" s="522"/>
      <c r="K238" s="522"/>
      <c r="L238" s="522"/>
      <c r="M238" s="522"/>
      <c r="N238" s="522"/>
      <c r="O238" s="522"/>
      <c r="P238" s="522"/>
      <c r="Q238" s="523"/>
      <c r="R238" s="210"/>
      <c r="S238" s="9"/>
      <c r="T238" s="9"/>
      <c r="U238" s="9"/>
      <c r="V238" s="9"/>
    </row>
    <row r="239" spans="1:22" ht="114.75" customHeight="1" x14ac:dyDescent="0.25">
      <c r="A239" s="204"/>
      <c r="B239" s="521"/>
      <c r="C239" s="522"/>
      <c r="D239" s="522"/>
      <c r="E239" s="522"/>
      <c r="F239" s="522"/>
      <c r="G239" s="522"/>
      <c r="H239" s="522"/>
      <c r="I239" s="522"/>
      <c r="J239" s="522"/>
      <c r="K239" s="522"/>
      <c r="L239" s="522"/>
      <c r="M239" s="522"/>
      <c r="N239" s="522"/>
      <c r="O239" s="522"/>
      <c r="P239" s="522"/>
      <c r="Q239" s="523"/>
      <c r="R239" s="210"/>
      <c r="S239" s="9"/>
      <c r="T239" s="9"/>
      <c r="U239" s="9"/>
      <c r="V239" s="9"/>
    </row>
    <row r="240" spans="1:22" ht="114.75" customHeight="1" x14ac:dyDescent="0.25">
      <c r="A240" s="204"/>
      <c r="B240" s="487"/>
      <c r="C240" s="488"/>
      <c r="D240" s="488"/>
      <c r="E240" s="488"/>
      <c r="F240" s="488"/>
      <c r="G240" s="488"/>
      <c r="H240" s="488"/>
      <c r="I240" s="488"/>
      <c r="J240" s="488"/>
      <c r="K240" s="488"/>
      <c r="L240" s="488"/>
      <c r="M240" s="488"/>
      <c r="N240" s="488"/>
      <c r="O240" s="488"/>
      <c r="P240" s="488"/>
      <c r="Q240" s="489"/>
      <c r="R240" s="210"/>
      <c r="S240" s="9"/>
      <c r="T240" s="9"/>
      <c r="U240" s="9"/>
      <c r="V240" s="9"/>
    </row>
    <row r="241" spans="1:22" x14ac:dyDescent="0.25">
      <c r="A241" s="204"/>
      <c r="B241" s="360" t="s">
        <v>158</v>
      </c>
      <c r="C241" s="360"/>
      <c r="D241" s="360"/>
      <c r="E241" s="360"/>
      <c r="F241" s="360"/>
      <c r="G241" s="360"/>
      <c r="H241" s="360"/>
      <c r="I241" s="360"/>
      <c r="J241" s="360"/>
      <c r="K241" s="360"/>
      <c r="L241" s="360"/>
      <c r="M241" s="360"/>
      <c r="N241" s="360"/>
      <c r="O241" s="360"/>
      <c r="P241" s="360"/>
      <c r="Q241" s="360"/>
      <c r="R241" s="210"/>
      <c r="S241" s="9"/>
      <c r="T241" s="9"/>
      <c r="U241" s="9"/>
      <c r="V241" s="9"/>
    </row>
    <row r="242" spans="1:22" ht="13.8" x14ac:dyDescent="0.25">
      <c r="A242" s="204"/>
      <c r="B242" s="235"/>
      <c r="C242" s="235"/>
      <c r="D242" s="235"/>
      <c r="E242" s="235"/>
      <c r="F242" s="235"/>
      <c r="G242" s="235"/>
      <c r="H242" s="235"/>
      <c r="I242" s="235"/>
      <c r="J242" s="235"/>
      <c r="K242" s="235"/>
      <c r="L242" s="235"/>
      <c r="M242" s="235"/>
      <c r="N242" s="235"/>
      <c r="O242" s="235"/>
      <c r="P242" s="235"/>
      <c r="Q242" s="235"/>
      <c r="R242" s="210"/>
      <c r="S242" s="9"/>
      <c r="T242" s="9"/>
      <c r="U242" s="9"/>
      <c r="V242" s="9"/>
    </row>
    <row r="243" spans="1:22" x14ac:dyDescent="0.25">
      <c r="A243" s="204"/>
      <c r="B243" s="205" t="str">
        <f>$D$10</f>
        <v>2026-2027</v>
      </c>
      <c r="C243" s="368" t="s">
        <v>526</v>
      </c>
      <c r="D243" s="368"/>
      <c r="E243" s="206" t="str">
        <f>'Main Page'!$F$13</f>
        <v>Albemarle County Public Schools</v>
      </c>
      <c r="F243" s="206"/>
      <c r="G243" s="206"/>
      <c r="H243" s="207"/>
      <c r="I243" s="206" t="s">
        <v>532</v>
      </c>
      <c r="J243" s="208">
        <f>'Main Page'!$F$14</f>
        <v>2</v>
      </c>
      <c r="K243" s="370" t="str">
        <f>'Main Page'!$B$6</f>
        <v>Title IV, Part A, Student Support and Academic Enrichment Grants</v>
      </c>
      <c r="L243" s="370"/>
      <c r="M243" s="370"/>
      <c r="N243" s="370"/>
      <c r="O243" s="370"/>
      <c r="P243" s="370"/>
      <c r="Q243" s="370"/>
      <c r="R243" s="210"/>
      <c r="S243" s="9"/>
      <c r="T243" s="9"/>
      <c r="U243" s="9"/>
      <c r="V243" s="9"/>
    </row>
    <row r="244" spans="1:22" ht="14.4" thickBot="1" x14ac:dyDescent="0.3">
      <c r="A244" s="204"/>
      <c r="B244" s="371" t="s">
        <v>611</v>
      </c>
      <c r="C244" s="371"/>
      <c r="D244" s="371"/>
      <c r="E244" s="371"/>
      <c r="F244" s="371"/>
      <c r="G244" s="371"/>
      <c r="H244" s="371"/>
      <c r="I244" s="371"/>
      <c r="J244" s="371"/>
      <c r="K244" s="371"/>
      <c r="L244" s="371"/>
      <c r="M244" s="371"/>
      <c r="N244" s="371"/>
      <c r="O244" s="371"/>
      <c r="P244" s="371"/>
      <c r="Q244" s="371"/>
      <c r="R244" s="210"/>
      <c r="S244" s="9"/>
      <c r="T244" s="9"/>
      <c r="U244" s="9"/>
      <c r="V244" s="9"/>
    </row>
    <row r="245" spans="1:22" ht="13.8" x14ac:dyDescent="0.25">
      <c r="A245" s="204"/>
      <c r="B245" s="350"/>
      <c r="C245" s="350"/>
      <c r="D245" s="350"/>
      <c r="E245" s="350"/>
      <c r="F245" s="350"/>
      <c r="G245" s="350"/>
      <c r="H245" s="350"/>
      <c r="I245" s="350"/>
      <c r="J245" s="350"/>
      <c r="K245" s="350"/>
      <c r="L245" s="350"/>
      <c r="M245" s="350"/>
      <c r="N245" s="350"/>
      <c r="O245" s="350"/>
      <c r="P245" s="350"/>
      <c r="Q245" s="350"/>
      <c r="R245" s="210"/>
      <c r="S245" s="9"/>
      <c r="T245" s="9"/>
      <c r="U245" s="9"/>
      <c r="V245" s="9"/>
    </row>
    <row r="246" spans="1:22" ht="51.75" customHeight="1" x14ac:dyDescent="0.25">
      <c r="A246" s="204"/>
      <c r="B246" s="261" t="s">
        <v>491</v>
      </c>
      <c r="C246" s="527" t="s">
        <v>614</v>
      </c>
      <c r="D246" s="528"/>
      <c r="E246" s="528"/>
      <c r="F246" s="528"/>
      <c r="G246" s="528"/>
      <c r="H246" s="528"/>
      <c r="I246" s="528"/>
      <c r="J246" s="528"/>
      <c r="K246" s="528"/>
      <c r="L246" s="528"/>
      <c r="M246" s="528"/>
      <c r="N246" s="528"/>
      <c r="O246" s="528"/>
      <c r="P246" s="528"/>
      <c r="Q246" s="529"/>
      <c r="R246" s="210"/>
      <c r="S246" s="9"/>
      <c r="T246" s="9"/>
      <c r="U246" s="9"/>
      <c r="V246" s="9"/>
    </row>
    <row r="247" spans="1:22" ht="112.5" customHeight="1" x14ac:dyDescent="0.25">
      <c r="A247" s="204"/>
      <c r="B247" s="373"/>
      <c r="C247" s="374"/>
      <c r="D247" s="374"/>
      <c r="E247" s="374"/>
      <c r="F247" s="374"/>
      <c r="G247" s="374"/>
      <c r="H247" s="374"/>
      <c r="I247" s="374"/>
      <c r="J247" s="374"/>
      <c r="K247" s="374"/>
      <c r="L247" s="374"/>
      <c r="M247" s="374"/>
      <c r="N247" s="374"/>
      <c r="O247" s="374"/>
      <c r="P247" s="374"/>
      <c r="Q247" s="375"/>
      <c r="R247" s="210"/>
      <c r="S247" s="9"/>
      <c r="T247" s="9"/>
      <c r="U247" s="9"/>
      <c r="V247" s="9"/>
    </row>
    <row r="248" spans="1:22" ht="112.5" customHeight="1" x14ac:dyDescent="0.25">
      <c r="A248" s="204"/>
      <c r="B248" s="521"/>
      <c r="C248" s="522"/>
      <c r="D248" s="522"/>
      <c r="E248" s="522"/>
      <c r="F248" s="522"/>
      <c r="G248" s="522"/>
      <c r="H248" s="522"/>
      <c r="I248" s="522"/>
      <c r="J248" s="522"/>
      <c r="K248" s="522"/>
      <c r="L248" s="522"/>
      <c r="M248" s="522"/>
      <c r="N248" s="522"/>
      <c r="O248" s="522"/>
      <c r="P248" s="522"/>
      <c r="Q248" s="523"/>
      <c r="R248" s="210"/>
      <c r="S248" s="9"/>
      <c r="T248" s="9"/>
      <c r="U248" s="9"/>
      <c r="V248" s="9"/>
    </row>
    <row r="249" spans="1:22" ht="112.5" customHeight="1" x14ac:dyDescent="0.25">
      <c r="A249" s="204"/>
      <c r="B249" s="521"/>
      <c r="C249" s="522"/>
      <c r="D249" s="522"/>
      <c r="E249" s="522"/>
      <c r="F249" s="522"/>
      <c r="G249" s="522"/>
      <c r="H249" s="522"/>
      <c r="I249" s="522"/>
      <c r="J249" s="522"/>
      <c r="K249" s="522"/>
      <c r="L249" s="522"/>
      <c r="M249" s="522"/>
      <c r="N249" s="522"/>
      <c r="O249" s="522"/>
      <c r="P249" s="522"/>
      <c r="Q249" s="523"/>
      <c r="R249" s="210"/>
      <c r="S249" s="9"/>
      <c r="T249" s="9"/>
      <c r="U249" s="9"/>
      <c r="V249" s="9"/>
    </row>
    <row r="250" spans="1:22" ht="112.5" customHeight="1" x14ac:dyDescent="0.25">
      <c r="A250" s="204"/>
      <c r="B250" s="521"/>
      <c r="C250" s="522"/>
      <c r="D250" s="522"/>
      <c r="E250" s="522"/>
      <c r="F250" s="522"/>
      <c r="G250" s="522"/>
      <c r="H250" s="522"/>
      <c r="I250" s="522"/>
      <c r="J250" s="522"/>
      <c r="K250" s="522"/>
      <c r="L250" s="522"/>
      <c r="M250" s="522"/>
      <c r="N250" s="522"/>
      <c r="O250" s="522"/>
      <c r="P250" s="522"/>
      <c r="Q250" s="523"/>
      <c r="R250" s="210"/>
      <c r="S250" s="9"/>
      <c r="T250" s="9"/>
      <c r="U250" s="9"/>
      <c r="V250" s="9"/>
    </row>
    <row r="251" spans="1:22" ht="112.5" customHeight="1" x14ac:dyDescent="0.25">
      <c r="A251" s="204"/>
      <c r="B251" s="521"/>
      <c r="C251" s="522"/>
      <c r="D251" s="522"/>
      <c r="E251" s="522"/>
      <c r="F251" s="522"/>
      <c r="G251" s="522"/>
      <c r="H251" s="522"/>
      <c r="I251" s="522"/>
      <c r="J251" s="522"/>
      <c r="K251" s="522"/>
      <c r="L251" s="522"/>
      <c r="M251" s="522"/>
      <c r="N251" s="522"/>
      <c r="O251" s="522"/>
      <c r="P251" s="522"/>
      <c r="Q251" s="523"/>
      <c r="R251" s="210"/>
      <c r="S251" s="9"/>
      <c r="T251" s="9"/>
      <c r="U251" s="9"/>
      <c r="V251" s="9"/>
    </row>
    <row r="252" spans="1:22" ht="112.5" customHeight="1" x14ac:dyDescent="0.25">
      <c r="A252" s="204"/>
      <c r="B252" s="487"/>
      <c r="C252" s="488"/>
      <c r="D252" s="488"/>
      <c r="E252" s="488"/>
      <c r="F252" s="488"/>
      <c r="G252" s="488"/>
      <c r="H252" s="488"/>
      <c r="I252" s="488"/>
      <c r="J252" s="488"/>
      <c r="K252" s="488"/>
      <c r="L252" s="488"/>
      <c r="M252" s="488"/>
      <c r="N252" s="488"/>
      <c r="O252" s="488"/>
      <c r="P252" s="488"/>
      <c r="Q252" s="489"/>
      <c r="R252" s="210"/>
      <c r="S252" s="9"/>
      <c r="T252" s="9"/>
      <c r="U252" s="9"/>
      <c r="V252" s="9"/>
    </row>
    <row r="253" spans="1:22" x14ac:dyDescent="0.25">
      <c r="A253" s="204"/>
      <c r="B253" s="532"/>
      <c r="C253" s="532"/>
      <c r="D253" s="532"/>
      <c r="E253" s="532"/>
      <c r="F253" s="532"/>
      <c r="G253" s="532"/>
      <c r="H253" s="532"/>
      <c r="I253" s="532"/>
      <c r="J253" s="532"/>
      <c r="K253" s="532"/>
      <c r="L253" s="532"/>
      <c r="M253" s="532"/>
      <c r="N253" s="532"/>
      <c r="O253" s="532"/>
      <c r="P253" s="532"/>
      <c r="Q253" s="532"/>
      <c r="R253" s="210"/>
      <c r="S253" s="9"/>
      <c r="T253" s="9"/>
      <c r="U253" s="9"/>
      <c r="V253" s="9"/>
    </row>
    <row r="254" spans="1:22" x14ac:dyDescent="0.25">
      <c r="A254" s="204"/>
      <c r="B254" s="369" t="s">
        <v>87</v>
      </c>
      <c r="C254" s="369"/>
      <c r="D254" s="369"/>
      <c r="E254" s="369"/>
      <c r="F254" s="369"/>
      <c r="G254" s="369"/>
      <c r="H254" s="369"/>
      <c r="I254" s="369"/>
      <c r="J254" s="369"/>
      <c r="K254" s="369"/>
      <c r="L254" s="369"/>
      <c r="M254" s="369"/>
      <c r="N254" s="369"/>
      <c r="O254" s="369"/>
      <c r="P254" s="369"/>
      <c r="Q254" s="369"/>
      <c r="R254" s="210"/>
      <c r="S254" s="9"/>
      <c r="T254" s="9"/>
      <c r="U254" s="9"/>
      <c r="V254" s="9"/>
    </row>
    <row r="255" spans="1:22" x14ac:dyDescent="0.25">
      <c r="A255" s="204"/>
      <c r="B255" s="205" t="str">
        <f>$D$10</f>
        <v>2026-2027</v>
      </c>
      <c r="C255" s="368" t="s">
        <v>526</v>
      </c>
      <c r="D255" s="368"/>
      <c r="E255" s="206" t="str">
        <f>'Main Page'!$F$13</f>
        <v>Albemarle County Public Schools</v>
      </c>
      <c r="F255" s="206"/>
      <c r="G255" s="206"/>
      <c r="H255" s="207"/>
      <c r="I255" s="206" t="s">
        <v>532</v>
      </c>
      <c r="J255" s="208">
        <f>'Main Page'!$F$14</f>
        <v>2</v>
      </c>
      <c r="K255" s="370" t="str">
        <f>'Main Page'!$B$6</f>
        <v>Title IV, Part A, Student Support and Academic Enrichment Grants</v>
      </c>
      <c r="L255" s="370"/>
      <c r="M255" s="370"/>
      <c r="N255" s="370"/>
      <c r="O255" s="370"/>
      <c r="P255" s="370"/>
      <c r="Q255" s="370"/>
      <c r="R255" s="210"/>
      <c r="S255" s="9"/>
      <c r="T255" s="9"/>
      <c r="U255" s="9"/>
      <c r="V255" s="9"/>
    </row>
    <row r="256" spans="1:22" ht="14.4" thickBot="1" x14ac:dyDescent="0.3">
      <c r="A256" s="204"/>
      <c r="B256" s="371" t="s">
        <v>617</v>
      </c>
      <c r="C256" s="371"/>
      <c r="D256" s="371"/>
      <c r="E256" s="371"/>
      <c r="F256" s="371"/>
      <c r="G256" s="371"/>
      <c r="H256" s="371"/>
      <c r="I256" s="371"/>
      <c r="J256" s="371"/>
      <c r="K256" s="371"/>
      <c r="L256" s="371"/>
      <c r="M256" s="371"/>
      <c r="N256" s="371"/>
      <c r="O256" s="371"/>
      <c r="P256" s="371"/>
      <c r="Q256" s="371"/>
      <c r="R256" s="210"/>
      <c r="S256" s="9"/>
      <c r="T256" s="9"/>
      <c r="U256" s="9"/>
      <c r="V256" s="9"/>
    </row>
    <row r="257" spans="1:22" ht="7.5" customHeight="1" x14ac:dyDescent="0.25">
      <c r="A257" s="204"/>
      <c r="B257" s="369"/>
      <c r="C257" s="369"/>
      <c r="D257" s="369"/>
      <c r="E257" s="369"/>
      <c r="F257" s="369"/>
      <c r="G257" s="369"/>
      <c r="H257" s="369"/>
      <c r="I257" s="369"/>
      <c r="J257" s="369"/>
      <c r="K257" s="369"/>
      <c r="L257" s="369"/>
      <c r="M257" s="369"/>
      <c r="N257" s="369"/>
      <c r="O257" s="369"/>
      <c r="P257" s="369"/>
      <c r="Q257" s="369"/>
      <c r="R257" s="210"/>
      <c r="S257" s="9"/>
      <c r="T257" s="9"/>
      <c r="U257" s="9"/>
      <c r="V257" s="9"/>
    </row>
    <row r="258" spans="1:22" ht="54.75" customHeight="1" x14ac:dyDescent="0.25">
      <c r="A258" s="204"/>
      <c r="B258" s="262" t="s">
        <v>490</v>
      </c>
      <c r="C258" s="530" t="s">
        <v>582</v>
      </c>
      <c r="D258" s="410"/>
      <c r="E258" s="410"/>
      <c r="F258" s="410"/>
      <c r="G258" s="410"/>
      <c r="H258" s="410"/>
      <c r="I258" s="410"/>
      <c r="J258" s="410"/>
      <c r="K258" s="410"/>
      <c r="L258" s="410"/>
      <c r="M258" s="410"/>
      <c r="N258" s="410"/>
      <c r="O258" s="410"/>
      <c r="P258" s="410"/>
      <c r="Q258" s="531"/>
      <c r="R258" s="210"/>
      <c r="S258" s="9"/>
      <c r="T258" s="9"/>
      <c r="U258" s="9"/>
      <c r="V258" s="9"/>
    </row>
    <row r="259" spans="1:22" ht="114.75" customHeight="1" x14ac:dyDescent="0.25">
      <c r="A259" s="204"/>
      <c r="B259" s="373"/>
      <c r="C259" s="374"/>
      <c r="D259" s="374"/>
      <c r="E259" s="374"/>
      <c r="F259" s="374"/>
      <c r="G259" s="374"/>
      <c r="H259" s="374"/>
      <c r="I259" s="374"/>
      <c r="J259" s="374"/>
      <c r="K259" s="374"/>
      <c r="L259" s="374"/>
      <c r="M259" s="374"/>
      <c r="N259" s="374"/>
      <c r="O259" s="374"/>
      <c r="P259" s="374"/>
      <c r="Q259" s="375"/>
      <c r="R259" s="210"/>
      <c r="S259" s="9"/>
      <c r="T259" s="9"/>
      <c r="U259" s="9"/>
      <c r="V259" s="9"/>
    </row>
    <row r="260" spans="1:22" ht="114.75" customHeight="1" x14ac:dyDescent="0.25">
      <c r="A260" s="204"/>
      <c r="B260" s="521"/>
      <c r="C260" s="522"/>
      <c r="D260" s="522"/>
      <c r="E260" s="522"/>
      <c r="F260" s="522"/>
      <c r="G260" s="522"/>
      <c r="H260" s="522"/>
      <c r="I260" s="522"/>
      <c r="J260" s="522"/>
      <c r="K260" s="522"/>
      <c r="L260" s="522"/>
      <c r="M260" s="522"/>
      <c r="N260" s="522"/>
      <c r="O260" s="522"/>
      <c r="P260" s="522"/>
      <c r="Q260" s="523"/>
      <c r="R260" s="210"/>
      <c r="S260" s="9"/>
      <c r="T260" s="9"/>
      <c r="U260" s="9"/>
      <c r="V260" s="9"/>
    </row>
    <row r="261" spans="1:22" ht="114.75" customHeight="1" x14ac:dyDescent="0.25">
      <c r="A261" s="204"/>
      <c r="B261" s="521"/>
      <c r="C261" s="522"/>
      <c r="D261" s="522"/>
      <c r="E261" s="522"/>
      <c r="F261" s="522"/>
      <c r="G261" s="522"/>
      <c r="H261" s="522"/>
      <c r="I261" s="522"/>
      <c r="J261" s="522"/>
      <c r="K261" s="522"/>
      <c r="L261" s="522"/>
      <c r="M261" s="522"/>
      <c r="N261" s="522"/>
      <c r="O261" s="522"/>
      <c r="P261" s="522"/>
      <c r="Q261" s="523"/>
      <c r="R261" s="210"/>
      <c r="S261" s="9"/>
      <c r="T261" s="9"/>
      <c r="U261" s="9"/>
      <c r="V261" s="9"/>
    </row>
    <row r="262" spans="1:22" ht="114.75" customHeight="1" x14ac:dyDescent="0.25">
      <c r="A262" s="204"/>
      <c r="B262" s="521"/>
      <c r="C262" s="522"/>
      <c r="D262" s="522"/>
      <c r="E262" s="522"/>
      <c r="F262" s="522"/>
      <c r="G262" s="522"/>
      <c r="H262" s="522"/>
      <c r="I262" s="522"/>
      <c r="J262" s="522"/>
      <c r="K262" s="522"/>
      <c r="L262" s="522"/>
      <c r="M262" s="522"/>
      <c r="N262" s="522"/>
      <c r="O262" s="522"/>
      <c r="P262" s="522"/>
      <c r="Q262" s="523"/>
      <c r="R262" s="210"/>
      <c r="S262" s="9"/>
      <c r="T262" s="9"/>
      <c r="U262" s="9"/>
      <c r="V262" s="9"/>
    </row>
    <row r="263" spans="1:22" ht="114.75" customHeight="1" x14ac:dyDescent="0.25">
      <c r="A263" s="204"/>
      <c r="B263" s="521"/>
      <c r="C263" s="522"/>
      <c r="D263" s="522"/>
      <c r="E263" s="522"/>
      <c r="F263" s="522"/>
      <c r="G263" s="522"/>
      <c r="H263" s="522"/>
      <c r="I263" s="522"/>
      <c r="J263" s="522"/>
      <c r="K263" s="522"/>
      <c r="L263" s="522"/>
      <c r="M263" s="522"/>
      <c r="N263" s="522"/>
      <c r="O263" s="522"/>
      <c r="P263" s="522"/>
      <c r="Q263" s="523"/>
      <c r="R263" s="210"/>
      <c r="S263" s="9"/>
      <c r="T263" s="9"/>
      <c r="U263" s="9"/>
      <c r="V263" s="9"/>
    </row>
    <row r="264" spans="1:22" ht="114.75" customHeight="1" x14ac:dyDescent="0.25">
      <c r="A264" s="204"/>
      <c r="B264" s="521"/>
      <c r="C264" s="522"/>
      <c r="D264" s="522"/>
      <c r="E264" s="522"/>
      <c r="F264" s="522"/>
      <c r="G264" s="522"/>
      <c r="H264" s="522"/>
      <c r="I264" s="522"/>
      <c r="J264" s="522"/>
      <c r="K264" s="522"/>
      <c r="L264" s="522"/>
      <c r="M264" s="522"/>
      <c r="N264" s="522"/>
      <c r="O264" s="522"/>
      <c r="P264" s="522"/>
      <c r="Q264" s="523"/>
      <c r="R264" s="210"/>
      <c r="S264" s="9"/>
      <c r="T264" s="9"/>
      <c r="U264" s="9"/>
      <c r="V264" s="9"/>
    </row>
    <row r="265" spans="1:22" ht="114.75" customHeight="1" x14ac:dyDescent="0.25">
      <c r="A265" s="204"/>
      <c r="B265" s="487"/>
      <c r="C265" s="488"/>
      <c r="D265" s="488"/>
      <c r="E265" s="488"/>
      <c r="F265" s="488"/>
      <c r="G265" s="488"/>
      <c r="H265" s="488"/>
      <c r="I265" s="488"/>
      <c r="J265" s="488"/>
      <c r="K265" s="488"/>
      <c r="L265" s="488"/>
      <c r="M265" s="488"/>
      <c r="N265" s="488"/>
      <c r="O265" s="488"/>
      <c r="P265" s="488"/>
      <c r="Q265" s="489"/>
      <c r="R265" s="210"/>
      <c r="S265" s="9"/>
      <c r="T265" s="9"/>
      <c r="U265" s="9"/>
      <c r="V265" s="9"/>
    </row>
    <row r="266" spans="1:22" x14ac:dyDescent="0.25">
      <c r="A266" s="204"/>
      <c r="B266" s="369" t="s">
        <v>88</v>
      </c>
      <c r="C266" s="369"/>
      <c r="D266" s="369"/>
      <c r="E266" s="369"/>
      <c r="F266" s="369"/>
      <c r="G266" s="369"/>
      <c r="H266" s="369"/>
      <c r="I266" s="369"/>
      <c r="J266" s="369"/>
      <c r="K266" s="369"/>
      <c r="L266" s="369"/>
      <c r="M266" s="369"/>
      <c r="N266" s="369"/>
      <c r="O266" s="369"/>
      <c r="P266" s="369"/>
      <c r="Q266" s="369"/>
      <c r="R266" s="210"/>
      <c r="S266" s="9"/>
      <c r="T266" s="9"/>
      <c r="U266" s="9"/>
      <c r="V266" s="9"/>
    </row>
    <row r="267" spans="1:22" x14ac:dyDescent="0.25">
      <c r="A267" s="204"/>
      <c r="B267" s="205" t="str">
        <f>$D$10</f>
        <v>2026-2027</v>
      </c>
      <c r="C267" s="368" t="s">
        <v>526</v>
      </c>
      <c r="D267" s="368"/>
      <c r="E267" s="206" t="str">
        <f>'Main Page'!$F$13</f>
        <v>Albemarle County Public Schools</v>
      </c>
      <c r="F267" s="206"/>
      <c r="G267" s="206"/>
      <c r="H267" s="207"/>
      <c r="I267" s="206" t="s">
        <v>532</v>
      </c>
      <c r="J267" s="208">
        <f>'Main Page'!$F$14</f>
        <v>2</v>
      </c>
      <c r="K267" s="370" t="str">
        <f>'Main Page'!$B$6</f>
        <v>Title IV, Part A, Student Support and Academic Enrichment Grants</v>
      </c>
      <c r="L267" s="370"/>
      <c r="M267" s="370"/>
      <c r="N267" s="370"/>
      <c r="O267" s="370"/>
      <c r="P267" s="370"/>
      <c r="Q267" s="370"/>
      <c r="R267" s="210"/>
      <c r="S267" s="9"/>
      <c r="T267" s="9"/>
      <c r="U267" s="9"/>
      <c r="V267" s="9"/>
    </row>
    <row r="268" spans="1:22" ht="14.4" thickBot="1" x14ac:dyDescent="0.3">
      <c r="A268" s="204"/>
      <c r="B268" s="371" t="s">
        <v>617</v>
      </c>
      <c r="C268" s="371"/>
      <c r="D268" s="371"/>
      <c r="E268" s="371"/>
      <c r="F268" s="371"/>
      <c r="G268" s="371"/>
      <c r="H268" s="371"/>
      <c r="I268" s="371"/>
      <c r="J268" s="371"/>
      <c r="K268" s="371"/>
      <c r="L268" s="371"/>
      <c r="M268" s="371"/>
      <c r="N268" s="371"/>
      <c r="O268" s="371"/>
      <c r="P268" s="371"/>
      <c r="Q268" s="371"/>
      <c r="R268" s="210"/>
      <c r="S268" s="9"/>
      <c r="T268" s="9"/>
      <c r="U268" s="9"/>
      <c r="V268" s="9"/>
    </row>
    <row r="269" spans="1:22" ht="7.5" customHeight="1" x14ac:dyDescent="0.25">
      <c r="A269" s="204"/>
      <c r="B269" s="350"/>
      <c r="C269" s="350"/>
      <c r="D269" s="350"/>
      <c r="E269" s="350"/>
      <c r="F269" s="350"/>
      <c r="G269" s="350"/>
      <c r="H269" s="350"/>
      <c r="I269" s="350"/>
      <c r="J269" s="350"/>
      <c r="K269" s="350"/>
      <c r="L269" s="350"/>
      <c r="M269" s="350"/>
      <c r="N269" s="350"/>
      <c r="O269" s="350"/>
      <c r="P269" s="350"/>
      <c r="Q269" s="350"/>
      <c r="R269" s="210"/>
      <c r="S269" s="9"/>
      <c r="T269" s="9"/>
      <c r="U269" s="9"/>
      <c r="V269" s="9"/>
    </row>
    <row r="270" spans="1:22" ht="106.5" customHeight="1" x14ac:dyDescent="0.25">
      <c r="A270" s="204"/>
      <c r="B270" s="261" t="s">
        <v>489</v>
      </c>
      <c r="C270" s="527" t="s">
        <v>587</v>
      </c>
      <c r="D270" s="528"/>
      <c r="E270" s="528"/>
      <c r="F270" s="528"/>
      <c r="G270" s="528"/>
      <c r="H270" s="528"/>
      <c r="I270" s="528"/>
      <c r="J270" s="528"/>
      <c r="K270" s="528"/>
      <c r="L270" s="528"/>
      <c r="M270" s="528"/>
      <c r="N270" s="528"/>
      <c r="O270" s="528"/>
      <c r="P270" s="528"/>
      <c r="Q270" s="529"/>
      <c r="R270" s="210"/>
      <c r="S270" s="9"/>
      <c r="T270" s="9"/>
      <c r="U270" s="9"/>
      <c r="V270" s="9"/>
    </row>
    <row r="271" spans="1:22" ht="114.75" customHeight="1" x14ac:dyDescent="0.25">
      <c r="A271" s="204"/>
      <c r="B271" s="373"/>
      <c r="C271" s="374"/>
      <c r="D271" s="374"/>
      <c r="E271" s="374"/>
      <c r="F271" s="374"/>
      <c r="G271" s="374"/>
      <c r="H271" s="374"/>
      <c r="I271" s="374"/>
      <c r="J271" s="374"/>
      <c r="K271" s="374"/>
      <c r="L271" s="374"/>
      <c r="M271" s="374"/>
      <c r="N271" s="374"/>
      <c r="O271" s="374"/>
      <c r="P271" s="374"/>
      <c r="Q271" s="375"/>
      <c r="R271" s="210"/>
      <c r="S271" s="9"/>
      <c r="T271" s="9"/>
      <c r="U271" s="9"/>
      <c r="V271" s="9"/>
    </row>
    <row r="272" spans="1:22" ht="114.75" customHeight="1" thickBot="1" x14ac:dyDescent="0.3">
      <c r="A272" s="204"/>
      <c r="B272" s="487"/>
      <c r="C272" s="488"/>
      <c r="D272" s="488"/>
      <c r="E272" s="488"/>
      <c r="F272" s="488"/>
      <c r="G272" s="488"/>
      <c r="H272" s="488"/>
      <c r="I272" s="488"/>
      <c r="J272" s="488"/>
      <c r="K272" s="488"/>
      <c r="L272" s="488"/>
      <c r="M272" s="488"/>
      <c r="N272" s="488"/>
      <c r="O272" s="488"/>
      <c r="P272" s="488"/>
      <c r="Q272" s="489"/>
      <c r="R272" s="210"/>
      <c r="S272" s="9"/>
      <c r="T272" s="9"/>
      <c r="U272" s="9"/>
      <c r="V272" s="9"/>
    </row>
    <row r="273" spans="1:22" ht="7.5" customHeight="1" x14ac:dyDescent="0.25">
      <c r="A273" s="204"/>
      <c r="B273" s="350"/>
      <c r="C273" s="350"/>
      <c r="D273" s="350"/>
      <c r="E273" s="350"/>
      <c r="F273" s="350"/>
      <c r="G273" s="350"/>
      <c r="H273" s="350"/>
      <c r="I273" s="350"/>
      <c r="J273" s="350"/>
      <c r="K273" s="350"/>
      <c r="L273" s="350"/>
      <c r="M273" s="350"/>
      <c r="N273" s="350"/>
      <c r="O273" s="350"/>
      <c r="P273" s="350"/>
      <c r="Q273" s="350"/>
      <c r="R273" s="210"/>
      <c r="S273" s="9"/>
      <c r="T273" s="9"/>
      <c r="U273" s="9"/>
      <c r="V273" s="9"/>
    </row>
    <row r="274" spans="1:22" ht="27.75" customHeight="1" x14ac:dyDescent="0.25">
      <c r="A274" s="204"/>
      <c r="B274" s="261" t="s">
        <v>488</v>
      </c>
      <c r="C274" s="533" t="s">
        <v>553</v>
      </c>
      <c r="D274" s="534"/>
      <c r="E274" s="534"/>
      <c r="F274" s="534"/>
      <c r="G274" s="534"/>
      <c r="H274" s="534"/>
      <c r="I274" s="534"/>
      <c r="J274" s="534"/>
      <c r="K274" s="534"/>
      <c r="L274" s="534"/>
      <c r="M274" s="534"/>
      <c r="N274" s="534"/>
      <c r="O274" s="534"/>
      <c r="P274" s="534"/>
      <c r="Q274" s="535"/>
      <c r="R274" s="210"/>
      <c r="S274" s="9"/>
      <c r="T274" s="9"/>
      <c r="U274" s="9"/>
      <c r="V274" s="9"/>
    </row>
    <row r="275" spans="1:22" ht="148.5" customHeight="1" x14ac:dyDescent="0.25">
      <c r="A275" s="204"/>
      <c r="B275" s="373"/>
      <c r="C275" s="374"/>
      <c r="D275" s="374"/>
      <c r="E275" s="374"/>
      <c r="F275" s="374"/>
      <c r="G275" s="374"/>
      <c r="H275" s="374"/>
      <c r="I275" s="374"/>
      <c r="J275" s="374"/>
      <c r="K275" s="374"/>
      <c r="L275" s="374"/>
      <c r="M275" s="374"/>
      <c r="N275" s="374"/>
      <c r="O275" s="374"/>
      <c r="P275" s="374"/>
      <c r="Q275" s="375"/>
      <c r="R275" s="210"/>
      <c r="S275" s="9"/>
      <c r="T275" s="9"/>
      <c r="U275" s="9"/>
      <c r="V275" s="9"/>
    </row>
    <row r="276" spans="1:22" ht="149.25" customHeight="1" x14ac:dyDescent="0.25">
      <c r="A276" s="204"/>
      <c r="B276" s="487"/>
      <c r="C276" s="488"/>
      <c r="D276" s="488"/>
      <c r="E276" s="488"/>
      <c r="F276" s="488"/>
      <c r="G276" s="488"/>
      <c r="H276" s="488"/>
      <c r="I276" s="488"/>
      <c r="J276" s="488"/>
      <c r="K276" s="488"/>
      <c r="L276" s="488"/>
      <c r="M276" s="488"/>
      <c r="N276" s="488"/>
      <c r="O276" s="488"/>
      <c r="P276" s="488"/>
      <c r="Q276" s="489"/>
      <c r="R276" s="210"/>
      <c r="S276" s="9"/>
      <c r="T276" s="9"/>
      <c r="U276" s="9"/>
      <c r="V276" s="9"/>
    </row>
    <row r="277" spans="1:22" ht="15" customHeight="1" x14ac:dyDescent="0.25">
      <c r="A277" s="204"/>
      <c r="B277" s="369" t="s">
        <v>89</v>
      </c>
      <c r="C277" s="369"/>
      <c r="D277" s="369"/>
      <c r="E277" s="369"/>
      <c r="F277" s="369"/>
      <c r="G277" s="369"/>
      <c r="H277" s="369"/>
      <c r="I277" s="369"/>
      <c r="J277" s="369"/>
      <c r="K277" s="369"/>
      <c r="L277" s="369"/>
      <c r="M277" s="369"/>
      <c r="N277" s="369"/>
      <c r="O277" s="369"/>
      <c r="P277" s="369"/>
      <c r="Q277" s="369"/>
      <c r="R277" s="210"/>
      <c r="S277" s="9"/>
      <c r="T277" s="9"/>
      <c r="U277" s="9"/>
      <c r="V277" s="9"/>
    </row>
    <row r="278" spans="1:22" x14ac:dyDescent="0.25">
      <c r="A278" s="204"/>
      <c r="B278" s="205" t="str">
        <f>$D$10</f>
        <v>2026-2027</v>
      </c>
      <c r="C278" s="368" t="s">
        <v>526</v>
      </c>
      <c r="D278" s="368"/>
      <c r="E278" s="206" t="str">
        <f>'Main Page'!$F$13</f>
        <v>Albemarle County Public Schools</v>
      </c>
      <c r="F278" s="206"/>
      <c r="G278" s="206"/>
      <c r="H278" s="207"/>
      <c r="I278" s="206" t="s">
        <v>532</v>
      </c>
      <c r="J278" s="208">
        <f>'Main Page'!$F$14</f>
        <v>2</v>
      </c>
      <c r="K278" s="370" t="str">
        <f>'Main Page'!$B$6</f>
        <v>Title IV, Part A, Student Support and Academic Enrichment Grants</v>
      </c>
      <c r="L278" s="370"/>
      <c r="M278" s="370"/>
      <c r="N278" s="370"/>
      <c r="O278" s="370"/>
      <c r="P278" s="370"/>
      <c r="Q278" s="370"/>
      <c r="R278" s="210"/>
      <c r="S278" s="9"/>
      <c r="T278" s="9"/>
      <c r="U278" s="9"/>
      <c r="V278" s="9"/>
    </row>
    <row r="279" spans="1:22" ht="14.4" thickBot="1" x14ac:dyDescent="0.3">
      <c r="A279" s="204"/>
      <c r="B279" s="371" t="s">
        <v>618</v>
      </c>
      <c r="C279" s="371"/>
      <c r="D279" s="371"/>
      <c r="E279" s="371"/>
      <c r="F279" s="371"/>
      <c r="G279" s="371"/>
      <c r="H279" s="371"/>
      <c r="I279" s="371"/>
      <c r="J279" s="371"/>
      <c r="K279" s="371"/>
      <c r="L279" s="371"/>
      <c r="M279" s="371"/>
      <c r="N279" s="371"/>
      <c r="O279" s="371"/>
      <c r="P279" s="371"/>
      <c r="Q279" s="371"/>
      <c r="R279" s="210"/>
      <c r="S279" s="9"/>
      <c r="T279" s="9"/>
      <c r="U279" s="9"/>
      <c r="V279" s="9"/>
    </row>
    <row r="280" spans="1:22" ht="7.5" customHeight="1" x14ac:dyDescent="0.25">
      <c r="A280" s="204"/>
      <c r="B280" s="235"/>
      <c r="C280" s="235"/>
      <c r="D280" s="235"/>
      <c r="E280" s="235"/>
      <c r="F280" s="235"/>
      <c r="G280" s="235"/>
      <c r="H280" s="235"/>
      <c r="I280" s="235"/>
      <c r="J280" s="235"/>
      <c r="K280" s="235"/>
      <c r="L280" s="235"/>
      <c r="M280" s="235"/>
      <c r="N280" s="235"/>
      <c r="O280" s="235"/>
      <c r="P280" s="235"/>
      <c r="Q280" s="235"/>
      <c r="R280" s="210"/>
      <c r="S280" s="9"/>
      <c r="T280" s="9"/>
      <c r="U280" s="9"/>
      <c r="V280" s="9"/>
    </row>
    <row r="281" spans="1:22" ht="117" customHeight="1" x14ac:dyDescent="0.25">
      <c r="A281" s="204"/>
      <c r="B281" s="261" t="s">
        <v>498</v>
      </c>
      <c r="C281" s="527" t="s">
        <v>615</v>
      </c>
      <c r="D281" s="528"/>
      <c r="E281" s="528"/>
      <c r="F281" s="528"/>
      <c r="G281" s="528"/>
      <c r="H281" s="528"/>
      <c r="I281" s="528"/>
      <c r="J281" s="528"/>
      <c r="K281" s="528"/>
      <c r="L281" s="528"/>
      <c r="M281" s="528"/>
      <c r="N281" s="528"/>
      <c r="O281" s="528"/>
      <c r="P281" s="528"/>
      <c r="Q281" s="529"/>
      <c r="R281" s="210"/>
      <c r="S281" s="9"/>
      <c r="T281" s="9"/>
      <c r="U281" s="9"/>
      <c r="V281" s="9"/>
    </row>
    <row r="282" spans="1:22" ht="295.5" customHeight="1" x14ac:dyDescent="0.25">
      <c r="A282" s="204"/>
      <c r="B282" s="536"/>
      <c r="C282" s="537"/>
      <c r="D282" s="537"/>
      <c r="E282" s="537"/>
      <c r="F282" s="537"/>
      <c r="G282" s="537"/>
      <c r="H282" s="537"/>
      <c r="I282" s="537"/>
      <c r="J282" s="537"/>
      <c r="K282" s="537"/>
      <c r="L282" s="537"/>
      <c r="M282" s="537"/>
      <c r="N282" s="537"/>
      <c r="O282" s="537"/>
      <c r="P282" s="537"/>
      <c r="Q282" s="538"/>
      <c r="R282" s="210"/>
      <c r="S282" s="9"/>
      <c r="T282" s="9"/>
      <c r="U282" s="9"/>
      <c r="V282" s="9"/>
    </row>
    <row r="283" spans="1:22" ht="21.75" customHeight="1" x14ac:dyDescent="0.25">
      <c r="A283" s="204"/>
      <c r="B283" s="369" t="s">
        <v>90</v>
      </c>
      <c r="C283" s="369"/>
      <c r="D283" s="369"/>
      <c r="E283" s="369"/>
      <c r="F283" s="369"/>
      <c r="G283" s="369"/>
      <c r="H283" s="369"/>
      <c r="I283" s="369"/>
      <c r="J283" s="369"/>
      <c r="K283" s="369"/>
      <c r="L283" s="369"/>
      <c r="M283" s="369"/>
      <c r="N283" s="369"/>
      <c r="O283" s="369"/>
      <c r="P283" s="369"/>
      <c r="Q283" s="369"/>
      <c r="R283" s="210"/>
      <c r="S283" s="9"/>
      <c r="T283" s="9"/>
      <c r="U283" s="9"/>
      <c r="V283" s="9"/>
    </row>
    <row r="293" ht="12.75" hidden="1" customHeight="1" x14ac:dyDescent="0.25"/>
    <row r="294" ht="12.75" hidden="1" customHeight="1" x14ac:dyDescent="0.25"/>
  </sheetData>
  <sheetProtection algorithmName="SHA-512" hashValue="on5iPXBZLLX4O7MC0brpaCjo4R7uDd41hzPtyFn7+C6FvYLgXcfJ/j5x0L8nWy5mLHpdSwj02aqMlJxg09Re5w==" saltValue="cgBYvkoPCUQttzazfKqXKw==" spinCount="100000" sheet="1" objects="1" scenarios="1"/>
  <mergeCells count="354">
    <mergeCell ref="B282:Q282"/>
    <mergeCell ref="B279:Q279"/>
    <mergeCell ref="C164:Q164"/>
    <mergeCell ref="B238:Q238"/>
    <mergeCell ref="B239:Q239"/>
    <mergeCell ref="B240:Q240"/>
    <mergeCell ref="B241:Q241"/>
    <mergeCell ref="K161:Q161"/>
    <mergeCell ref="B162:Q162"/>
    <mergeCell ref="C161:D161"/>
    <mergeCell ref="B167:Q167"/>
    <mergeCell ref="C165:Q165"/>
    <mergeCell ref="B166:Q166"/>
    <mergeCell ref="B168:Q168"/>
    <mergeCell ref="B169:Q169"/>
    <mergeCell ref="B170:Q170"/>
    <mergeCell ref="B171:Q171"/>
    <mergeCell ref="B172:Q172"/>
    <mergeCell ref="B180:Q180"/>
    <mergeCell ref="K181:Q181"/>
    <mergeCell ref="B182:Q182"/>
    <mergeCell ref="B173:Q173"/>
    <mergeCell ref="C181:D181"/>
    <mergeCell ref="B174:Q174"/>
    <mergeCell ref="B269:Q269"/>
    <mergeCell ref="B275:Q275"/>
    <mergeCell ref="C270:Q270"/>
    <mergeCell ref="B271:Q271"/>
    <mergeCell ref="B272:Q272"/>
    <mergeCell ref="B273:Q273"/>
    <mergeCell ref="C274:Q274"/>
    <mergeCell ref="C278:D278"/>
    <mergeCell ref="C281:Q281"/>
    <mergeCell ref="B276:Q276"/>
    <mergeCell ref="C258:Q258"/>
    <mergeCell ref="B265:Q265"/>
    <mergeCell ref="B266:Q266"/>
    <mergeCell ref="K267:Q267"/>
    <mergeCell ref="B268:Q268"/>
    <mergeCell ref="B259:Q259"/>
    <mergeCell ref="B261:Q261"/>
    <mergeCell ref="B262:Q262"/>
    <mergeCell ref="B264:Q264"/>
    <mergeCell ref="C267:D267"/>
    <mergeCell ref="B263:Q263"/>
    <mergeCell ref="B260:Q260"/>
    <mergeCell ref="B253:Q253"/>
    <mergeCell ref="B254:Q254"/>
    <mergeCell ref="K255:Q255"/>
    <mergeCell ref="B256:Q256"/>
    <mergeCell ref="B257:Q257"/>
    <mergeCell ref="B247:Q247"/>
    <mergeCell ref="B251:Q251"/>
    <mergeCell ref="B252:Q252"/>
    <mergeCell ref="C255:D255"/>
    <mergeCell ref="B250:Q250"/>
    <mergeCell ref="B248:Q248"/>
    <mergeCell ref="B249:Q249"/>
    <mergeCell ref="C246:Q246"/>
    <mergeCell ref="B147:B153"/>
    <mergeCell ref="C147:Q147"/>
    <mergeCell ref="D148:Q148"/>
    <mergeCell ref="D149:Q149"/>
    <mergeCell ref="D150:Q150"/>
    <mergeCell ref="D151:Q151"/>
    <mergeCell ref="C153:Q153"/>
    <mergeCell ref="B158:Q158"/>
    <mergeCell ref="K159:Q159"/>
    <mergeCell ref="B160:Q160"/>
    <mergeCell ref="C159:D159"/>
    <mergeCell ref="B155:Q155"/>
    <mergeCell ref="B154:Q154"/>
    <mergeCell ref="B157:Q157"/>
    <mergeCell ref="D152:Q152"/>
    <mergeCell ref="B156:Q156"/>
    <mergeCell ref="B244:Q244"/>
    <mergeCell ref="B177:Q177"/>
    <mergeCell ref="B178:Q178"/>
    <mergeCell ref="B175:Q175"/>
    <mergeCell ref="B176:Q176"/>
    <mergeCell ref="B179:Q179"/>
    <mergeCell ref="B245:Q245"/>
    <mergeCell ref="B139:Q139"/>
    <mergeCell ref="B142:Q142"/>
    <mergeCell ref="B140:Q140"/>
    <mergeCell ref="B141:Q141"/>
    <mergeCell ref="B143:Q143"/>
    <mergeCell ref="C144:D144"/>
    <mergeCell ref="K144:Q144"/>
    <mergeCell ref="B145:Q145"/>
    <mergeCell ref="B146:Q146"/>
    <mergeCell ref="B123:Q123"/>
    <mergeCell ref="C121:Q121"/>
    <mergeCell ref="B125:B138"/>
    <mergeCell ref="C137:Q138"/>
    <mergeCell ref="C127:Q127"/>
    <mergeCell ref="D128:Q128"/>
    <mergeCell ref="C132:Q132"/>
    <mergeCell ref="D129:Q129"/>
    <mergeCell ref="D130:Q130"/>
    <mergeCell ref="D134:Q134"/>
    <mergeCell ref="D135:Q135"/>
    <mergeCell ref="D136:Q136"/>
    <mergeCell ref="D131:Q131"/>
    <mergeCell ref="C126:Q126"/>
    <mergeCell ref="C125:Q125"/>
    <mergeCell ref="C133:Q133"/>
    <mergeCell ref="B124:Q124"/>
    <mergeCell ref="C116:Q116"/>
    <mergeCell ref="I107:Q108"/>
    <mergeCell ref="B109:Q109"/>
    <mergeCell ref="B110:Q110"/>
    <mergeCell ref="C111:D111"/>
    <mergeCell ref="B117:Q117"/>
    <mergeCell ref="B122:Q122"/>
    <mergeCell ref="I101:Q102"/>
    <mergeCell ref="I104:Q105"/>
    <mergeCell ref="B118:Q118"/>
    <mergeCell ref="C119:Q119"/>
    <mergeCell ref="C120:Q120"/>
    <mergeCell ref="K111:Q111"/>
    <mergeCell ref="B112:Q112"/>
    <mergeCell ref="B113:Q113"/>
    <mergeCell ref="C114:Q114"/>
    <mergeCell ref="C115:Q115"/>
    <mergeCell ref="I103:Q103"/>
    <mergeCell ref="I106:Q106"/>
    <mergeCell ref="C99:D99"/>
    <mergeCell ref="C101:D101"/>
    <mergeCell ref="C102:D102"/>
    <mergeCell ref="C104:D104"/>
    <mergeCell ref="C105:D105"/>
    <mergeCell ref="C107:D107"/>
    <mergeCell ref="C108:D108"/>
    <mergeCell ref="I77:Q78"/>
    <mergeCell ref="I80:Q81"/>
    <mergeCell ref="C95:D95"/>
    <mergeCell ref="C96:D96"/>
    <mergeCell ref="C98:D98"/>
    <mergeCell ref="I94:Q94"/>
    <mergeCell ref="I97:Q97"/>
    <mergeCell ref="I100:Q100"/>
    <mergeCell ref="I79:Q79"/>
    <mergeCell ref="I82:Q82"/>
    <mergeCell ref="I85:Q85"/>
    <mergeCell ref="I95:Q96"/>
    <mergeCell ref="I98:Q99"/>
    <mergeCell ref="C83:D83"/>
    <mergeCell ref="C84:D84"/>
    <mergeCell ref="C86:D86"/>
    <mergeCell ref="K71:Q71"/>
    <mergeCell ref="B72:Q72"/>
    <mergeCell ref="B73:Q73"/>
    <mergeCell ref="I74:Q75"/>
    <mergeCell ref="C71:D71"/>
    <mergeCell ref="I89:Q90"/>
    <mergeCell ref="I92:Q93"/>
    <mergeCell ref="I83:Q84"/>
    <mergeCell ref="I86:Q87"/>
    <mergeCell ref="I88:Q88"/>
    <mergeCell ref="I91:Q91"/>
    <mergeCell ref="C87:D87"/>
    <mergeCell ref="C92:D92"/>
    <mergeCell ref="C93:D93"/>
    <mergeCell ref="C89:D89"/>
    <mergeCell ref="C90:D90"/>
    <mergeCell ref="I76:Q76"/>
    <mergeCell ref="C74:D74"/>
    <mergeCell ref="C75:D75"/>
    <mergeCell ref="C77:D77"/>
    <mergeCell ref="C78:D78"/>
    <mergeCell ref="C80:D80"/>
    <mergeCell ref="C81:D81"/>
    <mergeCell ref="H74:H108"/>
    <mergeCell ref="I68:M68"/>
    <mergeCell ref="N68:Q68"/>
    <mergeCell ref="B69:Q69"/>
    <mergeCell ref="B70:Q70"/>
    <mergeCell ref="N63:Q63"/>
    <mergeCell ref="I64:M64"/>
    <mergeCell ref="N64:Q64"/>
    <mergeCell ref="I65:M65"/>
    <mergeCell ref="N65:Q65"/>
    <mergeCell ref="I66:M66"/>
    <mergeCell ref="N66:Q66"/>
    <mergeCell ref="B59:Q59"/>
    <mergeCell ref="B60:Q60"/>
    <mergeCell ref="B61:F61"/>
    <mergeCell ref="G61:G67"/>
    <mergeCell ref="H61:M61"/>
    <mergeCell ref="N61:Q61"/>
    <mergeCell ref="B62:F67"/>
    <mergeCell ref="I62:M62"/>
    <mergeCell ref="N62:Q62"/>
    <mergeCell ref="I63:M63"/>
    <mergeCell ref="I67:M67"/>
    <mergeCell ref="N67:Q67"/>
    <mergeCell ref="B54:Q54"/>
    <mergeCell ref="B55:Q55"/>
    <mergeCell ref="B56:Q56"/>
    <mergeCell ref="B57:F57"/>
    <mergeCell ref="G57:G58"/>
    <mergeCell ref="H57:M57"/>
    <mergeCell ref="N57:Q57"/>
    <mergeCell ref="B58:F58"/>
    <mergeCell ref="H58:M58"/>
    <mergeCell ref="N58:Q58"/>
    <mergeCell ref="F49:N49"/>
    <mergeCell ref="O49:Q49"/>
    <mergeCell ref="B50:Q50"/>
    <mergeCell ref="B51:Q51"/>
    <mergeCell ref="B52:Q52"/>
    <mergeCell ref="B53:Q53"/>
    <mergeCell ref="B47:C47"/>
    <mergeCell ref="D47:E47"/>
    <mergeCell ref="F47:N47"/>
    <mergeCell ref="O47:Q47"/>
    <mergeCell ref="F48:N48"/>
    <mergeCell ref="O48:Q48"/>
    <mergeCell ref="O45:Q45"/>
    <mergeCell ref="C42:D42"/>
    <mergeCell ref="F45:N46"/>
    <mergeCell ref="O46:Q46"/>
    <mergeCell ref="D46:E46"/>
    <mergeCell ref="B46:C46"/>
    <mergeCell ref="I37:P37"/>
    <mergeCell ref="I35:P35"/>
    <mergeCell ref="B37:G37"/>
    <mergeCell ref="B35:G35"/>
    <mergeCell ref="B44:Q44"/>
    <mergeCell ref="B45:C45"/>
    <mergeCell ref="D45:E45"/>
    <mergeCell ref="B23:Q23"/>
    <mergeCell ref="B24:Q24"/>
    <mergeCell ref="B1:M1"/>
    <mergeCell ref="N1:Q1"/>
    <mergeCell ref="D2:M2"/>
    <mergeCell ref="O2:P2"/>
    <mergeCell ref="D3:M3"/>
    <mergeCell ref="D4:M4"/>
    <mergeCell ref="O4:P4"/>
    <mergeCell ref="D13:M13"/>
    <mergeCell ref="D14:M14"/>
    <mergeCell ref="B9:M9"/>
    <mergeCell ref="O9:P9"/>
    <mergeCell ref="D10:M10"/>
    <mergeCell ref="P10:Q10"/>
    <mergeCell ref="D11:M11"/>
    <mergeCell ref="B12:Q12"/>
    <mergeCell ref="B6:M6"/>
    <mergeCell ref="D5:M5"/>
    <mergeCell ref="P6:Q6"/>
    <mergeCell ref="D7:M7"/>
    <mergeCell ref="D8:M8"/>
    <mergeCell ref="O8:P8"/>
    <mergeCell ref="D15:M15"/>
    <mergeCell ref="B16:Q16"/>
    <mergeCell ref="B17:Q17"/>
    <mergeCell ref="B18:H18"/>
    <mergeCell ref="I18:J18"/>
    <mergeCell ref="K18:Q18"/>
    <mergeCell ref="B21:H22"/>
    <mergeCell ref="I21:Q21"/>
    <mergeCell ref="I22:Q22"/>
    <mergeCell ref="B19:H19"/>
    <mergeCell ref="I19:J19"/>
    <mergeCell ref="K19:Q19"/>
    <mergeCell ref="B20:H20"/>
    <mergeCell ref="I20:J20"/>
    <mergeCell ref="K20:M20"/>
    <mergeCell ref="O20:Q20"/>
    <mergeCell ref="B25:Q25"/>
    <mergeCell ref="B36:G36"/>
    <mergeCell ref="I36:P36"/>
    <mergeCell ref="B38:Q38"/>
    <mergeCell ref="B39:Q39"/>
    <mergeCell ref="B40:Q40"/>
    <mergeCell ref="B41:Q41"/>
    <mergeCell ref="K42:Q42"/>
    <mergeCell ref="B43:Q43"/>
    <mergeCell ref="B34:G34"/>
    <mergeCell ref="I34:P34"/>
    <mergeCell ref="B26:Q26"/>
    <mergeCell ref="B27:Q27"/>
    <mergeCell ref="B29:Q29"/>
    <mergeCell ref="C30:E30"/>
    <mergeCell ref="B32:G32"/>
    <mergeCell ref="I32:P32"/>
    <mergeCell ref="I33:P33"/>
    <mergeCell ref="B33:G33"/>
    <mergeCell ref="B31:Q31"/>
    <mergeCell ref="F30:Q30"/>
    <mergeCell ref="K216:Q216"/>
    <mergeCell ref="B217:Q217"/>
    <mergeCell ref="B218:Q218"/>
    <mergeCell ref="B219:Q219"/>
    <mergeCell ref="B220:Q220"/>
    <mergeCell ref="B186:Q186"/>
    <mergeCell ref="B187:Q187"/>
    <mergeCell ref="B190:Q190"/>
    <mergeCell ref="B191:Q191"/>
    <mergeCell ref="C199:D199"/>
    <mergeCell ref="B195:Q195"/>
    <mergeCell ref="B196:Q196"/>
    <mergeCell ref="B192:Q192"/>
    <mergeCell ref="B188:Q188"/>
    <mergeCell ref="B189:Q189"/>
    <mergeCell ref="B193:Q193"/>
    <mergeCell ref="B194:Q194"/>
    <mergeCell ref="B198:Q198"/>
    <mergeCell ref="K199:Q199"/>
    <mergeCell ref="B200:Q200"/>
    <mergeCell ref="B201:Q201"/>
    <mergeCell ref="B222:Q222"/>
    <mergeCell ref="B223:Q223"/>
    <mergeCell ref="B224:Q224"/>
    <mergeCell ref="B225:Q225"/>
    <mergeCell ref="C216:D216"/>
    <mergeCell ref="B283:Q283"/>
    <mergeCell ref="C243:D243"/>
    <mergeCell ref="K243:Q243"/>
    <mergeCell ref="C233:D233"/>
    <mergeCell ref="K233:Q233"/>
    <mergeCell ref="B221:Q221"/>
    <mergeCell ref="B235:Q235"/>
    <mergeCell ref="B277:Q277"/>
    <mergeCell ref="K278:Q278"/>
    <mergeCell ref="B234:Q234"/>
    <mergeCell ref="B236:Q236"/>
    <mergeCell ref="B237:Q237"/>
    <mergeCell ref="B232:Q232"/>
    <mergeCell ref="B226:Q226"/>
    <mergeCell ref="B227:Q227"/>
    <mergeCell ref="B228:Q228"/>
    <mergeCell ref="B229:Q229"/>
    <mergeCell ref="B230:Q230"/>
    <mergeCell ref="B231:Q231"/>
    <mergeCell ref="B183:Q183"/>
    <mergeCell ref="B184:Q184"/>
    <mergeCell ref="B185:Q185"/>
    <mergeCell ref="B212:Q212"/>
    <mergeCell ref="B215:Q215"/>
    <mergeCell ref="B202:Q202"/>
    <mergeCell ref="B204:Q204"/>
    <mergeCell ref="B205:Q205"/>
    <mergeCell ref="B208:Q208"/>
    <mergeCell ref="B211:Q211"/>
    <mergeCell ref="B213:Q213"/>
    <mergeCell ref="B214:Q214"/>
    <mergeCell ref="B210:Q210"/>
    <mergeCell ref="B206:Q206"/>
    <mergeCell ref="B207:Q207"/>
    <mergeCell ref="B203:Q203"/>
    <mergeCell ref="B209:Q209"/>
  </mergeCells>
  <dataValidations count="6">
    <dataValidation type="textLength" operator="lessThanOrEqual" allowBlank="1" showInputMessage="1" showErrorMessage="1" sqref="B253 B154:Q156" xr:uid="{00000000-0002-0000-0200-000000000000}">
      <formula1>3000</formula1>
    </dataValidation>
    <dataValidation type="textLength" operator="lessThanOrEqual" allowBlank="1" showInputMessage="1" showErrorMessage="1" errorTitle="Character Limit Exceeded" error="The character limit has been exceeded.  To edit the text, click retry.  To delete the text, click cancel." sqref="F77:F78 F80:F81 F83:F84 F74:F75 F104:F105 F89:F90 F92:F93 F95:F96 F98:F99 F101:F102 F86:F87 F107:F108" xr:uid="{00000000-0002-0000-0200-000002000000}">
      <formula1>180</formula1>
    </dataValidation>
    <dataValidation type="textLength" operator="lessThanOrEqual" allowBlank="1" showInputMessage="1" showErrorMessage="1" errorTitle="Character Limit Exceeded" error="The character limit has been exceeded.  To edit the text, click retry.  To delete the text, click cancel." sqref="I104 I74 I77 I80 I83 I86 I89 I92 I95 I98 I101 I107" xr:uid="{00000000-0002-0000-0200-000004000000}">
      <formula1>3000</formula1>
    </dataValidation>
    <dataValidation type="textLength" allowBlank="1" showInputMessage="1" showErrorMessage="1" sqref="E74:E75 E104:E105 E77:E78 E80:E81 E83:E84 E92:E93 E86:E87 E89:E90 E95:E96 E98:E99 E101:E102 E107:E108" xr:uid="{00000000-0002-0000-0200-000005000000}">
      <formula1>1</formula1>
      <formula2>2</formula2>
    </dataValidation>
    <dataValidation type="textLength" operator="lessThanOrEqual" allowBlank="1" showInputMessage="1" showErrorMessage="1" sqref="B139:B142 C139:Q139 C142:Q142" xr:uid="{538AA83F-A514-4303-8649-FAD2AAC711F9}">
      <formula1>1875</formula1>
    </dataValidation>
    <dataValidation type="textLength" operator="lessThanOrEqual" allowBlank="1" showInputMessage="1" showErrorMessage="1" sqref="C250:Q252 B262:Q265 B170:Q171 B237:Q240 B167:Q167 B174:Q174 B185:Q185 B192:Q192 B203:Q203 B210:Q210 B220:Q220 B227:Q227 B230:Q231 B223:Q224 B213:Q214 B206:Q207 B195:Q196 B188:Q189 B177:Q178 B247:B252 C247:Q247 B259:B261 C259:Q259 C261:Q261 B275:Q276 B271:Q272 B282:Q283" xr:uid="{ABC8FEE2-4F46-4BFD-85C3-495E58EE136D}">
      <formula1>1560</formula1>
    </dataValidation>
  </dataValidations>
  <hyperlinks>
    <hyperlink ref="O7" location="Narrative!B73" display="Explain" xr:uid="{00000000-0004-0000-0200-000000000000}"/>
    <hyperlink ref="O11" location="Narrative!B73" display="Explain" xr:uid="{00000000-0004-0000-0200-000001000000}"/>
    <hyperlink ref="B54:Q54" r:id="rId1" display="Transfer Request Form" xr:uid="{00000000-0004-0000-0200-000002000000}"/>
  </hyperlinks>
  <printOptions horizontalCentered="1"/>
  <pageMargins left="0.2" right="0.2" top="0.25" bottom="0.25" header="0.3" footer="0.3"/>
  <pageSetup scale="67" fitToHeight="0" orientation="portrait" r:id="rId2"/>
  <headerFooter>
    <oddFooter>&amp;L&amp;"Times New Roman,Regular"&amp;8&amp;D&amp;R&amp;"Times New Roman,Regular"&amp;8Title IV, Part A
Individual Application</oddFooter>
  </headerFooter>
  <rowBreaks count="13" manualBreakCount="13">
    <brk id="41" max="16383" man="1"/>
    <brk id="70" max="16383" man="1"/>
    <brk id="110" max="16383" man="1"/>
    <brk id="143" max="17" man="1"/>
    <brk id="158" max="17" man="1"/>
    <brk id="180" max="17" man="1"/>
    <brk id="198" max="17" man="1"/>
    <brk id="215" max="17" man="1"/>
    <brk id="232" max="17" man="1"/>
    <brk id="242" max="17" man="1"/>
    <brk id="254" max="17" man="1"/>
    <brk id="266" max="17" man="1"/>
    <brk id="277" max="17" man="1"/>
  </rowBreak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7000000}">
          <x14:formula1>
            <xm:f>Prefills!$J$8:$J$9</xm:f>
          </x14:formula1>
          <xm:sqref>D47:E47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60"/>
  <sheetViews>
    <sheetView zoomScaleNormal="100" workbookViewId="0">
      <selection activeCell="F8" sqref="F8:G8"/>
    </sheetView>
  </sheetViews>
  <sheetFormatPr defaultColWidth="0" defaultRowHeight="13.2" zeroHeight="1" x14ac:dyDescent="0.25"/>
  <cols>
    <col min="1" max="1" width="1.44140625" style="369" customWidth="1"/>
    <col min="2" max="2" width="9.109375" style="166" customWidth="1"/>
    <col min="3" max="3" width="5.88671875" style="166" customWidth="1"/>
    <col min="4" max="4" width="11.88671875" style="166" bestFit="1" customWidth="1"/>
    <col min="5" max="5" width="10.109375" style="166" customWidth="1"/>
    <col min="6" max="6" width="10" style="166" customWidth="1"/>
    <col min="7" max="8" width="9.109375" style="166" customWidth="1"/>
    <col min="9" max="9" width="13.109375" style="166" bestFit="1" customWidth="1"/>
    <col min="10" max="17" width="9.109375" style="166" customWidth="1"/>
    <col min="18" max="18" width="1.44140625" style="553" customWidth="1"/>
    <col min="19" max="19" width="16.5546875" style="280" customWidth="1"/>
    <col min="20" max="20" width="4.33203125" style="166" hidden="1" customWidth="1"/>
    <col min="21" max="22" width="4" style="166" hidden="1" customWidth="1"/>
    <col min="23" max="23" width="9.109375" style="166" hidden="1" customWidth="1"/>
    <col min="24" max="16384" width="9.109375" style="166" hidden="1"/>
  </cols>
  <sheetData>
    <row r="1" spans="1:22" s="2" customFormat="1" x14ac:dyDescent="0.25">
      <c r="A1" s="369"/>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553"/>
      <c r="S1" s="279"/>
      <c r="T1" s="9"/>
      <c r="U1" s="9"/>
      <c r="V1" s="9"/>
    </row>
    <row r="2" spans="1:22" s="2" customFormat="1" ht="14.4" thickBot="1" x14ac:dyDescent="0.3">
      <c r="A2" s="369"/>
      <c r="B2" s="371" t="s">
        <v>619</v>
      </c>
      <c r="C2" s="371"/>
      <c r="D2" s="371"/>
      <c r="E2" s="371"/>
      <c r="F2" s="371"/>
      <c r="G2" s="371"/>
      <c r="H2" s="371"/>
      <c r="I2" s="371"/>
      <c r="J2" s="371"/>
      <c r="K2" s="371"/>
      <c r="L2" s="371"/>
      <c r="M2" s="371"/>
      <c r="N2" s="371"/>
      <c r="O2" s="371"/>
      <c r="P2" s="371"/>
      <c r="Q2" s="371"/>
      <c r="R2" s="553"/>
      <c r="S2" s="279"/>
      <c r="T2" s="183"/>
    </row>
    <row r="3" spans="1:22" ht="13.8" x14ac:dyDescent="0.25">
      <c r="B3" s="222"/>
      <c r="C3" s="222"/>
      <c r="D3" s="222"/>
      <c r="E3" s="222"/>
      <c r="F3" s="222"/>
      <c r="G3" s="222"/>
      <c r="H3" s="222"/>
      <c r="I3" s="222"/>
      <c r="J3" s="222"/>
      <c r="K3" s="222"/>
      <c r="L3" s="222"/>
      <c r="M3" s="222"/>
      <c r="N3" s="222"/>
      <c r="O3" s="222"/>
      <c r="P3" s="222"/>
      <c r="Q3" s="222"/>
      <c r="S3" s="279"/>
    </row>
    <row r="4" spans="1:22" ht="28.5" customHeight="1" x14ac:dyDescent="0.25">
      <c r="B4" s="551" t="s">
        <v>533</v>
      </c>
      <c r="C4" s="551"/>
      <c r="D4" s="551"/>
      <c r="E4" s="551"/>
      <c r="F4" s="551"/>
      <c r="G4" s="551"/>
      <c r="H4" s="551"/>
      <c r="I4" s="551"/>
      <c r="J4" s="551"/>
      <c r="K4" s="551"/>
      <c r="L4" s="551"/>
      <c r="M4" s="551"/>
      <c r="N4" s="551"/>
      <c r="O4" s="551"/>
      <c r="P4" s="551"/>
      <c r="Q4" s="551"/>
      <c r="S4" s="279"/>
    </row>
    <row r="5" spans="1:22" ht="36.75" customHeight="1" x14ac:dyDescent="0.25">
      <c r="B5" s="552" t="s">
        <v>581</v>
      </c>
      <c r="C5" s="552"/>
      <c r="D5" s="552"/>
      <c r="E5" s="552"/>
      <c r="F5" s="552"/>
      <c r="G5" s="552"/>
      <c r="H5" s="552"/>
      <c r="I5" s="552"/>
      <c r="J5" s="552"/>
      <c r="K5" s="552"/>
      <c r="L5" s="552"/>
      <c r="M5" s="552"/>
      <c r="N5" s="552"/>
      <c r="O5" s="552"/>
      <c r="P5" s="552"/>
      <c r="Q5" s="552"/>
      <c r="S5" s="279"/>
    </row>
    <row r="6" spans="1:22" x14ac:dyDescent="0.25">
      <c r="B6" s="552" t="str">
        <f>"Indicate the application year (ex: " &amp;    YEAR('Main Page'!$G$8)-2  &amp; "-" &amp;  YEAR('Main Page'!$G$8)-1 &amp;  " or " &amp; YEAR('Main Page'!$G$8)-1 &amp; "-" &amp;  YEAR('Main Page'!$G$8)&amp;  ") for the measurable objective and include relevant qualitative and quantitative data."</f>
        <v>Indicate the application year (ex: 2024-2025 or 2025-2026) for the measurable objective and include relevant qualitative and quantitative data.</v>
      </c>
      <c r="C6" s="552"/>
      <c r="D6" s="552"/>
      <c r="E6" s="552"/>
      <c r="F6" s="552"/>
      <c r="G6" s="552"/>
      <c r="H6" s="552"/>
      <c r="I6" s="552"/>
      <c r="J6" s="552"/>
      <c r="K6" s="552"/>
      <c r="L6" s="552"/>
      <c r="M6" s="552"/>
      <c r="N6" s="552"/>
      <c r="O6" s="552"/>
      <c r="P6" s="552"/>
      <c r="Q6" s="552"/>
      <c r="S6" s="279"/>
    </row>
    <row r="7" spans="1:22" x14ac:dyDescent="0.25">
      <c r="B7" s="260"/>
      <c r="C7" s="260"/>
      <c r="D7" s="260"/>
      <c r="E7" s="260"/>
      <c r="F7" s="260"/>
      <c r="G7" s="260"/>
      <c r="H7" s="260"/>
      <c r="I7" s="260"/>
      <c r="J7" s="260"/>
      <c r="K7" s="260"/>
      <c r="L7" s="260"/>
      <c r="M7" s="260"/>
      <c r="N7" s="260"/>
      <c r="O7" s="260"/>
      <c r="P7" s="260"/>
      <c r="Q7" s="260"/>
      <c r="S7" s="279"/>
    </row>
    <row r="8" spans="1:22" x14ac:dyDescent="0.25">
      <c r="B8" s="540" t="s">
        <v>47</v>
      </c>
      <c r="C8" s="541"/>
      <c r="D8" s="542"/>
      <c r="E8" s="255" t="s">
        <v>518</v>
      </c>
      <c r="F8" s="543"/>
      <c r="G8" s="544"/>
      <c r="H8" s="545"/>
      <c r="I8" s="546"/>
      <c r="J8" s="546"/>
      <c r="K8" s="546"/>
      <c r="L8" s="546"/>
      <c r="M8" s="546"/>
      <c r="N8" s="546"/>
      <c r="O8" s="546"/>
      <c r="P8" s="546"/>
      <c r="Q8" s="547"/>
      <c r="S8" s="279"/>
    </row>
    <row r="9" spans="1:22" s="2" customFormat="1" ht="114.75" customHeight="1" x14ac:dyDescent="0.25">
      <c r="A9" s="369"/>
      <c r="B9" s="354"/>
      <c r="C9" s="355"/>
      <c r="D9" s="355"/>
      <c r="E9" s="355"/>
      <c r="F9" s="355"/>
      <c r="G9" s="355"/>
      <c r="H9" s="355"/>
      <c r="I9" s="355"/>
      <c r="J9" s="355"/>
      <c r="K9" s="355"/>
      <c r="L9" s="355"/>
      <c r="M9" s="355"/>
      <c r="N9" s="355"/>
      <c r="O9" s="355"/>
      <c r="P9" s="355"/>
      <c r="Q9" s="356"/>
      <c r="R9" s="553"/>
      <c r="S9" s="279"/>
      <c r="T9" s="9"/>
      <c r="U9" s="9"/>
      <c r="V9" s="9"/>
    </row>
    <row r="10" spans="1:22" s="2" customFormat="1" ht="114.75" customHeight="1" x14ac:dyDescent="0.25">
      <c r="A10" s="369"/>
      <c r="B10" s="524"/>
      <c r="C10" s="525"/>
      <c r="D10" s="525"/>
      <c r="E10" s="525"/>
      <c r="F10" s="525"/>
      <c r="G10" s="525"/>
      <c r="H10" s="525"/>
      <c r="I10" s="525"/>
      <c r="J10" s="525"/>
      <c r="K10" s="525"/>
      <c r="L10" s="525"/>
      <c r="M10" s="525"/>
      <c r="N10" s="525"/>
      <c r="O10" s="525"/>
      <c r="P10" s="525"/>
      <c r="Q10" s="526"/>
      <c r="R10" s="553"/>
      <c r="S10" s="279"/>
      <c r="T10" s="9"/>
      <c r="U10" s="9"/>
      <c r="V10" s="9"/>
    </row>
    <row r="11" spans="1:22" s="2" customFormat="1" ht="114.75" customHeight="1" x14ac:dyDescent="0.25">
      <c r="A11" s="369"/>
      <c r="B11" s="364"/>
      <c r="C11" s="365"/>
      <c r="D11" s="365"/>
      <c r="E11" s="365"/>
      <c r="F11" s="365"/>
      <c r="G11" s="365"/>
      <c r="H11" s="365"/>
      <c r="I11" s="365"/>
      <c r="J11" s="365"/>
      <c r="K11" s="365"/>
      <c r="L11" s="365"/>
      <c r="M11" s="365"/>
      <c r="N11" s="365"/>
      <c r="O11" s="365"/>
      <c r="P11" s="365"/>
      <c r="Q11" s="366"/>
      <c r="R11" s="553"/>
      <c r="S11" s="279"/>
      <c r="T11" s="9"/>
      <c r="U11" s="9"/>
      <c r="V11" s="9"/>
    </row>
    <row r="12" spans="1:22" ht="13.8" x14ac:dyDescent="0.25">
      <c r="B12" s="550"/>
      <c r="C12" s="550"/>
      <c r="D12" s="550"/>
      <c r="E12" s="550"/>
      <c r="F12" s="550"/>
      <c r="G12" s="550"/>
      <c r="H12" s="550"/>
      <c r="I12" s="550"/>
      <c r="J12" s="550"/>
      <c r="K12" s="550"/>
      <c r="L12" s="550"/>
      <c r="M12" s="550"/>
      <c r="N12" s="550"/>
      <c r="O12" s="550"/>
      <c r="P12" s="550"/>
      <c r="Q12" s="550"/>
      <c r="S12" s="279"/>
    </row>
    <row r="13" spans="1:22" x14ac:dyDescent="0.25">
      <c r="B13" s="540" t="s">
        <v>48</v>
      </c>
      <c r="C13" s="541"/>
      <c r="D13" s="542"/>
      <c r="E13" s="255" t="s">
        <v>518</v>
      </c>
      <c r="F13" s="543"/>
      <c r="G13" s="544"/>
      <c r="H13" s="545"/>
      <c r="I13" s="546"/>
      <c r="J13" s="546"/>
      <c r="K13" s="546"/>
      <c r="L13" s="546"/>
      <c r="M13" s="546"/>
      <c r="N13" s="546"/>
      <c r="O13" s="546"/>
      <c r="P13" s="546"/>
      <c r="Q13" s="547"/>
      <c r="S13" s="279"/>
    </row>
    <row r="14" spans="1:22" s="2" customFormat="1" ht="114.75" customHeight="1" x14ac:dyDescent="0.25">
      <c r="A14" s="369"/>
      <c r="B14" s="354"/>
      <c r="C14" s="355"/>
      <c r="D14" s="355"/>
      <c r="E14" s="355"/>
      <c r="F14" s="355"/>
      <c r="G14" s="355"/>
      <c r="H14" s="355"/>
      <c r="I14" s="355"/>
      <c r="J14" s="355"/>
      <c r="K14" s="355"/>
      <c r="L14" s="355"/>
      <c r="M14" s="355"/>
      <c r="N14" s="355"/>
      <c r="O14" s="355"/>
      <c r="P14" s="355"/>
      <c r="Q14" s="356"/>
      <c r="R14" s="553"/>
      <c r="S14" s="279"/>
      <c r="T14" s="9"/>
      <c r="U14" s="9"/>
      <c r="V14" s="9"/>
    </row>
    <row r="15" spans="1:22" s="2" customFormat="1" ht="114.75" customHeight="1" x14ac:dyDescent="0.25">
      <c r="A15" s="369"/>
      <c r="B15" s="524"/>
      <c r="C15" s="525"/>
      <c r="D15" s="525"/>
      <c r="E15" s="525"/>
      <c r="F15" s="525"/>
      <c r="G15" s="525"/>
      <c r="H15" s="525"/>
      <c r="I15" s="525"/>
      <c r="J15" s="525"/>
      <c r="K15" s="525"/>
      <c r="L15" s="525"/>
      <c r="M15" s="525"/>
      <c r="N15" s="525"/>
      <c r="O15" s="525"/>
      <c r="P15" s="525"/>
      <c r="Q15" s="526"/>
      <c r="R15" s="553"/>
      <c r="S15" s="279"/>
      <c r="T15" s="9"/>
      <c r="U15" s="9"/>
      <c r="V15" s="9"/>
    </row>
    <row r="16" spans="1:22" s="2" customFormat="1" ht="114.75" customHeight="1" x14ac:dyDescent="0.25">
      <c r="A16" s="369"/>
      <c r="B16" s="364"/>
      <c r="C16" s="365"/>
      <c r="D16" s="365"/>
      <c r="E16" s="365"/>
      <c r="F16" s="365"/>
      <c r="G16" s="365"/>
      <c r="H16" s="365"/>
      <c r="I16" s="365"/>
      <c r="J16" s="365"/>
      <c r="K16" s="365"/>
      <c r="L16" s="365"/>
      <c r="M16" s="365"/>
      <c r="N16" s="365"/>
      <c r="O16" s="365"/>
      <c r="P16" s="365"/>
      <c r="Q16" s="366"/>
      <c r="R16" s="553"/>
      <c r="S16" s="279"/>
      <c r="T16" s="9"/>
      <c r="U16" s="9"/>
      <c r="V16" s="9"/>
    </row>
    <row r="17" spans="1:22" s="2" customFormat="1" x14ac:dyDescent="0.25">
      <c r="A17" s="369"/>
      <c r="B17" s="369" t="s">
        <v>91</v>
      </c>
      <c r="C17" s="369"/>
      <c r="D17" s="369"/>
      <c r="E17" s="369"/>
      <c r="F17" s="369"/>
      <c r="G17" s="369"/>
      <c r="H17" s="369"/>
      <c r="I17" s="369"/>
      <c r="J17" s="369"/>
      <c r="K17" s="369"/>
      <c r="L17" s="369"/>
      <c r="M17" s="369"/>
      <c r="N17" s="369"/>
      <c r="O17" s="369"/>
      <c r="P17" s="369"/>
      <c r="Q17" s="369"/>
      <c r="R17" s="553"/>
      <c r="S17" s="279"/>
      <c r="T17" s="9"/>
      <c r="U17" s="9"/>
      <c r="V17" s="9"/>
    </row>
    <row r="18" spans="1:22" s="2" customFormat="1" x14ac:dyDescent="0.25">
      <c r="A18" s="369"/>
      <c r="B18" s="205" t="str">
        <f>'Main Page'!$G$9</f>
        <v>2026-2027</v>
      </c>
      <c r="C18" s="368" t="s">
        <v>526</v>
      </c>
      <c r="D18" s="368"/>
      <c r="E18" s="206" t="str">
        <f>'Main Page'!$F$13</f>
        <v>Albemarle County Public Schools</v>
      </c>
      <c r="F18" s="206"/>
      <c r="G18" s="206"/>
      <c r="H18" s="207"/>
      <c r="I18" s="206" t="s">
        <v>532</v>
      </c>
      <c r="J18" s="208">
        <f>'Main Page'!$F$14</f>
        <v>2</v>
      </c>
      <c r="K18" s="370" t="str">
        <f>'Main Page'!$B$6</f>
        <v>Title IV, Part A, Student Support and Academic Enrichment Grants</v>
      </c>
      <c r="L18" s="370"/>
      <c r="M18" s="370"/>
      <c r="N18" s="370"/>
      <c r="O18" s="370"/>
      <c r="P18" s="370"/>
      <c r="Q18" s="370"/>
      <c r="R18" s="553"/>
      <c r="S18" s="279"/>
      <c r="T18" s="9"/>
      <c r="U18" s="9"/>
      <c r="V18" s="9"/>
    </row>
    <row r="19" spans="1:22" s="2" customFormat="1" ht="14.4" thickBot="1" x14ac:dyDescent="0.3">
      <c r="A19" s="369"/>
      <c r="B19" s="371" t="s">
        <v>519</v>
      </c>
      <c r="C19" s="371"/>
      <c r="D19" s="371"/>
      <c r="E19" s="371"/>
      <c r="F19" s="371"/>
      <c r="G19" s="371"/>
      <c r="H19" s="371"/>
      <c r="I19" s="371"/>
      <c r="J19" s="371"/>
      <c r="K19" s="371"/>
      <c r="L19" s="371"/>
      <c r="M19" s="371"/>
      <c r="N19" s="371"/>
      <c r="O19" s="371"/>
      <c r="P19" s="371"/>
      <c r="Q19" s="371"/>
      <c r="R19" s="553"/>
      <c r="S19" s="279"/>
      <c r="T19" s="9"/>
      <c r="U19" s="9"/>
      <c r="V19" s="9"/>
    </row>
    <row r="20" spans="1:22" s="2" customFormat="1" ht="7.5" customHeight="1" x14ac:dyDescent="0.25">
      <c r="A20" s="369"/>
      <c r="B20" s="350"/>
      <c r="C20" s="350"/>
      <c r="D20" s="350"/>
      <c r="E20" s="350"/>
      <c r="F20" s="350"/>
      <c r="G20" s="350"/>
      <c r="H20" s="350"/>
      <c r="I20" s="350"/>
      <c r="J20" s="350"/>
      <c r="K20" s="350"/>
      <c r="L20" s="350"/>
      <c r="M20" s="350"/>
      <c r="N20" s="350"/>
      <c r="O20" s="350"/>
      <c r="P20" s="350"/>
      <c r="Q20" s="350"/>
      <c r="R20" s="553"/>
      <c r="S20" s="279"/>
      <c r="T20" s="9"/>
      <c r="U20" s="9"/>
      <c r="V20" s="9"/>
    </row>
    <row r="21" spans="1:22" ht="13.8" x14ac:dyDescent="0.25">
      <c r="B21" s="550"/>
      <c r="C21" s="550"/>
      <c r="D21" s="550"/>
      <c r="E21" s="550"/>
      <c r="F21" s="550"/>
      <c r="G21" s="550"/>
      <c r="H21" s="550"/>
      <c r="I21" s="550"/>
      <c r="J21" s="550"/>
      <c r="K21" s="550"/>
      <c r="L21" s="550"/>
      <c r="M21" s="550"/>
      <c r="N21" s="550"/>
      <c r="O21" s="550"/>
      <c r="P21" s="550"/>
      <c r="Q21" s="550"/>
      <c r="S21" s="279"/>
    </row>
    <row r="22" spans="1:22" x14ac:dyDescent="0.25">
      <c r="B22" s="540" t="s">
        <v>49</v>
      </c>
      <c r="C22" s="541"/>
      <c r="D22" s="542"/>
      <c r="E22" s="255" t="s">
        <v>518</v>
      </c>
      <c r="F22" s="543"/>
      <c r="G22" s="544"/>
      <c r="H22" s="545"/>
      <c r="I22" s="546"/>
      <c r="J22" s="546"/>
      <c r="K22" s="546"/>
      <c r="L22" s="546"/>
      <c r="M22" s="546"/>
      <c r="N22" s="546"/>
      <c r="O22" s="546"/>
      <c r="P22" s="546"/>
      <c r="Q22" s="547"/>
      <c r="S22" s="279"/>
    </row>
    <row r="23" spans="1:22" s="2" customFormat="1" ht="114.75" customHeight="1" x14ac:dyDescent="0.25">
      <c r="A23" s="369"/>
      <c r="B23" s="354"/>
      <c r="C23" s="355"/>
      <c r="D23" s="355"/>
      <c r="E23" s="355"/>
      <c r="F23" s="355"/>
      <c r="G23" s="355"/>
      <c r="H23" s="355"/>
      <c r="I23" s="355"/>
      <c r="J23" s="355"/>
      <c r="K23" s="355"/>
      <c r="L23" s="355"/>
      <c r="M23" s="355"/>
      <c r="N23" s="355"/>
      <c r="O23" s="355"/>
      <c r="P23" s="355"/>
      <c r="Q23" s="356"/>
      <c r="R23" s="553"/>
      <c r="S23" s="279"/>
      <c r="T23" s="9"/>
      <c r="U23" s="9"/>
      <c r="V23" s="9"/>
    </row>
    <row r="24" spans="1:22" s="2" customFormat="1" ht="114.75" customHeight="1" x14ac:dyDescent="0.25">
      <c r="A24" s="369"/>
      <c r="B24" s="524"/>
      <c r="C24" s="525"/>
      <c r="D24" s="525"/>
      <c r="E24" s="525"/>
      <c r="F24" s="525"/>
      <c r="G24" s="525"/>
      <c r="H24" s="525"/>
      <c r="I24" s="525"/>
      <c r="J24" s="525"/>
      <c r="K24" s="525"/>
      <c r="L24" s="525"/>
      <c r="M24" s="525"/>
      <c r="N24" s="525"/>
      <c r="O24" s="525"/>
      <c r="P24" s="525"/>
      <c r="Q24" s="526"/>
      <c r="R24" s="553"/>
      <c r="S24" s="279"/>
      <c r="T24" s="9"/>
      <c r="U24" s="9"/>
      <c r="V24" s="9"/>
    </row>
    <row r="25" spans="1:22" s="2" customFormat="1" ht="114.75" customHeight="1" x14ac:dyDescent="0.25">
      <c r="A25" s="369"/>
      <c r="B25" s="364"/>
      <c r="C25" s="365"/>
      <c r="D25" s="365"/>
      <c r="E25" s="365"/>
      <c r="F25" s="365"/>
      <c r="G25" s="365"/>
      <c r="H25" s="365"/>
      <c r="I25" s="365"/>
      <c r="J25" s="365"/>
      <c r="K25" s="365"/>
      <c r="L25" s="365"/>
      <c r="M25" s="365"/>
      <c r="N25" s="365"/>
      <c r="O25" s="365"/>
      <c r="P25" s="365"/>
      <c r="Q25" s="366"/>
      <c r="R25" s="553"/>
      <c r="S25" s="279"/>
      <c r="T25" s="9"/>
      <c r="U25" s="9"/>
      <c r="V25" s="9"/>
    </row>
    <row r="26" spans="1:22" ht="13.8" x14ac:dyDescent="0.25">
      <c r="B26" s="550"/>
      <c r="C26" s="550"/>
      <c r="D26" s="550"/>
      <c r="E26" s="550"/>
      <c r="F26" s="550"/>
      <c r="G26" s="550"/>
      <c r="H26" s="550"/>
      <c r="I26" s="550"/>
      <c r="J26" s="550"/>
      <c r="K26" s="550"/>
      <c r="L26" s="550"/>
      <c r="M26" s="550"/>
      <c r="N26" s="550"/>
      <c r="O26" s="550"/>
      <c r="P26" s="550"/>
      <c r="Q26" s="550"/>
      <c r="S26" s="279"/>
    </row>
    <row r="27" spans="1:22" x14ac:dyDescent="0.25">
      <c r="B27" s="540" t="s">
        <v>28</v>
      </c>
      <c r="C27" s="541"/>
      <c r="D27" s="542"/>
      <c r="E27" s="255" t="s">
        <v>518</v>
      </c>
      <c r="F27" s="543"/>
      <c r="G27" s="544"/>
      <c r="H27" s="545"/>
      <c r="I27" s="546"/>
      <c r="J27" s="546"/>
      <c r="K27" s="546"/>
      <c r="L27" s="546"/>
      <c r="M27" s="546"/>
      <c r="N27" s="546"/>
      <c r="O27" s="546"/>
      <c r="P27" s="546"/>
      <c r="Q27" s="547"/>
      <c r="S27" s="279"/>
    </row>
    <row r="28" spans="1:22" s="2" customFormat="1" ht="114.75" customHeight="1" x14ac:dyDescent="0.25">
      <c r="A28" s="369"/>
      <c r="B28" s="354"/>
      <c r="C28" s="355"/>
      <c r="D28" s="355"/>
      <c r="E28" s="355"/>
      <c r="F28" s="355"/>
      <c r="G28" s="355"/>
      <c r="H28" s="355"/>
      <c r="I28" s="355"/>
      <c r="J28" s="355"/>
      <c r="K28" s="355"/>
      <c r="L28" s="355"/>
      <c r="M28" s="355"/>
      <c r="N28" s="355"/>
      <c r="O28" s="355"/>
      <c r="P28" s="355"/>
      <c r="Q28" s="356"/>
      <c r="R28" s="553"/>
      <c r="S28" s="279"/>
      <c r="T28" s="9"/>
      <c r="U28" s="9"/>
      <c r="V28" s="9"/>
    </row>
    <row r="29" spans="1:22" s="2" customFormat="1" ht="114.75" customHeight="1" x14ac:dyDescent="0.25">
      <c r="A29" s="369"/>
      <c r="B29" s="524"/>
      <c r="C29" s="525"/>
      <c r="D29" s="525"/>
      <c r="E29" s="525"/>
      <c r="F29" s="525"/>
      <c r="G29" s="525"/>
      <c r="H29" s="525"/>
      <c r="I29" s="525"/>
      <c r="J29" s="525"/>
      <c r="K29" s="525"/>
      <c r="L29" s="525"/>
      <c r="M29" s="525"/>
      <c r="N29" s="525"/>
      <c r="O29" s="525"/>
      <c r="P29" s="525"/>
      <c r="Q29" s="526"/>
      <c r="R29" s="553"/>
      <c r="S29" s="279"/>
      <c r="T29" s="9"/>
      <c r="U29" s="9"/>
      <c r="V29" s="9"/>
    </row>
    <row r="30" spans="1:22" s="2" customFormat="1" ht="114.75" customHeight="1" x14ac:dyDescent="0.25">
      <c r="A30" s="369"/>
      <c r="B30" s="364"/>
      <c r="C30" s="365"/>
      <c r="D30" s="365"/>
      <c r="E30" s="365"/>
      <c r="F30" s="365"/>
      <c r="G30" s="365"/>
      <c r="H30" s="365"/>
      <c r="I30" s="365"/>
      <c r="J30" s="365"/>
      <c r="K30" s="365"/>
      <c r="L30" s="365"/>
      <c r="M30" s="365"/>
      <c r="N30" s="365"/>
      <c r="O30" s="365"/>
      <c r="P30" s="365"/>
      <c r="Q30" s="366"/>
      <c r="R30" s="553"/>
      <c r="S30" s="279"/>
      <c r="T30" s="9"/>
      <c r="U30" s="9"/>
      <c r="V30" s="9"/>
    </row>
    <row r="31" spans="1:22" s="2" customFormat="1" ht="7.5" customHeight="1" x14ac:dyDescent="0.25">
      <c r="A31" s="369"/>
      <c r="B31" s="363"/>
      <c r="C31" s="363"/>
      <c r="D31" s="363"/>
      <c r="E31" s="363"/>
      <c r="F31" s="363"/>
      <c r="G31" s="363"/>
      <c r="H31" s="363"/>
      <c r="I31" s="363"/>
      <c r="J31" s="363"/>
      <c r="K31" s="363"/>
      <c r="L31" s="363"/>
      <c r="M31" s="363"/>
      <c r="N31" s="363"/>
      <c r="O31" s="363"/>
      <c r="P31" s="363"/>
      <c r="Q31" s="363"/>
      <c r="R31" s="553"/>
      <c r="S31" s="279"/>
      <c r="T31" s="9"/>
      <c r="U31" s="9"/>
      <c r="V31" s="9"/>
    </row>
    <row r="32" spans="1:22" s="2" customFormat="1" x14ac:dyDescent="0.25">
      <c r="A32" s="369"/>
      <c r="B32" s="369" t="s">
        <v>92</v>
      </c>
      <c r="C32" s="369"/>
      <c r="D32" s="369"/>
      <c r="E32" s="369"/>
      <c r="F32" s="369"/>
      <c r="G32" s="369"/>
      <c r="H32" s="369"/>
      <c r="I32" s="369"/>
      <c r="J32" s="369"/>
      <c r="K32" s="369"/>
      <c r="L32" s="369"/>
      <c r="M32" s="369"/>
      <c r="N32" s="369"/>
      <c r="O32" s="369"/>
      <c r="P32" s="369"/>
      <c r="Q32" s="369"/>
      <c r="R32" s="553"/>
      <c r="S32" s="279"/>
      <c r="T32" s="9"/>
      <c r="U32" s="9"/>
      <c r="V32" s="9"/>
    </row>
    <row r="33" spans="1:22" s="2" customFormat="1" x14ac:dyDescent="0.25">
      <c r="A33" s="369"/>
      <c r="B33" s="205" t="str">
        <f>'Main Page'!$G$9</f>
        <v>2026-2027</v>
      </c>
      <c r="C33" s="368" t="s">
        <v>526</v>
      </c>
      <c r="D33" s="368"/>
      <c r="E33" s="206" t="str">
        <f>'Main Page'!$F$13</f>
        <v>Albemarle County Public Schools</v>
      </c>
      <c r="F33" s="206"/>
      <c r="G33" s="206"/>
      <c r="H33" s="207"/>
      <c r="I33" s="206" t="s">
        <v>532</v>
      </c>
      <c r="J33" s="208">
        <f>'Main Page'!$F$14</f>
        <v>2</v>
      </c>
      <c r="K33" s="370" t="str">
        <f>'Main Page'!$B$6</f>
        <v>Title IV, Part A, Student Support and Academic Enrichment Grants</v>
      </c>
      <c r="L33" s="370"/>
      <c r="M33" s="370"/>
      <c r="N33" s="370"/>
      <c r="O33" s="370"/>
      <c r="P33" s="370"/>
      <c r="Q33" s="370"/>
      <c r="R33" s="553"/>
      <c r="S33" s="279"/>
      <c r="T33" s="9"/>
      <c r="U33" s="9"/>
      <c r="V33" s="9"/>
    </row>
    <row r="34" spans="1:22" s="2" customFormat="1" ht="14.4" thickBot="1" x14ac:dyDescent="0.3">
      <c r="A34" s="369"/>
      <c r="B34" s="371" t="s">
        <v>519</v>
      </c>
      <c r="C34" s="371"/>
      <c r="D34" s="371"/>
      <c r="E34" s="371"/>
      <c r="F34" s="371"/>
      <c r="G34" s="371"/>
      <c r="H34" s="371"/>
      <c r="I34" s="371"/>
      <c r="J34" s="371"/>
      <c r="K34" s="371"/>
      <c r="L34" s="371"/>
      <c r="M34" s="371"/>
      <c r="N34" s="371"/>
      <c r="O34" s="371"/>
      <c r="P34" s="371"/>
      <c r="Q34" s="371"/>
      <c r="R34" s="553"/>
      <c r="S34" s="279"/>
      <c r="T34" s="9"/>
      <c r="U34" s="9"/>
      <c r="V34" s="9"/>
    </row>
    <row r="35" spans="1:22" s="2" customFormat="1" ht="7.5" customHeight="1" x14ac:dyDescent="0.25">
      <c r="A35" s="369"/>
      <c r="B35" s="350"/>
      <c r="C35" s="350"/>
      <c r="D35" s="350"/>
      <c r="E35" s="350"/>
      <c r="F35" s="350"/>
      <c r="G35" s="350"/>
      <c r="H35" s="350"/>
      <c r="I35" s="350"/>
      <c r="J35" s="350"/>
      <c r="K35" s="350"/>
      <c r="L35" s="350"/>
      <c r="M35" s="350"/>
      <c r="N35" s="350"/>
      <c r="O35" s="350"/>
      <c r="P35" s="350"/>
      <c r="Q35" s="350"/>
      <c r="R35" s="553"/>
      <c r="S35" s="279"/>
      <c r="T35" s="9"/>
      <c r="U35" s="9"/>
      <c r="V35" s="9"/>
    </row>
    <row r="36" spans="1:22" ht="13.8" x14ac:dyDescent="0.25">
      <c r="B36" s="549"/>
      <c r="C36" s="549"/>
      <c r="D36" s="549"/>
      <c r="E36" s="549"/>
      <c r="F36" s="549"/>
      <c r="G36" s="549"/>
      <c r="H36" s="549"/>
      <c r="I36" s="549"/>
      <c r="J36" s="549"/>
      <c r="K36" s="549"/>
      <c r="L36" s="549"/>
      <c r="M36" s="549"/>
      <c r="N36" s="549"/>
      <c r="O36" s="549"/>
      <c r="P36" s="549"/>
      <c r="Q36" s="549"/>
      <c r="S36" s="279"/>
    </row>
    <row r="37" spans="1:22" x14ac:dyDescent="0.25">
      <c r="B37" s="540" t="s">
        <v>29</v>
      </c>
      <c r="C37" s="541"/>
      <c r="D37" s="542"/>
      <c r="E37" s="255" t="s">
        <v>518</v>
      </c>
      <c r="F37" s="543"/>
      <c r="G37" s="544"/>
      <c r="H37" s="545"/>
      <c r="I37" s="546"/>
      <c r="J37" s="546"/>
      <c r="K37" s="546"/>
      <c r="L37" s="546"/>
      <c r="M37" s="546"/>
      <c r="N37" s="546"/>
      <c r="O37" s="546"/>
      <c r="P37" s="546"/>
      <c r="Q37" s="547"/>
      <c r="S37" s="279"/>
    </row>
    <row r="38" spans="1:22" s="2" customFormat="1" ht="114.75" customHeight="1" x14ac:dyDescent="0.25">
      <c r="A38" s="369"/>
      <c r="B38" s="354"/>
      <c r="C38" s="355"/>
      <c r="D38" s="355"/>
      <c r="E38" s="355"/>
      <c r="F38" s="355"/>
      <c r="G38" s="355"/>
      <c r="H38" s="355"/>
      <c r="I38" s="355"/>
      <c r="J38" s="355"/>
      <c r="K38" s="355"/>
      <c r="L38" s="355"/>
      <c r="M38" s="355"/>
      <c r="N38" s="355"/>
      <c r="O38" s="355"/>
      <c r="P38" s="355"/>
      <c r="Q38" s="356"/>
      <c r="R38" s="553"/>
      <c r="S38" s="279"/>
      <c r="T38" s="9"/>
      <c r="U38" s="9"/>
      <c r="V38" s="9"/>
    </row>
    <row r="39" spans="1:22" s="2" customFormat="1" ht="114.75" customHeight="1" x14ac:dyDescent="0.25">
      <c r="A39" s="369"/>
      <c r="B39" s="524"/>
      <c r="C39" s="525"/>
      <c r="D39" s="525"/>
      <c r="E39" s="525"/>
      <c r="F39" s="525"/>
      <c r="G39" s="525"/>
      <c r="H39" s="525"/>
      <c r="I39" s="525"/>
      <c r="J39" s="525"/>
      <c r="K39" s="525"/>
      <c r="L39" s="525"/>
      <c r="M39" s="525"/>
      <c r="N39" s="525"/>
      <c r="O39" s="525"/>
      <c r="P39" s="525"/>
      <c r="Q39" s="526"/>
      <c r="R39" s="553"/>
      <c r="S39" s="279"/>
      <c r="T39" s="9"/>
      <c r="U39" s="9"/>
      <c r="V39" s="9"/>
    </row>
    <row r="40" spans="1:22" s="2" customFormat="1" ht="114.75" customHeight="1" x14ac:dyDescent="0.25">
      <c r="A40" s="369"/>
      <c r="B40" s="364"/>
      <c r="C40" s="365"/>
      <c r="D40" s="365"/>
      <c r="E40" s="365"/>
      <c r="F40" s="365"/>
      <c r="G40" s="365"/>
      <c r="H40" s="365"/>
      <c r="I40" s="365"/>
      <c r="J40" s="365"/>
      <c r="K40" s="365"/>
      <c r="L40" s="365"/>
      <c r="M40" s="365"/>
      <c r="N40" s="365"/>
      <c r="O40" s="365"/>
      <c r="P40" s="365"/>
      <c r="Q40" s="366"/>
      <c r="R40" s="553"/>
      <c r="S40" s="279"/>
      <c r="T40" s="9"/>
      <c r="U40" s="9"/>
      <c r="V40" s="9"/>
    </row>
    <row r="41" spans="1:22" ht="13.8" x14ac:dyDescent="0.25">
      <c r="B41" s="550"/>
      <c r="C41" s="550"/>
      <c r="D41" s="550"/>
      <c r="E41" s="550"/>
      <c r="F41" s="550"/>
      <c r="G41" s="550"/>
      <c r="H41" s="550"/>
      <c r="I41" s="550"/>
      <c r="J41" s="550"/>
      <c r="K41" s="550"/>
      <c r="L41" s="550"/>
      <c r="M41" s="550"/>
      <c r="N41" s="550"/>
      <c r="O41" s="550"/>
      <c r="P41" s="550"/>
      <c r="Q41" s="550"/>
      <c r="S41" s="279"/>
    </row>
    <row r="42" spans="1:22" x14ac:dyDescent="0.25">
      <c r="B42" s="540" t="s">
        <v>30</v>
      </c>
      <c r="C42" s="541"/>
      <c r="D42" s="542"/>
      <c r="E42" s="255" t="s">
        <v>518</v>
      </c>
      <c r="F42" s="543"/>
      <c r="G42" s="544"/>
      <c r="H42" s="545"/>
      <c r="I42" s="546"/>
      <c r="J42" s="546"/>
      <c r="K42" s="546"/>
      <c r="L42" s="546"/>
      <c r="M42" s="546"/>
      <c r="N42" s="546"/>
      <c r="O42" s="546"/>
      <c r="P42" s="546"/>
      <c r="Q42" s="547"/>
      <c r="S42" s="279"/>
    </row>
    <row r="43" spans="1:22" s="2" customFormat="1" ht="114.75" customHeight="1" x14ac:dyDescent="0.25">
      <c r="A43" s="369"/>
      <c r="B43" s="354"/>
      <c r="C43" s="355"/>
      <c r="D43" s="355"/>
      <c r="E43" s="355"/>
      <c r="F43" s="355"/>
      <c r="G43" s="355"/>
      <c r="H43" s="355"/>
      <c r="I43" s="355"/>
      <c r="J43" s="355"/>
      <c r="K43" s="355"/>
      <c r="L43" s="355"/>
      <c r="M43" s="355"/>
      <c r="N43" s="355"/>
      <c r="O43" s="355"/>
      <c r="P43" s="355"/>
      <c r="Q43" s="356"/>
      <c r="R43" s="553"/>
      <c r="S43" s="279"/>
      <c r="T43" s="9"/>
      <c r="U43" s="9"/>
      <c r="V43" s="9"/>
    </row>
    <row r="44" spans="1:22" s="2" customFormat="1" ht="114.75" customHeight="1" x14ac:dyDescent="0.25">
      <c r="A44" s="369"/>
      <c r="B44" s="524"/>
      <c r="C44" s="525"/>
      <c r="D44" s="525"/>
      <c r="E44" s="525"/>
      <c r="F44" s="525"/>
      <c r="G44" s="525"/>
      <c r="H44" s="525"/>
      <c r="I44" s="525"/>
      <c r="J44" s="525"/>
      <c r="K44" s="525"/>
      <c r="L44" s="525"/>
      <c r="M44" s="525"/>
      <c r="N44" s="525"/>
      <c r="O44" s="525"/>
      <c r="P44" s="525"/>
      <c r="Q44" s="526"/>
      <c r="R44" s="553"/>
      <c r="S44" s="279"/>
      <c r="T44" s="9"/>
      <c r="U44" s="9"/>
      <c r="V44" s="9"/>
    </row>
    <row r="45" spans="1:22" s="2" customFormat="1" ht="114.75" customHeight="1" x14ac:dyDescent="0.25">
      <c r="A45" s="369"/>
      <c r="B45" s="364"/>
      <c r="C45" s="365"/>
      <c r="D45" s="365"/>
      <c r="E45" s="365"/>
      <c r="F45" s="365"/>
      <c r="G45" s="365"/>
      <c r="H45" s="365"/>
      <c r="I45" s="365"/>
      <c r="J45" s="365"/>
      <c r="K45" s="365"/>
      <c r="L45" s="365"/>
      <c r="M45" s="365"/>
      <c r="N45" s="365"/>
      <c r="O45" s="365"/>
      <c r="P45" s="365"/>
      <c r="Q45" s="366"/>
      <c r="R45" s="553"/>
      <c r="S45" s="279"/>
      <c r="T45" s="9"/>
      <c r="U45" s="9"/>
      <c r="V45" s="9"/>
    </row>
    <row r="46" spans="1:22" x14ac:dyDescent="0.25">
      <c r="B46" s="548" t="s">
        <v>93</v>
      </c>
      <c r="C46" s="548"/>
      <c r="D46" s="548"/>
      <c r="E46" s="548"/>
      <c r="F46" s="548"/>
      <c r="G46" s="548"/>
      <c r="H46" s="548"/>
      <c r="I46" s="548"/>
      <c r="J46" s="548"/>
      <c r="K46" s="548"/>
      <c r="L46" s="548"/>
      <c r="M46" s="548"/>
      <c r="N46" s="548"/>
      <c r="O46" s="548"/>
      <c r="P46" s="548"/>
      <c r="Q46" s="548"/>
      <c r="S46" s="279"/>
    </row>
    <row r="47" spans="1:22" s="2" customFormat="1" x14ac:dyDescent="0.25">
      <c r="A47" s="369"/>
      <c r="B47" s="205" t="str">
        <f>'Main Page'!$G$9</f>
        <v>2026-2027</v>
      </c>
      <c r="C47" s="368" t="s">
        <v>526</v>
      </c>
      <c r="D47" s="368"/>
      <c r="E47" s="206" t="str">
        <f>'Main Page'!$F$13</f>
        <v>Albemarle County Public Schools</v>
      </c>
      <c r="F47" s="206"/>
      <c r="G47" s="206"/>
      <c r="H47" s="207"/>
      <c r="I47" s="206" t="s">
        <v>532</v>
      </c>
      <c r="J47" s="208">
        <f>'Main Page'!$F$14</f>
        <v>2</v>
      </c>
      <c r="K47" s="370" t="str">
        <f>'Main Page'!$B$6</f>
        <v>Title IV, Part A, Student Support and Academic Enrichment Grants</v>
      </c>
      <c r="L47" s="370"/>
      <c r="M47" s="370"/>
      <c r="N47" s="370"/>
      <c r="O47" s="370"/>
      <c r="P47" s="370"/>
      <c r="Q47" s="370"/>
      <c r="R47" s="553"/>
      <c r="S47" s="279"/>
      <c r="T47" s="9"/>
      <c r="U47" s="9"/>
      <c r="V47" s="9"/>
    </row>
    <row r="48" spans="1:22" s="2" customFormat="1" ht="14.4" thickBot="1" x14ac:dyDescent="0.3">
      <c r="A48" s="369"/>
      <c r="B48" s="371" t="s">
        <v>519</v>
      </c>
      <c r="C48" s="371"/>
      <c r="D48" s="371"/>
      <c r="E48" s="371"/>
      <c r="F48" s="371"/>
      <c r="G48" s="371"/>
      <c r="H48" s="371"/>
      <c r="I48" s="371"/>
      <c r="J48" s="371"/>
      <c r="K48" s="371"/>
      <c r="L48" s="371"/>
      <c r="M48" s="371"/>
      <c r="N48" s="371"/>
      <c r="O48" s="371"/>
      <c r="P48" s="371"/>
      <c r="Q48" s="371"/>
      <c r="R48" s="553"/>
      <c r="S48" s="279"/>
      <c r="T48" s="9"/>
      <c r="U48" s="9"/>
      <c r="V48" s="9"/>
    </row>
    <row r="49" spans="1:22" s="2" customFormat="1" ht="7.5" customHeight="1" x14ac:dyDescent="0.25">
      <c r="A49" s="369"/>
      <c r="B49" s="350"/>
      <c r="C49" s="350"/>
      <c r="D49" s="350"/>
      <c r="E49" s="350"/>
      <c r="F49" s="350"/>
      <c r="G49" s="350"/>
      <c r="H49" s="350"/>
      <c r="I49" s="350"/>
      <c r="J49" s="350"/>
      <c r="K49" s="350"/>
      <c r="L49" s="350"/>
      <c r="M49" s="350"/>
      <c r="N49" s="350"/>
      <c r="O49" s="350"/>
      <c r="P49" s="350"/>
      <c r="Q49" s="350"/>
      <c r="R49" s="553"/>
      <c r="S49" s="279"/>
      <c r="T49" s="9"/>
      <c r="U49" s="9"/>
      <c r="V49" s="9"/>
    </row>
    <row r="50" spans="1:22" ht="13.8" x14ac:dyDescent="0.25">
      <c r="B50" s="549"/>
      <c r="C50" s="549"/>
      <c r="D50" s="549"/>
      <c r="E50" s="549"/>
      <c r="F50" s="549"/>
      <c r="G50" s="549"/>
      <c r="H50" s="549"/>
      <c r="I50" s="549"/>
      <c r="J50" s="549"/>
      <c r="K50" s="549"/>
      <c r="L50" s="549"/>
      <c r="M50" s="549"/>
      <c r="N50" s="549"/>
      <c r="O50" s="549"/>
      <c r="P50" s="549"/>
      <c r="Q50" s="549"/>
      <c r="S50" s="279"/>
    </row>
    <row r="51" spans="1:22" x14ac:dyDescent="0.25">
      <c r="B51" s="540" t="s">
        <v>554</v>
      </c>
      <c r="C51" s="541"/>
      <c r="D51" s="542"/>
      <c r="E51" s="255" t="s">
        <v>518</v>
      </c>
      <c r="F51" s="543"/>
      <c r="G51" s="544"/>
      <c r="H51" s="545"/>
      <c r="I51" s="546"/>
      <c r="J51" s="546"/>
      <c r="K51" s="546"/>
      <c r="L51" s="546"/>
      <c r="M51" s="546"/>
      <c r="N51" s="546"/>
      <c r="O51" s="546"/>
      <c r="P51" s="546"/>
      <c r="Q51" s="547"/>
      <c r="S51" s="279"/>
    </row>
    <row r="52" spans="1:22" s="2" customFormat="1" ht="114.75" customHeight="1" x14ac:dyDescent="0.25">
      <c r="A52" s="369"/>
      <c r="B52" s="354"/>
      <c r="C52" s="355"/>
      <c r="D52" s="355"/>
      <c r="E52" s="355"/>
      <c r="F52" s="355"/>
      <c r="G52" s="355"/>
      <c r="H52" s="355"/>
      <c r="I52" s="355"/>
      <c r="J52" s="355"/>
      <c r="K52" s="355"/>
      <c r="L52" s="355"/>
      <c r="M52" s="355"/>
      <c r="N52" s="355"/>
      <c r="O52" s="355"/>
      <c r="P52" s="355"/>
      <c r="Q52" s="356"/>
      <c r="R52" s="553"/>
      <c r="S52" s="279"/>
      <c r="T52" s="9"/>
      <c r="U52" s="9"/>
      <c r="V52" s="9"/>
    </row>
    <row r="53" spans="1:22" s="2" customFormat="1" ht="114.75" customHeight="1" x14ac:dyDescent="0.25">
      <c r="A53" s="369"/>
      <c r="B53" s="524"/>
      <c r="C53" s="525"/>
      <c r="D53" s="525"/>
      <c r="E53" s="525"/>
      <c r="F53" s="525"/>
      <c r="G53" s="525"/>
      <c r="H53" s="525"/>
      <c r="I53" s="525"/>
      <c r="J53" s="525"/>
      <c r="K53" s="525"/>
      <c r="L53" s="525"/>
      <c r="M53" s="525"/>
      <c r="N53" s="525"/>
      <c r="O53" s="525"/>
      <c r="P53" s="525"/>
      <c r="Q53" s="526"/>
      <c r="R53" s="553"/>
      <c r="S53" s="279"/>
      <c r="T53" s="9"/>
      <c r="U53" s="9"/>
      <c r="V53" s="9"/>
    </row>
    <row r="54" spans="1:22" s="2" customFormat="1" ht="114.75" customHeight="1" x14ac:dyDescent="0.25">
      <c r="A54" s="369"/>
      <c r="B54" s="364"/>
      <c r="C54" s="365"/>
      <c r="D54" s="365"/>
      <c r="E54" s="365"/>
      <c r="F54" s="365"/>
      <c r="G54" s="365"/>
      <c r="H54" s="365"/>
      <c r="I54" s="365"/>
      <c r="J54" s="365"/>
      <c r="K54" s="365"/>
      <c r="L54" s="365"/>
      <c r="M54" s="365"/>
      <c r="N54" s="365"/>
      <c r="O54" s="365"/>
      <c r="P54" s="365"/>
      <c r="Q54" s="366"/>
      <c r="R54" s="553"/>
      <c r="S54" s="279"/>
      <c r="T54" s="9"/>
      <c r="U54" s="9"/>
      <c r="V54" s="9"/>
    </row>
    <row r="55" spans="1:22" ht="13.8" x14ac:dyDescent="0.25">
      <c r="B55" s="550"/>
      <c r="C55" s="550"/>
      <c r="D55" s="550"/>
      <c r="E55" s="550"/>
      <c r="F55" s="550"/>
      <c r="G55" s="550"/>
      <c r="H55" s="550"/>
      <c r="I55" s="550"/>
      <c r="J55" s="550"/>
      <c r="K55" s="550"/>
      <c r="L55" s="550"/>
      <c r="M55" s="550"/>
      <c r="N55" s="550"/>
      <c r="O55" s="550"/>
      <c r="P55" s="550"/>
      <c r="Q55" s="550"/>
      <c r="S55" s="279"/>
    </row>
    <row r="56" spans="1:22" x14ac:dyDescent="0.25">
      <c r="B56" s="540" t="s">
        <v>555</v>
      </c>
      <c r="C56" s="541"/>
      <c r="D56" s="542"/>
      <c r="E56" s="255" t="s">
        <v>518</v>
      </c>
      <c r="F56" s="543"/>
      <c r="G56" s="544"/>
      <c r="H56" s="545"/>
      <c r="I56" s="546"/>
      <c r="J56" s="546"/>
      <c r="K56" s="546"/>
      <c r="L56" s="546"/>
      <c r="M56" s="546"/>
      <c r="N56" s="546"/>
      <c r="O56" s="546"/>
      <c r="P56" s="546"/>
      <c r="Q56" s="547"/>
      <c r="S56" s="279"/>
    </row>
    <row r="57" spans="1:22" s="2" customFormat="1" ht="114.75" customHeight="1" x14ac:dyDescent="0.25">
      <c r="A57" s="369"/>
      <c r="B57" s="354"/>
      <c r="C57" s="355"/>
      <c r="D57" s="355"/>
      <c r="E57" s="355"/>
      <c r="F57" s="355"/>
      <c r="G57" s="355"/>
      <c r="H57" s="355"/>
      <c r="I57" s="355"/>
      <c r="J57" s="355"/>
      <c r="K57" s="355"/>
      <c r="L57" s="355"/>
      <c r="M57" s="355"/>
      <c r="N57" s="355"/>
      <c r="O57" s="355"/>
      <c r="P57" s="355"/>
      <c r="Q57" s="356"/>
      <c r="R57" s="553"/>
      <c r="S57" s="279"/>
      <c r="T57" s="9"/>
      <c r="U57" s="9"/>
      <c r="V57" s="9"/>
    </row>
    <row r="58" spans="1:22" s="2" customFormat="1" ht="114.75" customHeight="1" x14ac:dyDescent="0.25">
      <c r="A58" s="369"/>
      <c r="B58" s="524"/>
      <c r="C58" s="525"/>
      <c r="D58" s="525"/>
      <c r="E58" s="525"/>
      <c r="F58" s="525"/>
      <c r="G58" s="525"/>
      <c r="H58" s="525"/>
      <c r="I58" s="525"/>
      <c r="J58" s="525"/>
      <c r="K58" s="525"/>
      <c r="L58" s="525"/>
      <c r="M58" s="525"/>
      <c r="N58" s="525"/>
      <c r="O58" s="525"/>
      <c r="P58" s="525"/>
      <c r="Q58" s="526"/>
      <c r="R58" s="553"/>
      <c r="S58" s="279"/>
      <c r="T58" s="9"/>
      <c r="U58" s="9"/>
      <c r="V58" s="9"/>
    </row>
    <row r="59" spans="1:22" s="2" customFormat="1" ht="114.75" customHeight="1" x14ac:dyDescent="0.25">
      <c r="A59" s="369"/>
      <c r="B59" s="364"/>
      <c r="C59" s="365"/>
      <c r="D59" s="365"/>
      <c r="E59" s="365"/>
      <c r="F59" s="365"/>
      <c r="G59" s="365"/>
      <c r="H59" s="365"/>
      <c r="I59" s="365"/>
      <c r="J59" s="365"/>
      <c r="K59" s="365"/>
      <c r="L59" s="365"/>
      <c r="M59" s="365"/>
      <c r="N59" s="365"/>
      <c r="O59" s="365"/>
      <c r="P59" s="365"/>
      <c r="Q59" s="366"/>
      <c r="R59" s="553"/>
      <c r="S59" s="279"/>
      <c r="T59" s="9"/>
      <c r="U59" s="9"/>
      <c r="V59" s="9"/>
    </row>
    <row r="60" spans="1:22" x14ac:dyDescent="0.25">
      <c r="B60" s="548" t="s">
        <v>120</v>
      </c>
      <c r="C60" s="548"/>
      <c r="D60" s="548"/>
      <c r="E60" s="548"/>
      <c r="F60" s="548"/>
      <c r="G60" s="548"/>
      <c r="H60" s="548"/>
      <c r="I60" s="548"/>
      <c r="J60" s="548"/>
      <c r="K60" s="548"/>
      <c r="L60" s="548"/>
      <c r="M60" s="548"/>
      <c r="N60" s="548"/>
      <c r="O60" s="548"/>
      <c r="P60" s="548"/>
      <c r="Q60" s="548"/>
      <c r="S60" s="279"/>
    </row>
  </sheetData>
  <sheetProtection algorithmName="SHA-512" hashValue="sjGGHEVo92lUDW7qvQGEiAk2ATZ3fIFf7bqSfMUuk65LOGjopr/wVFHuew7HLU0hij8bvMa0z95QCKUq25JZBg==" saltValue="XFi9c347WAQhXruGPYxcgA==" spinCount="100000" sheet="1" objects="1" scenarios="1"/>
  <mergeCells count="80">
    <mergeCell ref="B57:Q57"/>
    <mergeCell ref="B58:Q58"/>
    <mergeCell ref="B59:Q59"/>
    <mergeCell ref="B60:Q60"/>
    <mergeCell ref="R1:R1048576"/>
    <mergeCell ref="B54:Q54"/>
    <mergeCell ref="B55:Q55"/>
    <mergeCell ref="B56:D56"/>
    <mergeCell ref="F56:G56"/>
    <mergeCell ref="H56:Q56"/>
    <mergeCell ref="B51:D51"/>
    <mergeCell ref="F51:G51"/>
    <mergeCell ref="H51:Q51"/>
    <mergeCell ref="B52:Q52"/>
    <mergeCell ref="B53:Q53"/>
    <mergeCell ref="C47:D47"/>
    <mergeCell ref="K47:Q47"/>
    <mergeCell ref="B48:Q48"/>
    <mergeCell ref="B49:Q49"/>
    <mergeCell ref="B50:Q50"/>
    <mergeCell ref="C1:D1"/>
    <mergeCell ref="B19:Q19"/>
    <mergeCell ref="B20:Q20"/>
    <mergeCell ref="B31:Q31"/>
    <mergeCell ref="B32:Q32"/>
    <mergeCell ref="B13:D13"/>
    <mergeCell ref="B22:D22"/>
    <mergeCell ref="B27:D27"/>
    <mergeCell ref="H13:Q13"/>
    <mergeCell ref="H22:Q22"/>
    <mergeCell ref="H27:Q27"/>
    <mergeCell ref="F22:G22"/>
    <mergeCell ref="F27:G27"/>
    <mergeCell ref="B23:Q23"/>
    <mergeCell ref="B24:Q24"/>
    <mergeCell ref="B25:Q25"/>
    <mergeCell ref="B28:Q28"/>
    <mergeCell ref="B26:Q26"/>
    <mergeCell ref="B34:Q34"/>
    <mergeCell ref="B35:Q35"/>
    <mergeCell ref="H37:Q37"/>
    <mergeCell ref="F37:G37"/>
    <mergeCell ref="F42:G42"/>
    <mergeCell ref="B11:Q11"/>
    <mergeCell ref="B14:Q14"/>
    <mergeCell ref="B15:Q15"/>
    <mergeCell ref="B44:Q44"/>
    <mergeCell ref="B45:Q45"/>
    <mergeCell ref="B38:Q38"/>
    <mergeCell ref="B39:Q39"/>
    <mergeCell ref="B40:Q40"/>
    <mergeCell ref="H42:Q42"/>
    <mergeCell ref="B29:Q29"/>
    <mergeCell ref="B30:Q30"/>
    <mergeCell ref="K33:Q33"/>
    <mergeCell ref="B43:Q43"/>
    <mergeCell ref="B37:D37"/>
    <mergeCell ref="B42:D42"/>
    <mergeCell ref="C33:D33"/>
    <mergeCell ref="B4:Q4"/>
    <mergeCell ref="B5:Q5"/>
    <mergeCell ref="B6:Q6"/>
    <mergeCell ref="B9:Q9"/>
    <mergeCell ref="B10:Q10"/>
    <mergeCell ref="A1:A1048576"/>
    <mergeCell ref="B8:D8"/>
    <mergeCell ref="F8:G8"/>
    <mergeCell ref="B17:Q17"/>
    <mergeCell ref="C18:D18"/>
    <mergeCell ref="K18:Q18"/>
    <mergeCell ref="F13:G13"/>
    <mergeCell ref="B16:Q16"/>
    <mergeCell ref="H8:Q8"/>
    <mergeCell ref="B46:Q46"/>
    <mergeCell ref="K1:Q1"/>
    <mergeCell ref="B2:Q2"/>
    <mergeCell ref="B36:Q36"/>
    <mergeCell ref="B41:Q41"/>
    <mergeCell ref="B12:Q12"/>
    <mergeCell ref="B21:Q21"/>
  </mergeCells>
  <dataValidations count="1">
    <dataValidation type="textLength" operator="lessThanOrEqual" allowBlank="1" showInputMessage="1" showErrorMessage="1" sqref="B43:Q45 B38:Q40 B9:Q11 B14:Q16 B23:Q25 B28:Q30 B57:Q59 B52:Q54" xr:uid="{00000000-0002-0000-0300-000000000000}">
      <formula1>3000</formula1>
    </dataValidation>
  </dataValidations>
  <printOptions horizontalCentered="1"/>
  <pageMargins left="0.2" right="0.2" top="0.25" bottom="0.5" header="0.3" footer="0.3"/>
  <pageSetup scale="67" orientation="portrait" horizontalDpi="1200" verticalDpi="1200" r:id="rId1"/>
  <rowBreaks count="3" manualBreakCount="3">
    <brk id="17" max="17" man="1"/>
    <brk id="32" max="17" man="1"/>
    <brk id="46" max="17"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A2564-B6BE-4C73-B8F8-9162FAABAA5E}">
  <sheetPr codeName="Sheet15">
    <outlinePr showOutlineSymbols="0"/>
  </sheetPr>
  <dimension ref="A1:V367"/>
  <sheetViews>
    <sheetView showGridLines="0" showOutlineSymbols="0" zoomScaleNormal="100" workbookViewId="0">
      <selection activeCell="H8" sqref="H8:I8"/>
    </sheetView>
  </sheetViews>
  <sheetFormatPr defaultColWidth="0" defaultRowHeight="0" customHeight="1" zeroHeight="1" x14ac:dyDescent="0.25"/>
  <cols>
    <col min="1" max="1" width="1.33203125" style="369" customWidth="1"/>
    <col min="2" max="2" width="9.88671875" style="198" customWidth="1"/>
    <col min="3" max="3" width="2.44140625" style="198" customWidth="1"/>
    <col min="4" max="4" width="11.33203125" style="198" customWidth="1"/>
    <col min="5" max="7" width="7.6640625" style="198" customWidth="1"/>
    <col min="8" max="8" width="9.88671875" style="198" customWidth="1"/>
    <col min="9" max="9" width="13.33203125" style="198" customWidth="1"/>
    <col min="10" max="13" width="10" style="198" customWidth="1"/>
    <col min="14" max="15" width="12.88671875" style="198" customWidth="1"/>
    <col min="16" max="16" width="14.88671875" style="198" customWidth="1"/>
    <col min="17" max="17" width="12.88671875" style="198" customWidth="1"/>
    <col min="18" max="18" width="1.44140625" style="553" customWidth="1"/>
    <col min="19" max="19" width="17.33203125" style="5" customWidth="1"/>
    <col min="20" max="20" width="15.109375" style="166" hidden="1" customWidth="1"/>
    <col min="21" max="16384" width="9.109375" style="166" hidden="1"/>
  </cols>
  <sheetData>
    <row r="1" spans="1:22" s="2" customFormat="1" ht="13.2" x14ac:dyDescent="0.25">
      <c r="A1" s="369"/>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553"/>
      <c r="S1" s="279"/>
      <c r="T1" s="9"/>
      <c r="U1" s="9"/>
      <c r="V1" s="9"/>
    </row>
    <row r="2" spans="1:22" ht="17.25" customHeight="1" thickBot="1" x14ac:dyDescent="0.3">
      <c r="B2" s="643" t="s">
        <v>620</v>
      </c>
      <c r="C2" s="643"/>
      <c r="D2" s="643"/>
      <c r="E2" s="643"/>
      <c r="F2" s="643"/>
      <c r="G2" s="643"/>
      <c r="H2" s="643"/>
      <c r="I2" s="643"/>
      <c r="J2" s="643"/>
      <c r="K2" s="643"/>
      <c r="L2" s="643"/>
      <c r="M2" s="643"/>
      <c r="N2" s="643"/>
      <c r="O2" s="643"/>
      <c r="P2" s="643"/>
      <c r="Q2" s="643"/>
      <c r="S2" s="279"/>
      <c r="T2" s="190"/>
    </row>
    <row r="3" spans="1:22" ht="6.75" customHeight="1" x14ac:dyDescent="0.25">
      <c r="B3" s="676"/>
      <c r="C3" s="676"/>
      <c r="D3" s="676"/>
      <c r="E3" s="676"/>
      <c r="F3" s="676"/>
      <c r="G3" s="676"/>
      <c r="H3" s="676"/>
      <c r="I3" s="676"/>
      <c r="J3" s="676"/>
      <c r="K3" s="676"/>
      <c r="L3" s="676"/>
      <c r="M3" s="676"/>
      <c r="N3" s="676"/>
      <c r="O3" s="676"/>
      <c r="P3" s="676"/>
      <c r="Q3" s="676"/>
      <c r="S3" s="279"/>
      <c r="T3" s="191"/>
    </row>
    <row r="4" spans="1:22" ht="52.5" customHeight="1" x14ac:dyDescent="0.25">
      <c r="B4" s="680" t="s">
        <v>576</v>
      </c>
      <c r="C4" s="680"/>
      <c r="D4" s="680"/>
      <c r="E4" s="680"/>
      <c r="F4" s="680"/>
      <c r="G4" s="680"/>
      <c r="H4" s="457" t="s">
        <v>579</v>
      </c>
      <c r="I4" s="458"/>
      <c r="J4" s="458"/>
      <c r="K4" s="458"/>
      <c r="L4" s="458"/>
      <c r="M4" s="458"/>
      <c r="N4" s="458"/>
      <c r="O4" s="458"/>
      <c r="P4" s="458"/>
      <c r="Q4" s="459"/>
      <c r="S4" s="279"/>
      <c r="T4" s="190"/>
    </row>
    <row r="5" spans="1:22" ht="17.25" customHeight="1" x14ac:dyDescent="0.25">
      <c r="B5" s="680"/>
      <c r="C5" s="680"/>
      <c r="D5" s="680"/>
      <c r="E5" s="680"/>
      <c r="F5" s="680"/>
      <c r="G5" s="680"/>
      <c r="H5" s="686" t="s">
        <v>264</v>
      </c>
      <c r="I5" s="687"/>
      <c r="J5" s="687"/>
      <c r="K5" s="687"/>
      <c r="L5" s="687"/>
      <c r="M5" s="688"/>
      <c r="N5" s="257">
        <f>Narrative!O49</f>
        <v>0</v>
      </c>
      <c r="O5" s="457"/>
      <c r="P5" s="458"/>
      <c r="Q5" s="459"/>
      <c r="S5" s="279"/>
      <c r="T5" s="191"/>
    </row>
    <row r="6" spans="1:22" ht="44.25" customHeight="1" thickBot="1" x14ac:dyDescent="0.3">
      <c r="B6" s="248" t="s">
        <v>262</v>
      </c>
      <c r="C6" s="681" t="s">
        <v>263</v>
      </c>
      <c r="D6" s="682"/>
      <c r="E6" s="682"/>
      <c r="F6" s="682"/>
      <c r="G6" s="682"/>
      <c r="H6" s="575" t="s">
        <v>257</v>
      </c>
      <c r="I6" s="575"/>
      <c r="J6" s="575" t="s">
        <v>258</v>
      </c>
      <c r="K6" s="575"/>
      <c r="L6" s="575" t="s">
        <v>259</v>
      </c>
      <c r="M6" s="575"/>
      <c r="N6" s="286" t="s">
        <v>260</v>
      </c>
      <c r="O6" s="683" t="s">
        <v>261</v>
      </c>
      <c r="P6" s="684"/>
      <c r="Q6" s="685"/>
      <c r="S6" s="279"/>
      <c r="T6" s="192"/>
    </row>
    <row r="7" spans="1:22" ht="36" customHeight="1" x14ac:dyDescent="0.25">
      <c r="B7" s="659" t="s">
        <v>281</v>
      </c>
      <c r="C7" s="670" t="s">
        <v>534</v>
      </c>
      <c r="D7" s="671"/>
      <c r="E7" s="671"/>
      <c r="F7" s="671"/>
      <c r="G7" s="672"/>
      <c r="H7" s="563">
        <f ca="1">SUMIF($K$52:$N$86, "Administrative: Well*", $P$52:$Q$86)</f>
        <v>0</v>
      </c>
      <c r="I7" s="564"/>
      <c r="J7" s="563">
        <f ca="1">SUMIF($K$52:$N$86, "Administrative: Safe*", $P$52:$Q$86)</f>
        <v>0</v>
      </c>
      <c r="K7" s="564"/>
      <c r="L7" s="563">
        <f ca="1">SUMIF($K$52:$N$86, "Administrative: Effective*", $P$52:$Q$86)</f>
        <v>0</v>
      </c>
      <c r="M7" s="564"/>
      <c r="N7" s="560"/>
      <c r="O7" s="673"/>
      <c r="P7" s="674"/>
      <c r="Q7" s="675"/>
      <c r="S7" s="279"/>
      <c r="T7" s="191"/>
    </row>
    <row r="8" spans="1:22" ht="17.25" customHeight="1" x14ac:dyDescent="0.25">
      <c r="B8" s="660"/>
      <c r="C8" s="665" t="s">
        <v>229</v>
      </c>
      <c r="D8" s="666"/>
      <c r="E8" s="666"/>
      <c r="F8" s="666"/>
      <c r="G8" s="667"/>
      <c r="H8" s="565">
        <f ca="1">SUMIF($K$52:$N$86, "Well*", $P$52:$Q$86)</f>
        <v>0</v>
      </c>
      <c r="I8" s="566"/>
      <c r="J8" s="565">
        <f ca="1">SUMIF($K$52:$N$86,"Safe*",$P$52:$Q$86)</f>
        <v>0</v>
      </c>
      <c r="K8" s="566"/>
      <c r="L8" s="565">
        <f ca="1">SUMIF($K$52:$N$86, "Effective*", $P$52:$Q$86)</f>
        <v>0</v>
      </c>
      <c r="M8" s="566"/>
      <c r="N8" s="561"/>
      <c r="O8" s="673"/>
      <c r="P8" s="674"/>
      <c r="Q8" s="675"/>
      <c r="S8" s="279"/>
      <c r="T8" s="191"/>
    </row>
    <row r="9" spans="1:22" ht="17.25" customHeight="1" x14ac:dyDescent="0.25">
      <c r="B9" s="660"/>
      <c r="C9" s="665" t="s">
        <v>228</v>
      </c>
      <c r="D9" s="666"/>
      <c r="E9" s="666"/>
      <c r="F9" s="666"/>
      <c r="G9" s="667"/>
      <c r="H9" s="567">
        <f ca="1">SUMIF($K$52:$N$86, "Private School: Well*", $P$52:$Q$86)</f>
        <v>0</v>
      </c>
      <c r="I9" s="568"/>
      <c r="J9" s="567">
        <f ca="1">SUMIF($K$52:$N$86, "Private School: Safe*", $P$52:$Q$86)</f>
        <v>0</v>
      </c>
      <c r="K9" s="568"/>
      <c r="L9" s="567">
        <f ca="1">SUMIF($K$52:$N$86, "Private School: Effective*", $P$52:$Q$86)</f>
        <v>0</v>
      </c>
      <c r="M9" s="568"/>
      <c r="N9" s="562"/>
      <c r="O9" s="673"/>
      <c r="P9" s="674"/>
      <c r="Q9" s="675"/>
      <c r="S9" s="279"/>
      <c r="T9" s="191"/>
    </row>
    <row r="10" spans="1:22" ht="17.25" customHeight="1" thickBot="1" x14ac:dyDescent="0.3">
      <c r="B10" s="661"/>
      <c r="C10" s="656" t="s">
        <v>282</v>
      </c>
      <c r="D10" s="657"/>
      <c r="E10" s="657"/>
      <c r="F10" s="657"/>
      <c r="G10" s="658"/>
      <c r="H10" s="569">
        <f ca="1">SUM(H7:I9)</f>
        <v>0</v>
      </c>
      <c r="I10" s="570"/>
      <c r="J10" s="569">
        <f ca="1">SUM(J7:K9)</f>
        <v>0</v>
      </c>
      <c r="K10" s="570"/>
      <c r="L10" s="569">
        <f ca="1">SUM(L7:M9)</f>
        <v>0</v>
      </c>
      <c r="M10" s="570"/>
      <c r="N10" s="289">
        <f ca="1">SUM(H10:M10)</f>
        <v>0</v>
      </c>
      <c r="O10" s="677" t="str">
        <f ca="1">IF(SUM(P87)=SUM(N10),"Yes", "No - Please review your entries.")</f>
        <v>Yes</v>
      </c>
      <c r="P10" s="678"/>
      <c r="Q10" s="679"/>
      <c r="S10" s="279"/>
      <c r="T10" s="191"/>
    </row>
    <row r="11" spans="1:22" ht="36" customHeight="1" x14ac:dyDescent="0.25">
      <c r="B11" s="659" t="s">
        <v>42</v>
      </c>
      <c r="C11" s="670" t="s">
        <v>534</v>
      </c>
      <c r="D11" s="671"/>
      <c r="E11" s="671"/>
      <c r="F11" s="671"/>
      <c r="G11" s="672"/>
      <c r="H11" s="558">
        <f ca="1">SUMIF($M$97:$O$134, "Administrative: Well*", $P$97:$Q$134)</f>
        <v>0</v>
      </c>
      <c r="I11" s="558"/>
      <c r="J11" s="558">
        <f ca="1">SUMIF($M$97:$O$134, "Administrative: Safe*", $P$97:$Q$134)</f>
        <v>0</v>
      </c>
      <c r="K11" s="558"/>
      <c r="L11" s="558">
        <f ca="1">SUMIF($M$97:$O$134, "Administrative: Effective*", $P$97:$Q$134)</f>
        <v>0</v>
      </c>
      <c r="M11" s="558"/>
      <c r="N11" s="560"/>
      <c r="O11" s="673"/>
      <c r="P11" s="674"/>
      <c r="Q11" s="675"/>
      <c r="S11" s="279"/>
      <c r="T11" s="191"/>
    </row>
    <row r="12" spans="1:22" ht="17.25" customHeight="1" x14ac:dyDescent="0.25">
      <c r="B12" s="660"/>
      <c r="C12" s="665" t="s">
        <v>229</v>
      </c>
      <c r="D12" s="666"/>
      <c r="E12" s="666"/>
      <c r="F12" s="666"/>
      <c r="G12" s="667"/>
      <c r="H12" s="554">
        <f ca="1">SUMIF($M$97:$O$134, "Well*", $P$97:$Q$134)</f>
        <v>0</v>
      </c>
      <c r="I12" s="554"/>
      <c r="J12" s="554">
        <f ca="1">SUMIF($M$97:$O$134,"Safe*",$P$97:$Q$134)</f>
        <v>0</v>
      </c>
      <c r="K12" s="554"/>
      <c r="L12" s="554">
        <f ca="1">SUMIF($M$97:$O$134, "Effective*", $P$97:$Q$134)</f>
        <v>0</v>
      </c>
      <c r="M12" s="554"/>
      <c r="N12" s="561"/>
      <c r="O12" s="673"/>
      <c r="P12" s="674"/>
      <c r="Q12" s="675"/>
      <c r="S12" s="279"/>
      <c r="T12" s="191"/>
    </row>
    <row r="13" spans="1:22" ht="17.25" customHeight="1" x14ac:dyDescent="0.25">
      <c r="B13" s="660"/>
      <c r="C13" s="665" t="s">
        <v>228</v>
      </c>
      <c r="D13" s="666"/>
      <c r="E13" s="666"/>
      <c r="F13" s="666"/>
      <c r="G13" s="667"/>
      <c r="H13" s="555">
        <f ca="1">SUMIF($M$97:$O$134, "Private School: Well*", $P$97:$Q$134)</f>
        <v>0</v>
      </c>
      <c r="I13" s="555"/>
      <c r="J13" s="555">
        <f ca="1">SUMIF($M$97:$O$134, "Private School: Safe*", $P$97:$Q$134)</f>
        <v>0</v>
      </c>
      <c r="K13" s="555"/>
      <c r="L13" s="555">
        <f ca="1">SUMIF($M$97:$O$134, "Private School: Effective*", $P$97:$Q$134)</f>
        <v>0</v>
      </c>
      <c r="M13" s="555"/>
      <c r="N13" s="562"/>
      <c r="O13" s="673"/>
      <c r="P13" s="674"/>
      <c r="Q13" s="675"/>
      <c r="S13" s="279"/>
      <c r="T13" s="191"/>
    </row>
    <row r="14" spans="1:22" ht="17.25" customHeight="1" thickBot="1" x14ac:dyDescent="0.3">
      <c r="B14" s="661"/>
      <c r="C14" s="656" t="s">
        <v>84</v>
      </c>
      <c r="D14" s="657"/>
      <c r="E14" s="657"/>
      <c r="F14" s="657"/>
      <c r="G14" s="658"/>
      <c r="H14" s="556">
        <f ca="1">SUM(H11:I13)</f>
        <v>0</v>
      </c>
      <c r="I14" s="557"/>
      <c r="J14" s="556">
        <f ca="1">SUM(J11:K13)</f>
        <v>0</v>
      </c>
      <c r="K14" s="557"/>
      <c r="L14" s="556">
        <f ca="1">SUM(L11:M13)</f>
        <v>0</v>
      </c>
      <c r="M14" s="557"/>
      <c r="N14" s="289">
        <f ca="1">SUM(H14:M14)</f>
        <v>0</v>
      </c>
      <c r="O14" s="640" t="str">
        <f ca="1">IF(SUM(P135)=SUM(N14),"Yes","No - Please review your entries.")</f>
        <v>Yes</v>
      </c>
      <c r="P14" s="641"/>
      <c r="Q14" s="642"/>
      <c r="S14" s="279"/>
      <c r="T14" s="191"/>
    </row>
    <row r="15" spans="1:22" ht="36" customHeight="1" x14ac:dyDescent="0.25">
      <c r="B15" s="659" t="s">
        <v>43</v>
      </c>
      <c r="C15" s="670" t="s">
        <v>534</v>
      </c>
      <c r="D15" s="671"/>
      <c r="E15" s="671"/>
      <c r="F15" s="671"/>
      <c r="G15" s="672"/>
      <c r="H15" s="558">
        <f ca="1">SUMIF($M$144:$O$180, "Administrative: Well*", $P$144:$Q$180)</f>
        <v>0</v>
      </c>
      <c r="I15" s="558"/>
      <c r="J15" s="558">
        <f ca="1">SUMIF($M$144:$O$180, "Administrative: Safe*", $P$144:$Q$180)</f>
        <v>0</v>
      </c>
      <c r="K15" s="558"/>
      <c r="L15" s="558">
        <f ca="1">SUMIF($M$144:$O$180, "Administrative: Effective*", $P$144:$Q$180)</f>
        <v>0</v>
      </c>
      <c r="M15" s="558"/>
      <c r="N15" s="560"/>
      <c r="O15" s="673"/>
      <c r="P15" s="674"/>
      <c r="Q15" s="675"/>
      <c r="S15" s="279"/>
      <c r="T15" s="191"/>
    </row>
    <row r="16" spans="1:22" ht="17.25" customHeight="1" x14ac:dyDescent="0.25">
      <c r="B16" s="660"/>
      <c r="C16" s="665" t="s">
        <v>229</v>
      </c>
      <c r="D16" s="666"/>
      <c r="E16" s="666"/>
      <c r="F16" s="666"/>
      <c r="G16" s="667"/>
      <c r="H16" s="554">
        <f ca="1">SUMIF($M$144:$O$180, "Well*", $P$144:$Q$180)</f>
        <v>0</v>
      </c>
      <c r="I16" s="554"/>
      <c r="J16" s="554">
        <f ca="1">SUMIF($M$144:$O$180,"Safe*",$P$144:$Q$180)</f>
        <v>0</v>
      </c>
      <c r="K16" s="554"/>
      <c r="L16" s="554">
        <f ca="1">SUMIF($M$144:$O$180, "Effective*", $P$144:$Q$180)</f>
        <v>0</v>
      </c>
      <c r="M16" s="554"/>
      <c r="N16" s="561"/>
      <c r="O16" s="673"/>
      <c r="P16" s="674"/>
      <c r="Q16" s="675"/>
      <c r="S16" s="279"/>
      <c r="T16" s="191"/>
    </row>
    <row r="17" spans="2:20" ht="17.25" customHeight="1" x14ac:dyDescent="0.25">
      <c r="B17" s="660"/>
      <c r="C17" s="665" t="s">
        <v>228</v>
      </c>
      <c r="D17" s="666"/>
      <c r="E17" s="666"/>
      <c r="F17" s="666"/>
      <c r="G17" s="667"/>
      <c r="H17" s="555">
        <f ca="1">SUMIF($M$144:$O$180, "Private School: Well*", $P$144:$Q$180)</f>
        <v>0</v>
      </c>
      <c r="I17" s="555"/>
      <c r="J17" s="555">
        <f ca="1">SUMIF($M$144:$O$180, "Private School: Safe*", $P$144:$Q$180)</f>
        <v>0</v>
      </c>
      <c r="K17" s="555"/>
      <c r="L17" s="555">
        <f ca="1">SUMIF($M$144:$O$180, "Private School: Effective*", $P$144:$Q$180)</f>
        <v>0</v>
      </c>
      <c r="M17" s="555"/>
      <c r="N17" s="562"/>
      <c r="O17" s="673"/>
      <c r="P17" s="674"/>
      <c r="Q17" s="675"/>
      <c r="S17" s="279"/>
      <c r="T17" s="191"/>
    </row>
    <row r="18" spans="2:20" ht="17.25" customHeight="1" thickBot="1" x14ac:dyDescent="0.3">
      <c r="B18" s="661"/>
      <c r="C18" s="656" t="s">
        <v>63</v>
      </c>
      <c r="D18" s="657"/>
      <c r="E18" s="657"/>
      <c r="F18" s="657"/>
      <c r="G18" s="658"/>
      <c r="H18" s="556">
        <f ca="1">SUM(H15:I17)</f>
        <v>0</v>
      </c>
      <c r="I18" s="557"/>
      <c r="J18" s="556">
        <f ca="1">SUM(J15:K17)</f>
        <v>0</v>
      </c>
      <c r="K18" s="557"/>
      <c r="L18" s="556">
        <f ca="1">SUM(L15:M17)</f>
        <v>0</v>
      </c>
      <c r="M18" s="557"/>
      <c r="N18" s="289">
        <f ca="1">SUM(H18:M18)</f>
        <v>0</v>
      </c>
      <c r="O18" s="640" t="str">
        <f ca="1">IF(SUM(P181)=SUM(N18),"Yes","No - Please review your entries.")</f>
        <v>Yes</v>
      </c>
      <c r="P18" s="641"/>
      <c r="Q18" s="642"/>
      <c r="S18" s="279"/>
      <c r="T18" s="191"/>
    </row>
    <row r="19" spans="2:20" ht="17.25" customHeight="1" x14ac:dyDescent="0.25">
      <c r="B19" s="659" t="s">
        <v>44</v>
      </c>
      <c r="C19" s="662" t="s">
        <v>230</v>
      </c>
      <c r="D19" s="663"/>
      <c r="E19" s="663"/>
      <c r="F19" s="663"/>
      <c r="G19" s="664"/>
      <c r="H19" s="554">
        <f ca="1">SUMIF($M$191:$O$228, "Well*", $P$191:$Q$228)</f>
        <v>0</v>
      </c>
      <c r="I19" s="554"/>
      <c r="J19" s="554">
        <f ca="1">SUMIF($M$191:$O$228,"Safe*",$P$191:$Q$228)</f>
        <v>0</v>
      </c>
      <c r="K19" s="554"/>
      <c r="L19" s="554">
        <f ca="1">SUMIF($M$191:$O$228, "Effective*", $P$191:$Q$228)</f>
        <v>0</v>
      </c>
      <c r="M19" s="554"/>
      <c r="N19" s="560"/>
      <c r="O19" s="634"/>
      <c r="P19" s="635"/>
      <c r="Q19" s="636"/>
      <c r="S19" s="279"/>
      <c r="T19" s="191"/>
    </row>
    <row r="20" spans="2:20" ht="17.25" customHeight="1" x14ac:dyDescent="0.25">
      <c r="B20" s="660"/>
      <c r="C20" s="665" t="s">
        <v>228</v>
      </c>
      <c r="D20" s="666"/>
      <c r="E20" s="666"/>
      <c r="F20" s="666"/>
      <c r="G20" s="667"/>
      <c r="H20" s="555">
        <f ca="1">SUMIF($M$191:$O$228, "Private School: Well*", $P$191:$Q$228)</f>
        <v>0</v>
      </c>
      <c r="I20" s="555"/>
      <c r="J20" s="555">
        <f ca="1">SUMIF($M$191:$O$228, "Private School: Safe*", $P$191:$Q$228)</f>
        <v>0</v>
      </c>
      <c r="K20" s="555"/>
      <c r="L20" s="555">
        <f ca="1">SUMIF($M$191:$O$228, "Private School: Effective*", $P$191:$Q$228)</f>
        <v>0</v>
      </c>
      <c r="M20" s="555"/>
      <c r="N20" s="562"/>
      <c r="O20" s="637"/>
      <c r="P20" s="638"/>
      <c r="Q20" s="639"/>
      <c r="S20" s="279"/>
      <c r="T20" s="191"/>
    </row>
    <row r="21" spans="2:20" ht="17.25" customHeight="1" thickBot="1" x14ac:dyDescent="0.3">
      <c r="B21" s="661"/>
      <c r="C21" s="656" t="s">
        <v>56</v>
      </c>
      <c r="D21" s="657"/>
      <c r="E21" s="657"/>
      <c r="F21" s="657"/>
      <c r="G21" s="658"/>
      <c r="H21" s="556">
        <f ca="1">SUM(H19:I20)</f>
        <v>0</v>
      </c>
      <c r="I21" s="557"/>
      <c r="J21" s="556">
        <f ca="1">SUM(J19:K20)</f>
        <v>0</v>
      </c>
      <c r="K21" s="557"/>
      <c r="L21" s="556">
        <f ca="1">SUM(L19:M20)</f>
        <v>0</v>
      </c>
      <c r="M21" s="557"/>
      <c r="N21" s="289">
        <f ca="1">SUM(H21:M21)</f>
        <v>0</v>
      </c>
      <c r="O21" s="640" t="str">
        <f ca="1">IF(SUM(P229)=SUM(N21),"Yes","No - Please review your entries.")</f>
        <v>Yes</v>
      </c>
      <c r="P21" s="641"/>
      <c r="Q21" s="642"/>
      <c r="S21" s="279"/>
      <c r="T21" s="191"/>
    </row>
    <row r="22" spans="2:20" ht="17.25" customHeight="1" x14ac:dyDescent="0.25">
      <c r="B22" s="659" t="s">
        <v>45</v>
      </c>
      <c r="C22" s="662" t="s">
        <v>231</v>
      </c>
      <c r="D22" s="663"/>
      <c r="E22" s="663"/>
      <c r="F22" s="663"/>
      <c r="G22" s="664"/>
      <c r="H22" s="558">
        <f>P238</f>
        <v>0</v>
      </c>
      <c r="I22" s="558"/>
      <c r="J22" s="558">
        <f>P239</f>
        <v>0</v>
      </c>
      <c r="K22" s="558"/>
      <c r="L22" s="558">
        <f>P240</f>
        <v>0</v>
      </c>
      <c r="M22" s="558"/>
      <c r="N22" s="560"/>
      <c r="O22" s="673"/>
      <c r="P22" s="674"/>
      <c r="Q22" s="675"/>
      <c r="S22" s="279"/>
      <c r="T22" s="191"/>
    </row>
    <row r="23" spans="2:20" ht="17.25" customHeight="1" x14ac:dyDescent="0.25">
      <c r="B23" s="660"/>
      <c r="C23" s="665" t="s">
        <v>229</v>
      </c>
      <c r="D23" s="666"/>
      <c r="E23" s="666"/>
      <c r="F23" s="666"/>
      <c r="G23" s="667"/>
      <c r="H23" s="554">
        <f ca="1">SUMIF($M$238:$O$273, "Well*", $P$238:$Q$273)</f>
        <v>0</v>
      </c>
      <c r="I23" s="554"/>
      <c r="J23" s="554">
        <f ca="1">SUMIF($M$238:$O$273,"Safe*",$P$238:$Q$273)</f>
        <v>0</v>
      </c>
      <c r="K23" s="554"/>
      <c r="L23" s="554">
        <f ca="1">SUMIF($M$238:$O$273, "Effective*", $P$238:$Q$273)</f>
        <v>0</v>
      </c>
      <c r="M23" s="554"/>
      <c r="N23" s="561"/>
      <c r="O23" s="673"/>
      <c r="P23" s="674"/>
      <c r="Q23" s="675"/>
      <c r="S23" s="279"/>
      <c r="T23" s="191"/>
    </row>
    <row r="24" spans="2:20" ht="17.25" customHeight="1" x14ac:dyDescent="0.25">
      <c r="B24" s="660"/>
      <c r="C24" s="665" t="s">
        <v>228</v>
      </c>
      <c r="D24" s="666"/>
      <c r="E24" s="666"/>
      <c r="F24" s="666"/>
      <c r="G24" s="667"/>
      <c r="H24" s="555">
        <f ca="1">SUMIF($M$238:$O$273, "Private School: Well*", $P$238:$Q$273)</f>
        <v>0</v>
      </c>
      <c r="I24" s="555"/>
      <c r="J24" s="555">
        <f ca="1">SUMIF($M$238:$O$273, "Private School: Safe*", $P$238:$Q$273)</f>
        <v>0</v>
      </c>
      <c r="K24" s="555"/>
      <c r="L24" s="555">
        <f ca="1">SUMIF($M$238:$O$273, "Private School: Effective*", $P$238:$Q$273)</f>
        <v>0</v>
      </c>
      <c r="M24" s="555"/>
      <c r="N24" s="562"/>
      <c r="O24" s="673"/>
      <c r="P24" s="674"/>
      <c r="Q24" s="675"/>
      <c r="S24" s="279"/>
      <c r="T24" s="191"/>
    </row>
    <row r="25" spans="2:20" ht="17.25" customHeight="1" thickBot="1" x14ac:dyDescent="0.3">
      <c r="B25" s="661"/>
      <c r="C25" s="656" t="s">
        <v>51</v>
      </c>
      <c r="D25" s="657"/>
      <c r="E25" s="657"/>
      <c r="F25" s="657"/>
      <c r="G25" s="658"/>
      <c r="H25" s="556">
        <f ca="1">SUM(H22:I24)</f>
        <v>0</v>
      </c>
      <c r="I25" s="557"/>
      <c r="J25" s="556">
        <f ca="1">SUM(J22:K24)</f>
        <v>0</v>
      </c>
      <c r="K25" s="557"/>
      <c r="L25" s="556">
        <f ca="1">SUM(L22:M24)</f>
        <v>0</v>
      </c>
      <c r="M25" s="557"/>
      <c r="N25" s="289">
        <f ca="1">SUM(H25:M25)</f>
        <v>0</v>
      </c>
      <c r="O25" s="640" t="str">
        <f ca="1">IF(SUM(P274)=SUM(N25),"Yes","No - Please review your entries.")</f>
        <v>Yes</v>
      </c>
      <c r="P25" s="641"/>
      <c r="Q25" s="642"/>
      <c r="S25" s="279"/>
      <c r="T25" s="191"/>
    </row>
    <row r="26" spans="2:20" ht="36" customHeight="1" x14ac:dyDescent="0.25">
      <c r="B26" s="659" t="s">
        <v>142</v>
      </c>
      <c r="C26" s="670" t="s">
        <v>534</v>
      </c>
      <c r="D26" s="671"/>
      <c r="E26" s="671"/>
      <c r="F26" s="671"/>
      <c r="G26" s="672"/>
      <c r="H26" s="558">
        <f ca="1">SUMIF($K$283:$N$316, "Administrative: Well*", $P$283:$Q$316)</f>
        <v>0</v>
      </c>
      <c r="I26" s="558"/>
      <c r="J26" s="558">
        <f ca="1">SUMIF($K$283:$N$316, "Administrative: Safe*", $P$283:$Q$316)</f>
        <v>0</v>
      </c>
      <c r="K26" s="558"/>
      <c r="L26" s="558">
        <f ca="1">SUMIF($K$283:$N$316, "Administrative: Effective*", $P$283:$Q$316)</f>
        <v>0</v>
      </c>
      <c r="M26" s="558"/>
      <c r="N26" s="560"/>
      <c r="O26" s="673"/>
      <c r="P26" s="674"/>
      <c r="Q26" s="675"/>
      <c r="S26" s="279"/>
      <c r="T26" s="191"/>
    </row>
    <row r="27" spans="2:20" ht="17.25" customHeight="1" x14ac:dyDescent="0.25">
      <c r="B27" s="660"/>
      <c r="C27" s="665" t="s">
        <v>229</v>
      </c>
      <c r="D27" s="666"/>
      <c r="E27" s="666"/>
      <c r="F27" s="666"/>
      <c r="G27" s="667"/>
      <c r="H27" s="554">
        <f ca="1">SUMIF($K$283:$N$316, "Well*", $P$283:$Q$316)</f>
        <v>0</v>
      </c>
      <c r="I27" s="554"/>
      <c r="J27" s="554">
        <f ca="1">SUMIF($K$283:$N$316,"Safe*",$P$283:$Q$316)</f>
        <v>0</v>
      </c>
      <c r="K27" s="554"/>
      <c r="L27" s="554">
        <f ca="1">SUMIF($K$283:$N$316, "Effective*", $P$283:$Q$316)</f>
        <v>0</v>
      </c>
      <c r="M27" s="554"/>
      <c r="N27" s="561"/>
      <c r="O27" s="673"/>
      <c r="P27" s="674"/>
      <c r="Q27" s="675"/>
      <c r="S27" s="279"/>
      <c r="T27" s="191"/>
    </row>
    <row r="28" spans="2:20" ht="17.25" customHeight="1" x14ac:dyDescent="0.25">
      <c r="B28" s="660"/>
      <c r="C28" s="665" t="s">
        <v>228</v>
      </c>
      <c r="D28" s="666"/>
      <c r="E28" s="666"/>
      <c r="F28" s="666"/>
      <c r="G28" s="667"/>
      <c r="H28" s="555">
        <f ca="1">SUMIF($K$283:$N$316, "Private School: Well*", $P$283:$Q$316)</f>
        <v>0</v>
      </c>
      <c r="I28" s="555"/>
      <c r="J28" s="555">
        <f ca="1">SUMIF($K$283:$N$316, "Private School: Safe*", $P$283:$Q$316)</f>
        <v>0</v>
      </c>
      <c r="K28" s="555"/>
      <c r="L28" s="555">
        <f ca="1">SUMIF($K$283:$N$316, "Private School: Effective*", $P$283:$Q$316)</f>
        <v>0</v>
      </c>
      <c r="M28" s="555"/>
      <c r="N28" s="562"/>
      <c r="O28" s="673"/>
      <c r="P28" s="674"/>
      <c r="Q28" s="675"/>
      <c r="S28" s="279"/>
      <c r="T28" s="191"/>
    </row>
    <row r="29" spans="2:20" ht="17.25" customHeight="1" thickBot="1" x14ac:dyDescent="0.3">
      <c r="B29" s="661"/>
      <c r="C29" s="656" t="s">
        <v>52</v>
      </c>
      <c r="D29" s="657"/>
      <c r="E29" s="657"/>
      <c r="F29" s="657"/>
      <c r="G29" s="658"/>
      <c r="H29" s="556">
        <f ca="1">SUM(H26:I28)</f>
        <v>0</v>
      </c>
      <c r="I29" s="557"/>
      <c r="J29" s="556">
        <f ca="1">SUM(J26:K28)</f>
        <v>0</v>
      </c>
      <c r="K29" s="557"/>
      <c r="L29" s="556">
        <f ca="1">SUM(L26:M28)</f>
        <v>0</v>
      </c>
      <c r="M29" s="557"/>
      <c r="N29" s="282">
        <f ca="1">SUM(H29:M29)</f>
        <v>0</v>
      </c>
      <c r="O29" s="640" t="str">
        <f ca="1">IF(SUM(P317)=SUM(N29),"Yes","No - Please review your entries.")</f>
        <v>Yes</v>
      </c>
      <c r="P29" s="641"/>
      <c r="Q29" s="642"/>
      <c r="S29" s="279"/>
      <c r="T29" s="191"/>
    </row>
    <row r="30" spans="2:20" ht="17.25" customHeight="1" x14ac:dyDescent="0.25">
      <c r="B30" s="659" t="s">
        <v>46</v>
      </c>
      <c r="C30" s="662" t="s">
        <v>229</v>
      </c>
      <c r="D30" s="663"/>
      <c r="E30" s="663"/>
      <c r="F30" s="663"/>
      <c r="G30" s="664"/>
      <c r="H30" s="554">
        <f ca="1">SUMIF($K$326:$N$359, "Well*", $P$326:$Q$359)</f>
        <v>0</v>
      </c>
      <c r="I30" s="554"/>
      <c r="J30" s="554">
        <f ca="1">SUMIF($K$326:$N$359,"Safe*",$P$326:$Q$359)</f>
        <v>0</v>
      </c>
      <c r="K30" s="554"/>
      <c r="L30" s="554">
        <f ca="1">SUMIF($K$326:$N$359, "Effective*", $P$326:$Q$359)</f>
        <v>0</v>
      </c>
      <c r="M30" s="554"/>
      <c r="N30" s="560"/>
      <c r="O30" s="634"/>
      <c r="P30" s="635"/>
      <c r="Q30" s="636"/>
      <c r="S30" s="279"/>
      <c r="T30" s="191"/>
    </row>
    <row r="31" spans="2:20" ht="17.25" customHeight="1" x14ac:dyDescent="0.25">
      <c r="B31" s="660"/>
      <c r="C31" s="665" t="s">
        <v>228</v>
      </c>
      <c r="D31" s="666"/>
      <c r="E31" s="666"/>
      <c r="F31" s="666"/>
      <c r="G31" s="667"/>
      <c r="H31" s="555">
        <f ca="1">SUMIF($K$326:$N$359, "Private School: Well*", $P$326:$Q$359)</f>
        <v>0</v>
      </c>
      <c r="I31" s="555"/>
      <c r="J31" s="555">
        <f ca="1">SUMIF($K$326:$N$359, "Private School: Safe*", $P$326:$Q$359)</f>
        <v>0</v>
      </c>
      <c r="K31" s="555"/>
      <c r="L31" s="555">
        <f ca="1">SUMIF($K$326:$N$359, "Private School: Effective*", $P$326:$Q$359)</f>
        <v>0</v>
      </c>
      <c r="M31" s="555"/>
      <c r="N31" s="562"/>
      <c r="O31" s="637"/>
      <c r="P31" s="638"/>
      <c r="Q31" s="639"/>
      <c r="S31" s="279"/>
      <c r="T31" s="191"/>
    </row>
    <row r="32" spans="2:20" ht="17.25" customHeight="1" thickBot="1" x14ac:dyDescent="0.3">
      <c r="B32" s="661"/>
      <c r="C32" s="654" t="s">
        <v>53</v>
      </c>
      <c r="D32" s="654"/>
      <c r="E32" s="654"/>
      <c r="F32" s="654"/>
      <c r="G32" s="654"/>
      <c r="H32" s="556">
        <f ca="1">SUM(H30:I31)</f>
        <v>0</v>
      </c>
      <c r="I32" s="557"/>
      <c r="J32" s="556">
        <f ca="1">SUM(J30:K31)</f>
        <v>0</v>
      </c>
      <c r="K32" s="557"/>
      <c r="L32" s="556">
        <f ca="1">SUM(L30:M31)</f>
        <v>0</v>
      </c>
      <c r="M32" s="557"/>
      <c r="N32" s="282">
        <f ca="1">SUM(H32:M32)</f>
        <v>0</v>
      </c>
      <c r="O32" s="640" t="str">
        <f ca="1">IF(SUM(P360)=SUM(N32),"Yes","No - Please review your entries.")</f>
        <v>Yes</v>
      </c>
      <c r="P32" s="641"/>
      <c r="Q32" s="642"/>
      <c r="S32" s="279"/>
      <c r="T32" s="191"/>
    </row>
    <row r="33" spans="1:22" ht="42" customHeight="1" x14ac:dyDescent="0.25">
      <c r="B33" s="230"/>
      <c r="C33" s="655" t="s">
        <v>85</v>
      </c>
      <c r="D33" s="655"/>
      <c r="E33" s="655"/>
      <c r="F33" s="655"/>
      <c r="G33" s="655"/>
      <c r="H33" s="559">
        <f ca="1">SUM(H10,H14,H18,H21,H25,H29,H32)</f>
        <v>0</v>
      </c>
      <c r="I33" s="559"/>
      <c r="J33" s="559">
        <f t="shared" ref="J33" ca="1" si="0">SUM(J10,J14,J18,J21,J25,J29,J32)</f>
        <v>0</v>
      </c>
      <c r="K33" s="559"/>
      <c r="L33" s="559">
        <f t="shared" ref="L33" ca="1" si="1">SUM(L10,L14,L18,L21,L25,L29,L32)</f>
        <v>0</v>
      </c>
      <c r="M33" s="559"/>
      <c r="N33" s="290">
        <f ca="1">SUM(H33:M33)</f>
        <v>0</v>
      </c>
      <c r="O33" s="613" t="s">
        <v>153</v>
      </c>
      <c r="P33" s="614"/>
      <c r="Q33" s="258">
        <f ca="1">L33*0.15</f>
        <v>0</v>
      </c>
      <c r="S33" s="279"/>
      <c r="T33" s="191"/>
    </row>
    <row r="34" spans="1:22" ht="35.25" customHeight="1" x14ac:dyDescent="0.25">
      <c r="B34" s="230"/>
      <c r="C34" s="651" t="s">
        <v>492</v>
      </c>
      <c r="D34" s="651"/>
      <c r="E34" s="651"/>
      <c r="F34" s="651"/>
      <c r="G34" s="651"/>
      <c r="H34" s="615">
        <f ca="1">SUM(H7,H11,H15,H22,H26)</f>
        <v>0</v>
      </c>
      <c r="I34" s="616"/>
      <c r="J34" s="615">
        <f ca="1">SUM(J7,J11,J15,J22,J26)</f>
        <v>0</v>
      </c>
      <c r="K34" s="616"/>
      <c r="L34" s="615">
        <f ca="1">SUM(L7,L11,L15,L22,L26)</f>
        <v>0</v>
      </c>
      <c r="M34" s="616"/>
      <c r="N34" s="284">
        <f ca="1">SUM(H34:M34)</f>
        <v>0</v>
      </c>
      <c r="O34" s="622" t="s">
        <v>154</v>
      </c>
      <c r="P34" s="623"/>
      <c r="Q34" s="187" t="str">
        <f ca="1">IF(SUM(N34)&lt;=SUM(Narrative!O49*0.02),"Yes","No - Please review your entries.")</f>
        <v>Yes</v>
      </c>
      <c r="S34" s="279"/>
      <c r="T34" s="191"/>
    </row>
    <row r="35" spans="1:22" ht="35.25" customHeight="1" x14ac:dyDescent="0.25">
      <c r="B35" s="230"/>
      <c r="C35" s="652" t="s">
        <v>493</v>
      </c>
      <c r="D35" s="652"/>
      <c r="E35" s="652"/>
      <c r="F35" s="652"/>
      <c r="G35" s="653"/>
      <c r="H35" s="621">
        <f ca="1">SUM(H9,H13,H17,H20,H24,H28,H31)</f>
        <v>0</v>
      </c>
      <c r="I35" s="621"/>
      <c r="J35" s="621">
        <f t="shared" ref="J35" ca="1" si="2">SUM(J9,J13,J17,J20,J24,J28,J31)</f>
        <v>0</v>
      </c>
      <c r="K35" s="621"/>
      <c r="L35" s="621">
        <f t="shared" ref="L35" ca="1" si="3">SUM(L9,L13,L17,L20,L24,L28,L31)</f>
        <v>0</v>
      </c>
      <c r="M35" s="621"/>
      <c r="N35" s="291">
        <f ca="1">SUM(H35:M35)</f>
        <v>0</v>
      </c>
      <c r="O35" s="624" t="s">
        <v>152</v>
      </c>
      <c r="P35" s="625"/>
      <c r="Q35" s="187" t="str">
        <f ca="1">IF(SUM(N35)=SUM('Private Schools'!B42),"Yes","No - Please review your entries.")</f>
        <v>Yes</v>
      </c>
      <c r="S35" s="279"/>
      <c r="T35" s="191"/>
    </row>
    <row r="36" spans="1:22" ht="35.25" customHeight="1" x14ac:dyDescent="0.25">
      <c r="B36" s="230"/>
      <c r="C36" s="628" t="s">
        <v>265</v>
      </c>
      <c r="D36" s="629"/>
      <c r="E36" s="629"/>
      <c r="F36" s="629"/>
      <c r="G36" s="630"/>
      <c r="H36" s="631" t="str">
        <f>IF(Narrative!O49&gt;=30000,"Yes","No - Disregard the 'Requirement Not Met' message under the Effective Use of Technology if the LEA's allocation is less than $30,000.")</f>
        <v>No - Disregard the 'Requirement Not Met' message under the Effective Use of Technology if the LEA's allocation is less than $30,000.</v>
      </c>
      <c r="I36" s="631"/>
      <c r="J36" s="631"/>
      <c r="K36" s="631"/>
      <c r="L36" s="631"/>
      <c r="M36" s="631"/>
      <c r="N36" s="626"/>
      <c r="O36" s="613" t="s">
        <v>481</v>
      </c>
      <c r="P36" s="614"/>
      <c r="Q36" s="187" t="str">
        <f ca="1">IF(SUM(N33)=SUM(N5),"Yes","No - Please review your entries.")</f>
        <v>Yes</v>
      </c>
      <c r="S36" s="279"/>
      <c r="T36" s="191"/>
    </row>
    <row r="37" spans="1:22" ht="35.25" customHeight="1" x14ac:dyDescent="0.25">
      <c r="B37" s="230"/>
      <c r="C37" s="628" t="s">
        <v>266</v>
      </c>
      <c r="D37" s="629"/>
      <c r="E37" s="629"/>
      <c r="F37" s="629"/>
      <c r="G37" s="630"/>
      <c r="H37" s="611" t="str">
        <f ca="1">IF(OR(SUM(H33)&gt;=SUM(Narrative!O49*0.2), SUM(Narrative!O49)&lt;30000), "Requirement Met", "Requirement Not Met- Redistribute Funds")</f>
        <v>Requirement Met</v>
      </c>
      <c r="I37" s="612"/>
      <c r="J37" s="611" t="str">
        <f ca="1">IF(OR(SUM(J33)&gt;=SUM(Narrative!O49*0.2), SUM(Narrative!O49)&lt;30000), "Requirement Met", "Requirement Not Met- Redistribute Funds")</f>
        <v>Requirement Met</v>
      </c>
      <c r="K37" s="612"/>
      <c r="L37" s="632" t="str">
        <f ca="1">IF(AND(SUM(L33)&gt;0, SUM(Narrative!O49)&gt;30000), "Requirement Met", "Requirement Not Met- Redistribute Funds")</f>
        <v>Requirement Not Met- Redistribute Funds</v>
      </c>
      <c r="M37" s="633"/>
      <c r="N37" s="627"/>
      <c r="O37" s="668" t="s">
        <v>512</v>
      </c>
      <c r="P37" s="669"/>
      <c r="Q37" s="259">
        <f ca="1">N33-N5</f>
        <v>0</v>
      </c>
      <c r="S37" s="279"/>
      <c r="T37" s="191"/>
    </row>
    <row r="38" spans="1:22" ht="64.5" customHeight="1" x14ac:dyDescent="0.25">
      <c r="B38" s="230"/>
      <c r="C38" s="650" t="s">
        <v>535</v>
      </c>
      <c r="D38" s="650"/>
      <c r="E38" s="650"/>
      <c r="F38" s="650"/>
      <c r="G38" s="650"/>
      <c r="H38" s="650"/>
      <c r="I38" s="650"/>
      <c r="J38" s="650"/>
      <c r="K38" s="650"/>
      <c r="L38" s="650"/>
      <c r="M38" s="650"/>
      <c r="N38" s="650"/>
      <c r="O38" s="650"/>
      <c r="P38" s="650"/>
      <c r="Q38" s="650"/>
      <c r="S38" s="279"/>
      <c r="T38" s="191"/>
    </row>
    <row r="39" spans="1:22" ht="7.5" customHeight="1" x14ac:dyDescent="0.25">
      <c r="B39" s="574"/>
      <c r="C39" s="574"/>
      <c r="D39" s="574"/>
      <c r="E39" s="574"/>
      <c r="F39" s="574"/>
      <c r="G39" s="574"/>
      <c r="H39" s="574"/>
      <c r="I39" s="574"/>
      <c r="J39" s="574"/>
      <c r="K39" s="574"/>
      <c r="L39" s="574"/>
      <c r="M39" s="574"/>
      <c r="N39" s="574"/>
      <c r="O39" s="574"/>
      <c r="P39" s="574"/>
      <c r="Q39" s="574"/>
      <c r="S39" s="279"/>
      <c r="T39" s="191"/>
    </row>
    <row r="40" spans="1:22" ht="17.25" customHeight="1" x14ac:dyDescent="0.25">
      <c r="B40" s="574" t="s">
        <v>124</v>
      </c>
      <c r="C40" s="574"/>
      <c r="D40" s="574"/>
      <c r="E40" s="574"/>
      <c r="F40" s="574"/>
      <c r="G40" s="574"/>
      <c r="H40" s="574"/>
      <c r="I40" s="574"/>
      <c r="J40" s="574"/>
      <c r="K40" s="574"/>
      <c r="L40" s="574"/>
      <c r="M40" s="574"/>
      <c r="N40" s="574"/>
      <c r="O40" s="574"/>
      <c r="P40" s="574"/>
      <c r="Q40" s="574"/>
      <c r="S40" s="279"/>
      <c r="T40" s="191"/>
    </row>
    <row r="41" spans="1:22" s="2" customFormat="1" ht="13.2" x14ac:dyDescent="0.25">
      <c r="A41" s="369"/>
      <c r="B41" s="205" t="str">
        <f>'Main Page'!$G$9</f>
        <v>2026-2027</v>
      </c>
      <c r="C41" s="368" t="s">
        <v>526</v>
      </c>
      <c r="D41" s="368"/>
      <c r="E41" s="206" t="str">
        <f>'Main Page'!$F$13</f>
        <v>Albemarle County Public Schools</v>
      </c>
      <c r="F41" s="206"/>
      <c r="G41" s="206"/>
      <c r="H41" s="207"/>
      <c r="I41" s="206" t="s">
        <v>532</v>
      </c>
      <c r="J41" s="208">
        <f>'Main Page'!$F$14</f>
        <v>2</v>
      </c>
      <c r="K41" s="370" t="str">
        <f>'Main Page'!$B$6</f>
        <v>Title IV, Part A, Student Support and Academic Enrichment Grants</v>
      </c>
      <c r="L41" s="370"/>
      <c r="M41" s="370"/>
      <c r="N41" s="370"/>
      <c r="O41" s="370"/>
      <c r="P41" s="370"/>
      <c r="Q41" s="370"/>
      <c r="R41" s="553"/>
      <c r="S41" s="279"/>
      <c r="T41" s="9"/>
      <c r="U41" s="9"/>
      <c r="V41" s="9"/>
    </row>
    <row r="42" spans="1:22" ht="17.25" customHeight="1" thickBot="1" x14ac:dyDescent="0.3">
      <c r="B42" s="643" t="s">
        <v>621</v>
      </c>
      <c r="C42" s="643"/>
      <c r="D42" s="643"/>
      <c r="E42" s="643"/>
      <c r="F42" s="643"/>
      <c r="G42" s="643"/>
      <c r="H42" s="643"/>
      <c r="I42" s="643"/>
      <c r="J42" s="643"/>
      <c r="K42" s="643"/>
      <c r="L42" s="643"/>
      <c r="M42" s="643"/>
      <c r="N42" s="643"/>
      <c r="O42" s="643"/>
      <c r="P42" s="643"/>
      <c r="Q42" s="643"/>
      <c r="S42" s="279"/>
      <c r="T42" s="193"/>
    </row>
    <row r="43" spans="1:22" ht="35.25" customHeight="1" x14ac:dyDescent="0.25">
      <c r="B43" s="644" t="s">
        <v>546</v>
      </c>
      <c r="C43" s="644"/>
      <c r="D43" s="644"/>
      <c r="E43" s="644"/>
      <c r="F43" s="644"/>
      <c r="G43" s="644"/>
      <c r="H43" s="644"/>
      <c r="I43" s="644"/>
      <c r="J43" s="644"/>
      <c r="K43" s="644"/>
      <c r="L43" s="644"/>
      <c r="M43" s="644"/>
      <c r="N43" s="644"/>
      <c r="O43" s="644"/>
      <c r="P43" s="644"/>
      <c r="Q43" s="644"/>
      <c r="S43" s="279"/>
      <c r="T43" s="191"/>
    </row>
    <row r="44" spans="1:22" ht="17.25" customHeight="1" x14ac:dyDescent="0.25">
      <c r="B44" s="645" t="s">
        <v>462</v>
      </c>
      <c r="C44" s="645"/>
      <c r="D44" s="645"/>
      <c r="E44" s="645"/>
      <c r="F44" s="645"/>
      <c r="G44" s="645"/>
      <c r="H44" s="645"/>
      <c r="I44" s="646"/>
      <c r="J44" s="647" t="str">
        <f ca="1">IF(SUM(N33)=SUM(P87, P135, P181, P229, P274, P317, P360),"Yes","No - Please review your entries.")</f>
        <v>Yes</v>
      </c>
      <c r="K44" s="647"/>
      <c r="L44" s="647"/>
      <c r="M44" s="648"/>
      <c r="N44" s="649"/>
      <c r="O44" s="649"/>
      <c r="P44" s="649"/>
      <c r="Q44" s="649"/>
      <c r="S44" s="279"/>
      <c r="T44" s="191"/>
    </row>
    <row r="45" spans="1:22" ht="7.5" customHeight="1" x14ac:dyDescent="0.25">
      <c r="B45" s="574"/>
      <c r="C45" s="574"/>
      <c r="D45" s="574"/>
      <c r="E45" s="574"/>
      <c r="F45" s="574"/>
      <c r="G45" s="574"/>
      <c r="H45" s="574"/>
      <c r="I45" s="574"/>
      <c r="J45" s="574"/>
      <c r="K45" s="574"/>
      <c r="L45" s="574"/>
      <c r="M45" s="574"/>
      <c r="N45" s="574"/>
      <c r="O45" s="574"/>
      <c r="P45" s="574"/>
      <c r="Q45" s="574"/>
      <c r="S45" s="279"/>
      <c r="T45" s="191"/>
    </row>
    <row r="46" spans="1:22" ht="17.25" customHeight="1" x14ac:dyDescent="0.25">
      <c r="B46" s="549" t="s">
        <v>86</v>
      </c>
      <c r="C46" s="549"/>
      <c r="D46" s="549"/>
      <c r="E46" s="549"/>
      <c r="F46" s="549"/>
      <c r="G46" s="549"/>
      <c r="H46" s="549"/>
      <c r="I46" s="549"/>
      <c r="J46" s="549"/>
      <c r="K46" s="549"/>
      <c r="L46" s="549"/>
      <c r="M46" s="549"/>
      <c r="N46" s="549"/>
      <c r="O46" s="549"/>
      <c r="P46" s="549"/>
      <c r="Q46" s="549"/>
      <c r="S46" s="279"/>
      <c r="T46" s="193"/>
    </row>
    <row r="47" spans="1:22" ht="28.5" customHeight="1" x14ac:dyDescent="0.25">
      <c r="B47" s="617" t="s">
        <v>238</v>
      </c>
      <c r="C47" s="617"/>
      <c r="D47" s="617"/>
      <c r="E47" s="617"/>
      <c r="F47" s="617"/>
      <c r="G47" s="617"/>
      <c r="H47" s="617"/>
      <c r="I47" s="617"/>
      <c r="J47" s="617"/>
      <c r="K47" s="617"/>
      <c r="L47" s="617"/>
      <c r="M47" s="617"/>
      <c r="N47" s="617"/>
      <c r="O47" s="617"/>
      <c r="P47" s="617"/>
      <c r="Q47" s="617"/>
      <c r="S47" s="279"/>
      <c r="T47" s="191"/>
    </row>
    <row r="48" spans="1:22" ht="127.5" customHeight="1" x14ac:dyDescent="0.25">
      <c r="B48" s="582"/>
      <c r="C48" s="583"/>
      <c r="D48" s="583"/>
      <c r="E48" s="583"/>
      <c r="F48" s="583"/>
      <c r="G48" s="583"/>
      <c r="H48" s="583"/>
      <c r="I48" s="583"/>
      <c r="J48" s="583"/>
      <c r="K48" s="583"/>
      <c r="L48" s="583"/>
      <c r="M48" s="583"/>
      <c r="N48" s="583"/>
      <c r="O48" s="583"/>
      <c r="P48" s="583"/>
      <c r="Q48" s="584"/>
      <c r="S48" s="279"/>
      <c r="T48" s="133"/>
    </row>
    <row r="49" spans="2:20" ht="127.5" customHeight="1" x14ac:dyDescent="0.25">
      <c r="B49" s="585"/>
      <c r="C49" s="586"/>
      <c r="D49" s="586"/>
      <c r="E49" s="586"/>
      <c r="F49" s="586"/>
      <c r="G49" s="586"/>
      <c r="H49" s="586"/>
      <c r="I49" s="586"/>
      <c r="J49" s="586"/>
      <c r="K49" s="586"/>
      <c r="L49" s="586"/>
      <c r="M49" s="586"/>
      <c r="N49" s="586"/>
      <c r="O49" s="586"/>
      <c r="P49" s="586"/>
      <c r="Q49" s="587"/>
      <c r="S49" s="279"/>
      <c r="T49" s="133"/>
    </row>
    <row r="50" spans="2:20" ht="127.5" customHeight="1" x14ac:dyDescent="0.25">
      <c r="B50" s="588"/>
      <c r="C50" s="589"/>
      <c r="D50" s="589"/>
      <c r="E50" s="589"/>
      <c r="F50" s="589"/>
      <c r="G50" s="589"/>
      <c r="H50" s="589"/>
      <c r="I50" s="589"/>
      <c r="J50" s="589"/>
      <c r="K50" s="589"/>
      <c r="L50" s="589"/>
      <c r="M50" s="589"/>
      <c r="N50" s="589"/>
      <c r="O50" s="589"/>
      <c r="P50" s="589"/>
      <c r="Q50" s="590"/>
      <c r="S50" s="279"/>
      <c r="T50" s="133"/>
    </row>
    <row r="51" spans="2:20" ht="17.25" customHeight="1" x14ac:dyDescent="0.25">
      <c r="B51" s="591" t="s">
        <v>1</v>
      </c>
      <c r="C51" s="591"/>
      <c r="D51" s="591"/>
      <c r="E51" s="591"/>
      <c r="F51" s="591"/>
      <c r="G51" s="591"/>
      <c r="H51" s="591"/>
      <c r="I51" s="618" t="s">
        <v>499</v>
      </c>
      <c r="J51" s="619"/>
      <c r="K51" s="620" t="s">
        <v>241</v>
      </c>
      <c r="L51" s="618"/>
      <c r="M51" s="618"/>
      <c r="N51" s="619"/>
      <c r="O51" s="251" t="s">
        <v>40</v>
      </c>
      <c r="P51" s="592" t="s">
        <v>2</v>
      </c>
      <c r="Q51" s="592"/>
      <c r="S51" s="279"/>
      <c r="T51" s="191"/>
    </row>
    <row r="52" spans="2:20" ht="15" customHeight="1" x14ac:dyDescent="0.25">
      <c r="B52" s="576"/>
      <c r="C52" s="576"/>
      <c r="D52" s="576"/>
      <c r="E52" s="576"/>
      <c r="F52" s="576"/>
      <c r="G52" s="576"/>
      <c r="H52" s="576"/>
      <c r="I52" s="577"/>
      <c r="J52" s="577"/>
      <c r="K52" s="577"/>
      <c r="L52" s="577"/>
      <c r="M52" s="577"/>
      <c r="N52" s="577"/>
      <c r="O52" s="188"/>
      <c r="P52" s="581"/>
      <c r="Q52" s="581"/>
      <c r="S52" s="279"/>
      <c r="T52" s="133"/>
    </row>
    <row r="53" spans="2:20" ht="15" customHeight="1" x14ac:dyDescent="0.25">
      <c r="B53" s="576"/>
      <c r="C53" s="576"/>
      <c r="D53" s="576"/>
      <c r="E53" s="576"/>
      <c r="F53" s="576"/>
      <c r="G53" s="576"/>
      <c r="H53" s="576"/>
      <c r="I53" s="577"/>
      <c r="J53" s="577"/>
      <c r="K53" s="577"/>
      <c r="L53" s="577"/>
      <c r="M53" s="577"/>
      <c r="N53" s="577"/>
      <c r="O53" s="188"/>
      <c r="P53" s="581"/>
      <c r="Q53" s="581"/>
      <c r="S53" s="279"/>
      <c r="T53" s="133"/>
    </row>
    <row r="54" spans="2:20" ht="15" customHeight="1" x14ac:dyDescent="0.25">
      <c r="B54" s="576"/>
      <c r="C54" s="576"/>
      <c r="D54" s="576"/>
      <c r="E54" s="576"/>
      <c r="F54" s="576"/>
      <c r="G54" s="576"/>
      <c r="H54" s="576"/>
      <c r="I54" s="577"/>
      <c r="J54" s="577"/>
      <c r="K54" s="577"/>
      <c r="L54" s="577"/>
      <c r="M54" s="577"/>
      <c r="N54" s="577"/>
      <c r="O54" s="188"/>
      <c r="P54" s="581"/>
      <c r="Q54" s="581"/>
      <c r="S54" s="279"/>
      <c r="T54" s="133"/>
    </row>
    <row r="55" spans="2:20" ht="15" customHeight="1" x14ac:dyDescent="0.25">
      <c r="B55" s="576"/>
      <c r="C55" s="576"/>
      <c r="D55" s="576"/>
      <c r="E55" s="576"/>
      <c r="F55" s="576"/>
      <c r="G55" s="576"/>
      <c r="H55" s="576"/>
      <c r="I55" s="577"/>
      <c r="J55" s="577"/>
      <c r="K55" s="577"/>
      <c r="L55" s="577"/>
      <c r="M55" s="577"/>
      <c r="N55" s="577"/>
      <c r="O55" s="188"/>
      <c r="P55" s="581"/>
      <c r="Q55" s="581"/>
      <c r="S55" s="279"/>
      <c r="T55" s="133"/>
    </row>
    <row r="56" spans="2:20" ht="15" customHeight="1" x14ac:dyDescent="0.25">
      <c r="B56" s="576"/>
      <c r="C56" s="576"/>
      <c r="D56" s="576"/>
      <c r="E56" s="576"/>
      <c r="F56" s="576"/>
      <c r="G56" s="576"/>
      <c r="H56" s="576"/>
      <c r="I56" s="577"/>
      <c r="J56" s="577"/>
      <c r="K56" s="577"/>
      <c r="L56" s="577"/>
      <c r="M56" s="577"/>
      <c r="N56" s="577"/>
      <c r="O56" s="188"/>
      <c r="P56" s="581"/>
      <c r="Q56" s="581"/>
      <c r="S56" s="279"/>
      <c r="T56" s="133"/>
    </row>
    <row r="57" spans="2:20" ht="15" customHeight="1" x14ac:dyDescent="0.25">
      <c r="B57" s="576"/>
      <c r="C57" s="576"/>
      <c r="D57" s="576"/>
      <c r="E57" s="576"/>
      <c r="F57" s="576"/>
      <c r="G57" s="576"/>
      <c r="H57" s="576"/>
      <c r="I57" s="577"/>
      <c r="J57" s="577"/>
      <c r="K57" s="577"/>
      <c r="L57" s="577"/>
      <c r="M57" s="577"/>
      <c r="N57" s="577"/>
      <c r="O57" s="188"/>
      <c r="P57" s="581"/>
      <c r="Q57" s="581"/>
      <c r="S57" s="279"/>
      <c r="T57" s="133"/>
    </row>
    <row r="58" spans="2:20" ht="15" customHeight="1" x14ac:dyDescent="0.25">
      <c r="B58" s="576"/>
      <c r="C58" s="576"/>
      <c r="D58" s="576"/>
      <c r="E58" s="576"/>
      <c r="F58" s="576"/>
      <c r="G58" s="576"/>
      <c r="H58" s="576"/>
      <c r="I58" s="577"/>
      <c r="J58" s="577"/>
      <c r="K58" s="577"/>
      <c r="L58" s="577"/>
      <c r="M58" s="577"/>
      <c r="N58" s="577"/>
      <c r="O58" s="188"/>
      <c r="P58" s="581"/>
      <c r="Q58" s="581"/>
      <c r="S58" s="279"/>
      <c r="T58" s="133"/>
    </row>
    <row r="59" spans="2:20" ht="15" customHeight="1" x14ac:dyDescent="0.25">
      <c r="B59" s="576"/>
      <c r="C59" s="576"/>
      <c r="D59" s="576"/>
      <c r="E59" s="576"/>
      <c r="F59" s="576"/>
      <c r="G59" s="576"/>
      <c r="H59" s="576"/>
      <c r="I59" s="577"/>
      <c r="J59" s="577"/>
      <c r="K59" s="577"/>
      <c r="L59" s="577"/>
      <c r="M59" s="577"/>
      <c r="N59" s="577"/>
      <c r="O59" s="188"/>
      <c r="P59" s="581"/>
      <c r="Q59" s="581"/>
      <c r="S59" s="279"/>
      <c r="T59" s="133"/>
    </row>
    <row r="60" spans="2:20" ht="15" customHeight="1" x14ac:dyDescent="0.25">
      <c r="B60" s="576"/>
      <c r="C60" s="576"/>
      <c r="D60" s="576"/>
      <c r="E60" s="576"/>
      <c r="F60" s="576"/>
      <c r="G60" s="576"/>
      <c r="H60" s="576"/>
      <c r="I60" s="577"/>
      <c r="J60" s="577"/>
      <c r="K60" s="577"/>
      <c r="L60" s="577"/>
      <c r="M60" s="577"/>
      <c r="N60" s="577"/>
      <c r="O60" s="188"/>
      <c r="P60" s="581"/>
      <c r="Q60" s="581"/>
      <c r="S60" s="279"/>
      <c r="T60" s="133"/>
    </row>
    <row r="61" spans="2:20" ht="15" customHeight="1" x14ac:dyDescent="0.25">
      <c r="B61" s="576"/>
      <c r="C61" s="576"/>
      <c r="D61" s="576"/>
      <c r="E61" s="576"/>
      <c r="F61" s="576"/>
      <c r="G61" s="576"/>
      <c r="H61" s="576"/>
      <c r="I61" s="577"/>
      <c r="J61" s="577"/>
      <c r="K61" s="577"/>
      <c r="L61" s="577"/>
      <c r="M61" s="577"/>
      <c r="N61" s="577"/>
      <c r="O61" s="188"/>
      <c r="P61" s="581"/>
      <c r="Q61" s="581"/>
      <c r="S61" s="279"/>
      <c r="T61" s="133"/>
    </row>
    <row r="62" spans="2:20" ht="15" customHeight="1" x14ac:dyDescent="0.25">
      <c r="B62" s="576"/>
      <c r="C62" s="576"/>
      <c r="D62" s="576"/>
      <c r="E62" s="576"/>
      <c r="F62" s="576"/>
      <c r="G62" s="576"/>
      <c r="H62" s="576"/>
      <c r="I62" s="577"/>
      <c r="J62" s="577"/>
      <c r="K62" s="577"/>
      <c r="L62" s="577"/>
      <c r="M62" s="577"/>
      <c r="N62" s="577"/>
      <c r="O62" s="188"/>
      <c r="P62" s="581"/>
      <c r="Q62" s="581"/>
      <c r="S62" s="279"/>
      <c r="T62" s="133"/>
    </row>
    <row r="63" spans="2:20" ht="15" customHeight="1" x14ac:dyDescent="0.25">
      <c r="B63" s="576"/>
      <c r="C63" s="576"/>
      <c r="D63" s="576"/>
      <c r="E63" s="576"/>
      <c r="F63" s="576"/>
      <c r="G63" s="576"/>
      <c r="H63" s="576"/>
      <c r="I63" s="577"/>
      <c r="J63" s="577"/>
      <c r="K63" s="577"/>
      <c r="L63" s="577"/>
      <c r="M63" s="577"/>
      <c r="N63" s="577"/>
      <c r="O63" s="188"/>
      <c r="P63" s="581"/>
      <c r="Q63" s="581"/>
      <c r="S63" s="279"/>
      <c r="T63" s="133"/>
    </row>
    <row r="64" spans="2:20" ht="15" customHeight="1" x14ac:dyDescent="0.25">
      <c r="B64" s="576"/>
      <c r="C64" s="576"/>
      <c r="D64" s="576"/>
      <c r="E64" s="576"/>
      <c r="F64" s="576"/>
      <c r="G64" s="576"/>
      <c r="H64" s="576"/>
      <c r="I64" s="577"/>
      <c r="J64" s="577"/>
      <c r="K64" s="577"/>
      <c r="L64" s="577"/>
      <c r="M64" s="577"/>
      <c r="N64" s="577"/>
      <c r="O64" s="188"/>
      <c r="P64" s="581"/>
      <c r="Q64" s="581"/>
      <c r="S64" s="279"/>
      <c r="T64" s="133"/>
    </row>
    <row r="65" spans="2:20" ht="15" customHeight="1" x14ac:dyDescent="0.25">
      <c r="B65" s="576"/>
      <c r="C65" s="576"/>
      <c r="D65" s="576"/>
      <c r="E65" s="576"/>
      <c r="F65" s="576"/>
      <c r="G65" s="576"/>
      <c r="H65" s="576"/>
      <c r="I65" s="577"/>
      <c r="J65" s="577"/>
      <c r="K65" s="577"/>
      <c r="L65" s="577"/>
      <c r="M65" s="577"/>
      <c r="N65" s="577"/>
      <c r="O65" s="188"/>
      <c r="P65" s="581"/>
      <c r="Q65" s="581"/>
      <c r="S65" s="279"/>
      <c r="T65" s="133"/>
    </row>
    <row r="66" spans="2:20" ht="15" customHeight="1" x14ac:dyDescent="0.25">
      <c r="B66" s="576"/>
      <c r="C66" s="576"/>
      <c r="D66" s="576"/>
      <c r="E66" s="576"/>
      <c r="F66" s="576"/>
      <c r="G66" s="576"/>
      <c r="H66" s="576"/>
      <c r="I66" s="577"/>
      <c r="J66" s="577"/>
      <c r="K66" s="577"/>
      <c r="L66" s="577"/>
      <c r="M66" s="577"/>
      <c r="N66" s="577"/>
      <c r="O66" s="188"/>
      <c r="P66" s="581"/>
      <c r="Q66" s="581"/>
      <c r="S66" s="279"/>
      <c r="T66" s="133"/>
    </row>
    <row r="67" spans="2:20" ht="15" customHeight="1" x14ac:dyDescent="0.25">
      <c r="B67" s="576"/>
      <c r="C67" s="576"/>
      <c r="D67" s="576"/>
      <c r="E67" s="576"/>
      <c r="F67" s="576"/>
      <c r="G67" s="576"/>
      <c r="H67" s="576"/>
      <c r="I67" s="577"/>
      <c r="J67" s="577"/>
      <c r="K67" s="577"/>
      <c r="L67" s="577"/>
      <c r="M67" s="577"/>
      <c r="N67" s="577"/>
      <c r="O67" s="188"/>
      <c r="P67" s="581"/>
      <c r="Q67" s="581"/>
      <c r="S67" s="279"/>
      <c r="T67" s="133"/>
    </row>
    <row r="68" spans="2:20" ht="15" customHeight="1" x14ac:dyDescent="0.25">
      <c r="B68" s="576"/>
      <c r="C68" s="576"/>
      <c r="D68" s="576"/>
      <c r="E68" s="576"/>
      <c r="F68" s="576"/>
      <c r="G68" s="576"/>
      <c r="H68" s="576"/>
      <c r="I68" s="577"/>
      <c r="J68" s="577"/>
      <c r="K68" s="577"/>
      <c r="L68" s="577"/>
      <c r="M68" s="577"/>
      <c r="N68" s="577"/>
      <c r="O68" s="188"/>
      <c r="P68" s="581"/>
      <c r="Q68" s="581"/>
      <c r="S68" s="279"/>
      <c r="T68" s="133"/>
    </row>
    <row r="69" spans="2:20" ht="15" customHeight="1" x14ac:dyDescent="0.25">
      <c r="B69" s="576"/>
      <c r="C69" s="576"/>
      <c r="D69" s="576"/>
      <c r="E69" s="576"/>
      <c r="F69" s="576"/>
      <c r="G69" s="576"/>
      <c r="H69" s="576"/>
      <c r="I69" s="577"/>
      <c r="J69" s="577"/>
      <c r="K69" s="577"/>
      <c r="L69" s="577"/>
      <c r="M69" s="577"/>
      <c r="N69" s="577"/>
      <c r="O69" s="188"/>
      <c r="P69" s="581"/>
      <c r="Q69" s="581"/>
      <c r="S69" s="279"/>
      <c r="T69" s="133"/>
    </row>
    <row r="70" spans="2:20" ht="15" customHeight="1" x14ac:dyDescent="0.25">
      <c r="B70" s="576"/>
      <c r="C70" s="576"/>
      <c r="D70" s="576"/>
      <c r="E70" s="576"/>
      <c r="F70" s="576"/>
      <c r="G70" s="576"/>
      <c r="H70" s="576"/>
      <c r="I70" s="577"/>
      <c r="J70" s="577"/>
      <c r="K70" s="577"/>
      <c r="L70" s="577"/>
      <c r="M70" s="577"/>
      <c r="N70" s="577"/>
      <c r="O70" s="188"/>
      <c r="P70" s="581"/>
      <c r="Q70" s="581"/>
      <c r="S70" s="279"/>
      <c r="T70" s="133"/>
    </row>
    <row r="71" spans="2:20" ht="15" customHeight="1" x14ac:dyDescent="0.25">
      <c r="B71" s="576"/>
      <c r="C71" s="576"/>
      <c r="D71" s="576"/>
      <c r="E71" s="576"/>
      <c r="F71" s="576"/>
      <c r="G71" s="576"/>
      <c r="H71" s="576"/>
      <c r="I71" s="577"/>
      <c r="J71" s="577"/>
      <c r="K71" s="577"/>
      <c r="L71" s="577"/>
      <c r="M71" s="577"/>
      <c r="N71" s="577"/>
      <c r="O71" s="188"/>
      <c r="P71" s="581"/>
      <c r="Q71" s="581"/>
      <c r="S71" s="279"/>
      <c r="T71" s="133"/>
    </row>
    <row r="72" spans="2:20" ht="15" customHeight="1" x14ac:dyDescent="0.25">
      <c r="B72" s="576"/>
      <c r="C72" s="576"/>
      <c r="D72" s="576"/>
      <c r="E72" s="576"/>
      <c r="F72" s="576"/>
      <c r="G72" s="576"/>
      <c r="H72" s="576"/>
      <c r="I72" s="577"/>
      <c r="J72" s="577"/>
      <c r="K72" s="577"/>
      <c r="L72" s="577"/>
      <c r="M72" s="577"/>
      <c r="N72" s="577"/>
      <c r="O72" s="188"/>
      <c r="P72" s="581"/>
      <c r="Q72" s="581"/>
      <c r="S72" s="279"/>
      <c r="T72" s="133"/>
    </row>
    <row r="73" spans="2:20" ht="15" customHeight="1" x14ac:dyDescent="0.25">
      <c r="B73" s="576"/>
      <c r="C73" s="576"/>
      <c r="D73" s="576"/>
      <c r="E73" s="576"/>
      <c r="F73" s="576"/>
      <c r="G73" s="576"/>
      <c r="H73" s="576"/>
      <c r="I73" s="577"/>
      <c r="J73" s="577"/>
      <c r="K73" s="577"/>
      <c r="L73" s="577"/>
      <c r="M73" s="577"/>
      <c r="N73" s="577"/>
      <c r="O73" s="188"/>
      <c r="P73" s="581"/>
      <c r="Q73" s="581"/>
      <c r="S73" s="279"/>
      <c r="T73" s="133"/>
    </row>
    <row r="74" spans="2:20" ht="15" customHeight="1" x14ac:dyDescent="0.25">
      <c r="B74" s="576"/>
      <c r="C74" s="576"/>
      <c r="D74" s="576"/>
      <c r="E74" s="576"/>
      <c r="F74" s="576"/>
      <c r="G74" s="576"/>
      <c r="H74" s="576"/>
      <c r="I74" s="577"/>
      <c r="J74" s="577"/>
      <c r="K74" s="577"/>
      <c r="L74" s="577"/>
      <c r="M74" s="577"/>
      <c r="N74" s="577"/>
      <c r="O74" s="188"/>
      <c r="P74" s="581"/>
      <c r="Q74" s="581"/>
      <c r="S74" s="279"/>
      <c r="T74" s="133"/>
    </row>
    <row r="75" spans="2:20" ht="15" customHeight="1" x14ac:dyDescent="0.25">
      <c r="B75" s="576"/>
      <c r="C75" s="576"/>
      <c r="D75" s="576"/>
      <c r="E75" s="576"/>
      <c r="F75" s="576"/>
      <c r="G75" s="576"/>
      <c r="H75" s="576"/>
      <c r="I75" s="577"/>
      <c r="J75" s="577"/>
      <c r="K75" s="577"/>
      <c r="L75" s="577"/>
      <c r="M75" s="577"/>
      <c r="N75" s="577"/>
      <c r="O75" s="188"/>
      <c r="P75" s="581"/>
      <c r="Q75" s="581"/>
      <c r="S75" s="279"/>
      <c r="T75" s="133"/>
    </row>
    <row r="76" spans="2:20" ht="15" customHeight="1" x14ac:dyDescent="0.25">
      <c r="B76" s="576"/>
      <c r="C76" s="576"/>
      <c r="D76" s="576"/>
      <c r="E76" s="576"/>
      <c r="F76" s="576"/>
      <c r="G76" s="576"/>
      <c r="H76" s="576"/>
      <c r="I76" s="577"/>
      <c r="J76" s="577"/>
      <c r="K76" s="577"/>
      <c r="L76" s="577"/>
      <c r="M76" s="577"/>
      <c r="N76" s="577"/>
      <c r="O76" s="188"/>
      <c r="P76" s="581"/>
      <c r="Q76" s="581"/>
      <c r="S76" s="279"/>
      <c r="T76" s="133"/>
    </row>
    <row r="77" spans="2:20" ht="15" customHeight="1" x14ac:dyDescent="0.25">
      <c r="B77" s="576"/>
      <c r="C77" s="576"/>
      <c r="D77" s="576"/>
      <c r="E77" s="576"/>
      <c r="F77" s="576"/>
      <c r="G77" s="576"/>
      <c r="H77" s="576"/>
      <c r="I77" s="577"/>
      <c r="J77" s="577"/>
      <c r="K77" s="577"/>
      <c r="L77" s="577"/>
      <c r="M77" s="577"/>
      <c r="N77" s="577"/>
      <c r="O77" s="188"/>
      <c r="P77" s="581"/>
      <c r="Q77" s="581"/>
      <c r="S77" s="279"/>
      <c r="T77" s="133"/>
    </row>
    <row r="78" spans="2:20" ht="15" customHeight="1" x14ac:dyDescent="0.25">
      <c r="B78" s="576"/>
      <c r="C78" s="576"/>
      <c r="D78" s="576"/>
      <c r="E78" s="576"/>
      <c r="F78" s="576"/>
      <c r="G78" s="576"/>
      <c r="H78" s="576"/>
      <c r="I78" s="577"/>
      <c r="J78" s="577"/>
      <c r="K78" s="577"/>
      <c r="L78" s="577"/>
      <c r="M78" s="577"/>
      <c r="N78" s="577"/>
      <c r="O78" s="188"/>
      <c r="P78" s="581"/>
      <c r="Q78" s="581"/>
      <c r="S78" s="279"/>
      <c r="T78" s="133"/>
    </row>
    <row r="79" spans="2:20" ht="15" customHeight="1" x14ac:dyDescent="0.25">
      <c r="B79" s="576"/>
      <c r="C79" s="576"/>
      <c r="D79" s="576"/>
      <c r="E79" s="576"/>
      <c r="F79" s="576"/>
      <c r="G79" s="576"/>
      <c r="H79" s="576"/>
      <c r="I79" s="577"/>
      <c r="J79" s="577"/>
      <c r="K79" s="577"/>
      <c r="L79" s="577"/>
      <c r="M79" s="577"/>
      <c r="N79" s="577"/>
      <c r="O79" s="188"/>
      <c r="P79" s="581"/>
      <c r="Q79" s="581"/>
      <c r="S79" s="279"/>
      <c r="T79" s="133"/>
    </row>
    <row r="80" spans="2:20" ht="15" customHeight="1" x14ac:dyDescent="0.25">
      <c r="B80" s="576"/>
      <c r="C80" s="576"/>
      <c r="D80" s="576"/>
      <c r="E80" s="576"/>
      <c r="F80" s="576"/>
      <c r="G80" s="576"/>
      <c r="H80" s="576"/>
      <c r="I80" s="577"/>
      <c r="J80" s="577"/>
      <c r="K80" s="577"/>
      <c r="L80" s="577"/>
      <c r="M80" s="577"/>
      <c r="N80" s="577"/>
      <c r="O80" s="188"/>
      <c r="P80" s="581"/>
      <c r="Q80" s="581"/>
      <c r="S80" s="279"/>
      <c r="T80" s="133"/>
    </row>
    <row r="81" spans="1:22" ht="15" customHeight="1" x14ac:dyDescent="0.25">
      <c r="B81" s="576"/>
      <c r="C81" s="576"/>
      <c r="D81" s="576"/>
      <c r="E81" s="576"/>
      <c r="F81" s="576"/>
      <c r="G81" s="576"/>
      <c r="H81" s="576"/>
      <c r="I81" s="577"/>
      <c r="J81" s="577"/>
      <c r="K81" s="577"/>
      <c r="L81" s="577"/>
      <c r="M81" s="577"/>
      <c r="N81" s="577"/>
      <c r="O81" s="188"/>
      <c r="P81" s="581"/>
      <c r="Q81" s="581"/>
      <c r="S81" s="279"/>
      <c r="T81" s="133"/>
    </row>
    <row r="82" spans="1:22" ht="15" customHeight="1" x14ac:dyDescent="0.25">
      <c r="B82" s="576"/>
      <c r="C82" s="576"/>
      <c r="D82" s="576"/>
      <c r="E82" s="576"/>
      <c r="F82" s="576"/>
      <c r="G82" s="576"/>
      <c r="H82" s="576"/>
      <c r="I82" s="577"/>
      <c r="J82" s="577"/>
      <c r="K82" s="577"/>
      <c r="L82" s="577"/>
      <c r="M82" s="577"/>
      <c r="N82" s="577"/>
      <c r="O82" s="188"/>
      <c r="P82" s="581"/>
      <c r="Q82" s="581"/>
      <c r="S82" s="279"/>
      <c r="T82" s="133"/>
    </row>
    <row r="83" spans="1:22" ht="15" customHeight="1" x14ac:dyDescent="0.25">
      <c r="B83" s="576"/>
      <c r="C83" s="576"/>
      <c r="D83" s="576"/>
      <c r="E83" s="576"/>
      <c r="F83" s="576"/>
      <c r="G83" s="576"/>
      <c r="H83" s="576"/>
      <c r="I83" s="577"/>
      <c r="J83" s="577"/>
      <c r="K83" s="577"/>
      <c r="L83" s="577"/>
      <c r="M83" s="577"/>
      <c r="N83" s="577"/>
      <c r="O83" s="188"/>
      <c r="P83" s="581"/>
      <c r="Q83" s="581"/>
      <c r="S83" s="279"/>
      <c r="T83" s="133"/>
    </row>
    <row r="84" spans="1:22" ht="15" customHeight="1" x14ac:dyDescent="0.25">
      <c r="B84" s="576"/>
      <c r="C84" s="576"/>
      <c r="D84" s="576"/>
      <c r="E84" s="576"/>
      <c r="F84" s="576"/>
      <c r="G84" s="576"/>
      <c r="H84" s="576"/>
      <c r="I84" s="577"/>
      <c r="J84" s="577"/>
      <c r="K84" s="577"/>
      <c r="L84" s="577"/>
      <c r="M84" s="577"/>
      <c r="N84" s="577"/>
      <c r="O84" s="188"/>
      <c r="P84" s="581"/>
      <c r="Q84" s="581"/>
      <c r="S84" s="279"/>
      <c r="T84" s="133"/>
    </row>
    <row r="85" spans="1:22" ht="15" customHeight="1" x14ac:dyDescent="0.25">
      <c r="B85" s="576"/>
      <c r="C85" s="576"/>
      <c r="D85" s="576"/>
      <c r="E85" s="576"/>
      <c r="F85" s="576"/>
      <c r="G85" s="576"/>
      <c r="H85" s="576"/>
      <c r="I85" s="577"/>
      <c r="J85" s="577"/>
      <c r="K85" s="577"/>
      <c r="L85" s="577"/>
      <c r="M85" s="577"/>
      <c r="N85" s="577"/>
      <c r="O85" s="188"/>
      <c r="P85" s="581"/>
      <c r="Q85" s="581"/>
      <c r="S85" s="279"/>
      <c r="T85" s="133"/>
    </row>
    <row r="86" spans="1:22" ht="15" customHeight="1" x14ac:dyDescent="0.25">
      <c r="B86" s="576"/>
      <c r="C86" s="576"/>
      <c r="D86" s="576"/>
      <c r="E86" s="576"/>
      <c r="F86" s="576"/>
      <c r="G86" s="576"/>
      <c r="H86" s="576"/>
      <c r="I86" s="577"/>
      <c r="J86" s="577"/>
      <c r="K86" s="577"/>
      <c r="L86" s="577"/>
      <c r="M86" s="577"/>
      <c r="N86" s="577"/>
      <c r="O86" s="188"/>
      <c r="P86" s="581"/>
      <c r="Q86" s="581"/>
      <c r="S86" s="279"/>
      <c r="T86" s="133"/>
    </row>
    <row r="87" spans="1:22" ht="17.25" customHeight="1" x14ac:dyDescent="0.25">
      <c r="B87" s="249"/>
      <c r="C87" s="249"/>
      <c r="D87" s="249"/>
      <c r="E87" s="249"/>
      <c r="F87" s="249" t="s">
        <v>4</v>
      </c>
      <c r="G87" s="219"/>
      <c r="H87" s="219"/>
      <c r="I87" s="219"/>
      <c r="J87" s="219"/>
      <c r="K87" s="609" t="s">
        <v>3</v>
      </c>
      <c r="L87" s="609"/>
      <c r="M87" s="609"/>
      <c r="N87" s="610"/>
      <c r="O87" s="254">
        <f>SUM(O52:O86)</f>
        <v>0</v>
      </c>
      <c r="P87" s="573">
        <f>SUM(P52:Q86)</f>
        <v>0</v>
      </c>
      <c r="Q87" s="573"/>
      <c r="S87" s="279"/>
      <c r="T87" s="191"/>
    </row>
    <row r="88" spans="1:22" ht="7.5" customHeight="1" x14ac:dyDescent="0.25">
      <c r="B88" s="574"/>
      <c r="C88" s="574"/>
      <c r="D88" s="574"/>
      <c r="E88" s="574"/>
      <c r="F88" s="574"/>
      <c r="G88" s="574"/>
      <c r="H88" s="574"/>
      <c r="I88" s="574"/>
      <c r="J88" s="574"/>
      <c r="K88" s="574"/>
      <c r="L88" s="574"/>
      <c r="M88" s="574"/>
      <c r="N88" s="574"/>
      <c r="O88" s="574"/>
      <c r="P88" s="574"/>
      <c r="Q88" s="574"/>
      <c r="S88" s="279"/>
      <c r="T88" s="191"/>
    </row>
    <row r="89" spans="1:22" ht="17.25" customHeight="1" x14ac:dyDescent="0.25">
      <c r="B89" s="574" t="s">
        <v>125</v>
      </c>
      <c r="C89" s="574"/>
      <c r="D89" s="574"/>
      <c r="E89" s="574"/>
      <c r="F89" s="574"/>
      <c r="G89" s="574"/>
      <c r="H89" s="574"/>
      <c r="I89" s="574"/>
      <c r="J89" s="574"/>
      <c r="K89" s="574"/>
      <c r="L89" s="574"/>
      <c r="M89" s="574"/>
      <c r="N89" s="574"/>
      <c r="O89" s="574"/>
      <c r="P89" s="574"/>
      <c r="Q89" s="574"/>
      <c r="S89" s="279"/>
      <c r="T89" s="191"/>
    </row>
    <row r="90" spans="1:22" s="2" customFormat="1" ht="13.2" x14ac:dyDescent="0.25">
      <c r="A90" s="369"/>
      <c r="B90" s="205" t="str">
        <f>'Main Page'!$G$9</f>
        <v>2026-2027</v>
      </c>
      <c r="C90" s="368" t="s">
        <v>526</v>
      </c>
      <c r="D90" s="368"/>
      <c r="E90" s="206" t="str">
        <f>'Main Page'!$F$13</f>
        <v>Albemarle County Public Schools</v>
      </c>
      <c r="F90" s="206"/>
      <c r="G90" s="206"/>
      <c r="H90" s="207"/>
      <c r="I90" s="206" t="s">
        <v>532</v>
      </c>
      <c r="J90" s="208">
        <f>'Main Page'!$F$14</f>
        <v>2</v>
      </c>
      <c r="K90" s="370" t="str">
        <f>'Main Page'!$B$6</f>
        <v>Title IV, Part A, Student Support and Academic Enrichment Grants</v>
      </c>
      <c r="L90" s="370"/>
      <c r="M90" s="370"/>
      <c r="N90" s="370"/>
      <c r="O90" s="370"/>
      <c r="P90" s="370"/>
      <c r="Q90" s="370"/>
      <c r="R90" s="553"/>
      <c r="S90" s="279"/>
      <c r="T90" s="9"/>
      <c r="U90" s="9"/>
      <c r="V90" s="9"/>
    </row>
    <row r="91" spans="1:22" ht="17.25" customHeight="1" x14ac:dyDescent="0.25">
      <c r="B91" s="549" t="s">
        <v>0</v>
      </c>
      <c r="C91" s="549"/>
      <c r="D91" s="549"/>
      <c r="E91" s="549"/>
      <c r="F91" s="549"/>
      <c r="G91" s="549"/>
      <c r="H91" s="549"/>
      <c r="I91" s="549"/>
      <c r="J91" s="549"/>
      <c r="K91" s="549"/>
      <c r="L91" s="549"/>
      <c r="M91" s="549"/>
      <c r="N91" s="549"/>
      <c r="O91" s="549"/>
      <c r="P91" s="549"/>
      <c r="Q91" s="549"/>
      <c r="S91" s="279"/>
      <c r="T91" s="191"/>
    </row>
    <row r="92" spans="1:22" ht="17.25" customHeight="1" x14ac:dyDescent="0.25">
      <c r="B92" s="606" t="s">
        <v>108</v>
      </c>
      <c r="C92" s="607"/>
      <c r="D92" s="607"/>
      <c r="E92" s="607"/>
      <c r="F92" s="607"/>
      <c r="G92" s="607"/>
      <c r="H92" s="607"/>
      <c r="I92" s="607"/>
      <c r="J92" s="607"/>
      <c r="K92" s="607"/>
      <c r="L92" s="607"/>
      <c r="M92" s="607"/>
      <c r="N92" s="607"/>
      <c r="O92" s="607"/>
      <c r="P92" s="607"/>
      <c r="Q92" s="608"/>
      <c r="S92" s="279"/>
      <c r="T92" s="191"/>
    </row>
    <row r="93" spans="1:22" ht="127.5" customHeight="1" x14ac:dyDescent="0.25">
      <c r="B93" s="582"/>
      <c r="C93" s="583"/>
      <c r="D93" s="583"/>
      <c r="E93" s="583"/>
      <c r="F93" s="583"/>
      <c r="G93" s="583"/>
      <c r="H93" s="583"/>
      <c r="I93" s="583"/>
      <c r="J93" s="583"/>
      <c r="K93" s="583"/>
      <c r="L93" s="583"/>
      <c r="M93" s="583"/>
      <c r="N93" s="583"/>
      <c r="O93" s="583"/>
      <c r="P93" s="583"/>
      <c r="Q93" s="584"/>
      <c r="S93" s="279"/>
      <c r="T93" s="133"/>
    </row>
    <row r="94" spans="1:22" ht="127.5" customHeight="1" x14ac:dyDescent="0.25">
      <c r="B94" s="585"/>
      <c r="C94" s="586"/>
      <c r="D94" s="586"/>
      <c r="E94" s="586"/>
      <c r="F94" s="586"/>
      <c r="G94" s="586"/>
      <c r="H94" s="586"/>
      <c r="I94" s="586"/>
      <c r="J94" s="586"/>
      <c r="K94" s="586"/>
      <c r="L94" s="586"/>
      <c r="M94" s="586"/>
      <c r="N94" s="586"/>
      <c r="O94" s="586"/>
      <c r="P94" s="586"/>
      <c r="Q94" s="587"/>
      <c r="S94" s="279"/>
      <c r="T94" s="133"/>
    </row>
    <row r="95" spans="1:22" ht="127.5" customHeight="1" x14ac:dyDescent="0.25">
      <c r="B95" s="588"/>
      <c r="C95" s="589"/>
      <c r="D95" s="589"/>
      <c r="E95" s="589"/>
      <c r="F95" s="589"/>
      <c r="G95" s="589"/>
      <c r="H95" s="589"/>
      <c r="I95" s="589"/>
      <c r="J95" s="589"/>
      <c r="K95" s="589"/>
      <c r="L95" s="589"/>
      <c r="M95" s="589"/>
      <c r="N95" s="589"/>
      <c r="O95" s="589"/>
      <c r="P95" s="589"/>
      <c r="Q95" s="590"/>
      <c r="S95" s="279"/>
      <c r="T95" s="133"/>
    </row>
    <row r="96" spans="1:22" ht="17.25" customHeight="1" x14ac:dyDescent="0.25">
      <c r="B96" s="599" t="s">
        <v>1</v>
      </c>
      <c r="C96" s="599"/>
      <c r="D96" s="599"/>
      <c r="E96" s="599"/>
      <c r="F96" s="599"/>
      <c r="G96" s="599"/>
      <c r="H96" s="599"/>
      <c r="I96" s="599"/>
      <c r="J96" s="599"/>
      <c r="K96" s="601" t="s">
        <v>499</v>
      </c>
      <c r="L96" s="602"/>
      <c r="M96" s="599" t="s">
        <v>241</v>
      </c>
      <c r="N96" s="599"/>
      <c r="O96" s="599"/>
      <c r="P96" s="600" t="s">
        <v>2</v>
      </c>
      <c r="Q96" s="600"/>
      <c r="S96" s="279"/>
      <c r="T96" s="191"/>
    </row>
    <row r="97" spans="2:20" ht="15" customHeight="1" x14ac:dyDescent="0.25">
      <c r="B97" s="576"/>
      <c r="C97" s="576"/>
      <c r="D97" s="576"/>
      <c r="E97" s="576"/>
      <c r="F97" s="576"/>
      <c r="G97" s="576"/>
      <c r="H97" s="576"/>
      <c r="I97" s="576"/>
      <c r="J97" s="576"/>
      <c r="K97" s="577"/>
      <c r="L97" s="577"/>
      <c r="M97" s="577"/>
      <c r="N97" s="577"/>
      <c r="O97" s="577"/>
      <c r="P97" s="581"/>
      <c r="Q97" s="581"/>
      <c r="S97" s="279"/>
      <c r="T97" s="133"/>
    </row>
    <row r="98" spans="2:20" ht="15" customHeight="1" x14ac:dyDescent="0.25">
      <c r="B98" s="576"/>
      <c r="C98" s="576"/>
      <c r="D98" s="576"/>
      <c r="E98" s="576"/>
      <c r="F98" s="576"/>
      <c r="G98" s="576"/>
      <c r="H98" s="576"/>
      <c r="I98" s="576"/>
      <c r="J98" s="576"/>
      <c r="K98" s="577"/>
      <c r="L98" s="577"/>
      <c r="M98" s="577"/>
      <c r="N98" s="577"/>
      <c r="O98" s="577"/>
      <c r="P98" s="581"/>
      <c r="Q98" s="581"/>
      <c r="S98" s="279"/>
      <c r="T98" s="133"/>
    </row>
    <row r="99" spans="2:20" ht="15" customHeight="1" x14ac:dyDescent="0.25">
      <c r="B99" s="576"/>
      <c r="C99" s="576"/>
      <c r="D99" s="576"/>
      <c r="E99" s="576"/>
      <c r="F99" s="576"/>
      <c r="G99" s="576"/>
      <c r="H99" s="576"/>
      <c r="I99" s="576"/>
      <c r="J99" s="576"/>
      <c r="K99" s="577"/>
      <c r="L99" s="577"/>
      <c r="M99" s="577"/>
      <c r="N99" s="577"/>
      <c r="O99" s="577"/>
      <c r="P99" s="581"/>
      <c r="Q99" s="581"/>
      <c r="S99" s="279"/>
      <c r="T99" s="133"/>
    </row>
    <row r="100" spans="2:20" ht="15" customHeight="1" x14ac:dyDescent="0.25">
      <c r="B100" s="576"/>
      <c r="C100" s="576"/>
      <c r="D100" s="576"/>
      <c r="E100" s="576"/>
      <c r="F100" s="576"/>
      <c r="G100" s="576"/>
      <c r="H100" s="576"/>
      <c r="I100" s="576"/>
      <c r="J100" s="576"/>
      <c r="K100" s="577"/>
      <c r="L100" s="577"/>
      <c r="M100" s="577"/>
      <c r="N100" s="577"/>
      <c r="O100" s="577"/>
      <c r="P100" s="581"/>
      <c r="Q100" s="581"/>
      <c r="S100" s="279"/>
      <c r="T100" s="133"/>
    </row>
    <row r="101" spans="2:20" ht="15" customHeight="1" x14ac:dyDescent="0.25">
      <c r="B101" s="576"/>
      <c r="C101" s="576"/>
      <c r="D101" s="576"/>
      <c r="E101" s="576"/>
      <c r="F101" s="576"/>
      <c r="G101" s="576"/>
      <c r="H101" s="576"/>
      <c r="I101" s="576"/>
      <c r="J101" s="576"/>
      <c r="K101" s="577"/>
      <c r="L101" s="577"/>
      <c r="M101" s="577"/>
      <c r="N101" s="577"/>
      <c r="O101" s="577"/>
      <c r="P101" s="581"/>
      <c r="Q101" s="581"/>
      <c r="S101" s="279"/>
      <c r="T101" s="133"/>
    </row>
    <row r="102" spans="2:20" ht="15" customHeight="1" x14ac:dyDescent="0.25">
      <c r="B102" s="576"/>
      <c r="C102" s="576"/>
      <c r="D102" s="576"/>
      <c r="E102" s="576"/>
      <c r="F102" s="576"/>
      <c r="G102" s="576"/>
      <c r="H102" s="576"/>
      <c r="I102" s="576"/>
      <c r="J102" s="576"/>
      <c r="K102" s="577"/>
      <c r="L102" s="577"/>
      <c r="M102" s="577"/>
      <c r="N102" s="577"/>
      <c r="O102" s="577"/>
      <c r="P102" s="581"/>
      <c r="Q102" s="581"/>
      <c r="S102" s="279"/>
      <c r="T102" s="191"/>
    </row>
    <row r="103" spans="2:20" ht="15" customHeight="1" x14ac:dyDescent="0.25">
      <c r="B103" s="576"/>
      <c r="C103" s="576"/>
      <c r="D103" s="576"/>
      <c r="E103" s="576"/>
      <c r="F103" s="576"/>
      <c r="G103" s="576"/>
      <c r="H103" s="576"/>
      <c r="I103" s="576"/>
      <c r="J103" s="576"/>
      <c r="K103" s="577"/>
      <c r="L103" s="577"/>
      <c r="M103" s="577"/>
      <c r="N103" s="577"/>
      <c r="O103" s="577"/>
      <c r="P103" s="581"/>
      <c r="Q103" s="581"/>
      <c r="S103" s="279"/>
      <c r="T103" s="133"/>
    </row>
    <row r="104" spans="2:20" ht="15" customHeight="1" x14ac:dyDescent="0.25">
      <c r="B104" s="576"/>
      <c r="C104" s="576"/>
      <c r="D104" s="576"/>
      <c r="E104" s="576"/>
      <c r="F104" s="576"/>
      <c r="G104" s="576"/>
      <c r="H104" s="576"/>
      <c r="I104" s="576"/>
      <c r="J104" s="576"/>
      <c r="K104" s="577"/>
      <c r="L104" s="577"/>
      <c r="M104" s="577"/>
      <c r="N104" s="577"/>
      <c r="O104" s="577"/>
      <c r="P104" s="581"/>
      <c r="Q104" s="581"/>
      <c r="S104" s="279"/>
      <c r="T104" s="133"/>
    </row>
    <row r="105" spans="2:20" ht="15" customHeight="1" x14ac:dyDescent="0.25">
      <c r="B105" s="576"/>
      <c r="C105" s="576"/>
      <c r="D105" s="576"/>
      <c r="E105" s="576"/>
      <c r="F105" s="576"/>
      <c r="G105" s="576"/>
      <c r="H105" s="576"/>
      <c r="I105" s="576"/>
      <c r="J105" s="576"/>
      <c r="K105" s="577"/>
      <c r="L105" s="577"/>
      <c r="M105" s="577"/>
      <c r="N105" s="577"/>
      <c r="O105" s="577"/>
      <c r="P105" s="581"/>
      <c r="Q105" s="581"/>
      <c r="S105" s="279"/>
      <c r="T105" s="133"/>
    </row>
    <row r="106" spans="2:20" ht="15" customHeight="1" x14ac:dyDescent="0.25">
      <c r="B106" s="576"/>
      <c r="C106" s="576"/>
      <c r="D106" s="576"/>
      <c r="E106" s="576"/>
      <c r="F106" s="576"/>
      <c r="G106" s="576"/>
      <c r="H106" s="576"/>
      <c r="I106" s="576"/>
      <c r="J106" s="576"/>
      <c r="K106" s="577"/>
      <c r="L106" s="577"/>
      <c r="M106" s="577"/>
      <c r="N106" s="577"/>
      <c r="O106" s="577"/>
      <c r="P106" s="581"/>
      <c r="Q106" s="581"/>
      <c r="S106" s="279"/>
      <c r="T106" s="133"/>
    </row>
    <row r="107" spans="2:20" ht="15" customHeight="1" x14ac:dyDescent="0.25">
      <c r="B107" s="576"/>
      <c r="C107" s="576"/>
      <c r="D107" s="576"/>
      <c r="E107" s="576"/>
      <c r="F107" s="576"/>
      <c r="G107" s="576"/>
      <c r="H107" s="576"/>
      <c r="I107" s="576"/>
      <c r="J107" s="576"/>
      <c r="K107" s="577"/>
      <c r="L107" s="577"/>
      <c r="M107" s="577"/>
      <c r="N107" s="577"/>
      <c r="O107" s="577"/>
      <c r="P107" s="581"/>
      <c r="Q107" s="581"/>
      <c r="S107" s="279"/>
      <c r="T107" s="133"/>
    </row>
    <row r="108" spans="2:20" ht="15" customHeight="1" x14ac:dyDescent="0.25">
      <c r="B108" s="576"/>
      <c r="C108" s="576"/>
      <c r="D108" s="576"/>
      <c r="E108" s="576"/>
      <c r="F108" s="576"/>
      <c r="G108" s="576"/>
      <c r="H108" s="576"/>
      <c r="I108" s="576"/>
      <c r="J108" s="576"/>
      <c r="K108" s="577"/>
      <c r="L108" s="577"/>
      <c r="M108" s="577"/>
      <c r="N108" s="577"/>
      <c r="O108" s="577"/>
      <c r="P108" s="581"/>
      <c r="Q108" s="581"/>
      <c r="S108" s="279"/>
      <c r="T108" s="133"/>
    </row>
    <row r="109" spans="2:20" ht="15" customHeight="1" x14ac:dyDescent="0.25">
      <c r="B109" s="576"/>
      <c r="C109" s="576"/>
      <c r="D109" s="576"/>
      <c r="E109" s="576"/>
      <c r="F109" s="576"/>
      <c r="G109" s="576"/>
      <c r="H109" s="576"/>
      <c r="I109" s="576"/>
      <c r="J109" s="576"/>
      <c r="K109" s="577"/>
      <c r="L109" s="577"/>
      <c r="M109" s="577"/>
      <c r="N109" s="577"/>
      <c r="O109" s="577"/>
      <c r="P109" s="581"/>
      <c r="Q109" s="581"/>
      <c r="S109" s="279"/>
      <c r="T109" s="133"/>
    </row>
    <row r="110" spans="2:20" ht="15" customHeight="1" x14ac:dyDescent="0.25">
      <c r="B110" s="576"/>
      <c r="C110" s="576"/>
      <c r="D110" s="576"/>
      <c r="E110" s="576"/>
      <c r="F110" s="576"/>
      <c r="G110" s="576"/>
      <c r="H110" s="576"/>
      <c r="I110" s="576"/>
      <c r="J110" s="576"/>
      <c r="K110" s="577"/>
      <c r="L110" s="577"/>
      <c r="M110" s="577"/>
      <c r="N110" s="577"/>
      <c r="O110" s="577"/>
      <c r="P110" s="581"/>
      <c r="Q110" s="581"/>
      <c r="S110" s="279"/>
      <c r="T110" s="133"/>
    </row>
    <row r="111" spans="2:20" ht="15" customHeight="1" x14ac:dyDescent="0.25">
      <c r="B111" s="576"/>
      <c r="C111" s="576"/>
      <c r="D111" s="576"/>
      <c r="E111" s="576"/>
      <c r="F111" s="576"/>
      <c r="G111" s="576"/>
      <c r="H111" s="576"/>
      <c r="I111" s="576"/>
      <c r="J111" s="576"/>
      <c r="K111" s="577"/>
      <c r="L111" s="577"/>
      <c r="M111" s="577"/>
      <c r="N111" s="577"/>
      <c r="O111" s="577"/>
      <c r="P111" s="581"/>
      <c r="Q111" s="581"/>
      <c r="S111" s="279"/>
      <c r="T111" s="133"/>
    </row>
    <row r="112" spans="2:20" ht="15" customHeight="1" x14ac:dyDescent="0.25">
      <c r="B112" s="576"/>
      <c r="C112" s="576"/>
      <c r="D112" s="576"/>
      <c r="E112" s="576"/>
      <c r="F112" s="576"/>
      <c r="G112" s="576"/>
      <c r="H112" s="576"/>
      <c r="I112" s="576"/>
      <c r="J112" s="576"/>
      <c r="K112" s="577"/>
      <c r="L112" s="577"/>
      <c r="M112" s="577"/>
      <c r="N112" s="577"/>
      <c r="O112" s="577"/>
      <c r="P112" s="581"/>
      <c r="Q112" s="581"/>
      <c r="S112" s="279"/>
      <c r="T112" s="133"/>
    </row>
    <row r="113" spans="2:20" ht="15" customHeight="1" x14ac:dyDescent="0.25">
      <c r="B113" s="576"/>
      <c r="C113" s="576"/>
      <c r="D113" s="576"/>
      <c r="E113" s="576"/>
      <c r="F113" s="576"/>
      <c r="G113" s="576"/>
      <c r="H113" s="576"/>
      <c r="I113" s="576"/>
      <c r="J113" s="576"/>
      <c r="K113" s="577"/>
      <c r="L113" s="577"/>
      <c r="M113" s="577"/>
      <c r="N113" s="577"/>
      <c r="O113" s="577"/>
      <c r="P113" s="581"/>
      <c r="Q113" s="581"/>
      <c r="S113" s="279"/>
      <c r="T113" s="133"/>
    </row>
    <row r="114" spans="2:20" ht="15" customHeight="1" x14ac:dyDescent="0.25">
      <c r="B114" s="576"/>
      <c r="C114" s="576"/>
      <c r="D114" s="576"/>
      <c r="E114" s="576"/>
      <c r="F114" s="576"/>
      <c r="G114" s="576"/>
      <c r="H114" s="576"/>
      <c r="I114" s="576"/>
      <c r="J114" s="576"/>
      <c r="K114" s="577"/>
      <c r="L114" s="577"/>
      <c r="M114" s="577"/>
      <c r="N114" s="577"/>
      <c r="O114" s="577"/>
      <c r="P114" s="581"/>
      <c r="Q114" s="581"/>
      <c r="S114" s="279"/>
      <c r="T114" s="133"/>
    </row>
    <row r="115" spans="2:20" ht="15" customHeight="1" x14ac:dyDescent="0.25">
      <c r="B115" s="576"/>
      <c r="C115" s="576"/>
      <c r="D115" s="576"/>
      <c r="E115" s="576"/>
      <c r="F115" s="576"/>
      <c r="G115" s="576"/>
      <c r="H115" s="576"/>
      <c r="I115" s="576"/>
      <c r="J115" s="576"/>
      <c r="K115" s="577"/>
      <c r="L115" s="577"/>
      <c r="M115" s="577"/>
      <c r="N115" s="577"/>
      <c r="O115" s="577"/>
      <c r="P115" s="581"/>
      <c r="Q115" s="581"/>
      <c r="S115" s="279"/>
      <c r="T115" s="133"/>
    </row>
    <row r="116" spans="2:20" ht="15" customHeight="1" x14ac:dyDescent="0.25">
      <c r="B116" s="576"/>
      <c r="C116" s="576"/>
      <c r="D116" s="576"/>
      <c r="E116" s="576"/>
      <c r="F116" s="576"/>
      <c r="G116" s="576"/>
      <c r="H116" s="576"/>
      <c r="I116" s="576"/>
      <c r="J116" s="576"/>
      <c r="K116" s="577"/>
      <c r="L116" s="577"/>
      <c r="M116" s="577"/>
      <c r="N116" s="577"/>
      <c r="O116" s="577"/>
      <c r="P116" s="581"/>
      <c r="Q116" s="581"/>
      <c r="S116" s="279"/>
      <c r="T116" s="133"/>
    </row>
    <row r="117" spans="2:20" ht="15" customHeight="1" x14ac:dyDescent="0.25">
      <c r="B117" s="576"/>
      <c r="C117" s="576"/>
      <c r="D117" s="576"/>
      <c r="E117" s="576"/>
      <c r="F117" s="576"/>
      <c r="G117" s="576"/>
      <c r="H117" s="576"/>
      <c r="I117" s="576"/>
      <c r="J117" s="576"/>
      <c r="K117" s="577"/>
      <c r="L117" s="577"/>
      <c r="M117" s="577"/>
      <c r="N117" s="577"/>
      <c r="O117" s="577"/>
      <c r="P117" s="581"/>
      <c r="Q117" s="581"/>
      <c r="S117" s="279"/>
      <c r="T117" s="133"/>
    </row>
    <row r="118" spans="2:20" ht="15" customHeight="1" x14ac:dyDescent="0.25">
      <c r="B118" s="576"/>
      <c r="C118" s="576"/>
      <c r="D118" s="576"/>
      <c r="E118" s="576"/>
      <c r="F118" s="576"/>
      <c r="G118" s="576"/>
      <c r="H118" s="576"/>
      <c r="I118" s="576"/>
      <c r="J118" s="576"/>
      <c r="K118" s="577"/>
      <c r="L118" s="577"/>
      <c r="M118" s="577"/>
      <c r="N118" s="577"/>
      <c r="O118" s="577"/>
      <c r="P118" s="581"/>
      <c r="Q118" s="581"/>
      <c r="S118" s="279"/>
      <c r="T118" s="133"/>
    </row>
    <row r="119" spans="2:20" ht="15" customHeight="1" x14ac:dyDescent="0.25">
      <c r="B119" s="576"/>
      <c r="C119" s="576"/>
      <c r="D119" s="576"/>
      <c r="E119" s="576"/>
      <c r="F119" s="576"/>
      <c r="G119" s="576"/>
      <c r="H119" s="576"/>
      <c r="I119" s="576"/>
      <c r="J119" s="576"/>
      <c r="K119" s="577"/>
      <c r="L119" s="577"/>
      <c r="M119" s="577"/>
      <c r="N119" s="577"/>
      <c r="O119" s="577"/>
      <c r="P119" s="581"/>
      <c r="Q119" s="581"/>
      <c r="S119" s="279"/>
      <c r="T119" s="133"/>
    </row>
    <row r="120" spans="2:20" ht="15" customHeight="1" x14ac:dyDescent="0.25">
      <c r="B120" s="576"/>
      <c r="C120" s="576"/>
      <c r="D120" s="576"/>
      <c r="E120" s="576"/>
      <c r="F120" s="576"/>
      <c r="G120" s="576"/>
      <c r="H120" s="576"/>
      <c r="I120" s="576"/>
      <c r="J120" s="576"/>
      <c r="K120" s="577"/>
      <c r="L120" s="577"/>
      <c r="M120" s="577"/>
      <c r="N120" s="577"/>
      <c r="O120" s="577"/>
      <c r="P120" s="581"/>
      <c r="Q120" s="581"/>
      <c r="S120" s="279"/>
      <c r="T120" s="133"/>
    </row>
    <row r="121" spans="2:20" ht="15" customHeight="1" x14ac:dyDescent="0.25">
      <c r="B121" s="576"/>
      <c r="C121" s="576"/>
      <c r="D121" s="576"/>
      <c r="E121" s="576"/>
      <c r="F121" s="576"/>
      <c r="G121" s="576"/>
      <c r="H121" s="576"/>
      <c r="I121" s="576"/>
      <c r="J121" s="576"/>
      <c r="K121" s="577"/>
      <c r="L121" s="577"/>
      <c r="M121" s="577"/>
      <c r="N121" s="577"/>
      <c r="O121" s="577"/>
      <c r="P121" s="581"/>
      <c r="Q121" s="581"/>
      <c r="S121" s="279"/>
      <c r="T121" s="133"/>
    </row>
    <row r="122" spans="2:20" ht="15" customHeight="1" x14ac:dyDescent="0.25">
      <c r="B122" s="576"/>
      <c r="C122" s="576"/>
      <c r="D122" s="576"/>
      <c r="E122" s="576"/>
      <c r="F122" s="576"/>
      <c r="G122" s="576"/>
      <c r="H122" s="576"/>
      <c r="I122" s="576"/>
      <c r="J122" s="576"/>
      <c r="K122" s="577"/>
      <c r="L122" s="577"/>
      <c r="M122" s="577"/>
      <c r="N122" s="577"/>
      <c r="O122" s="577"/>
      <c r="P122" s="581"/>
      <c r="Q122" s="581"/>
      <c r="S122" s="279"/>
      <c r="T122" s="133"/>
    </row>
    <row r="123" spans="2:20" ht="15" customHeight="1" x14ac:dyDescent="0.25">
      <c r="B123" s="576"/>
      <c r="C123" s="576"/>
      <c r="D123" s="576"/>
      <c r="E123" s="576"/>
      <c r="F123" s="576"/>
      <c r="G123" s="576"/>
      <c r="H123" s="576"/>
      <c r="I123" s="576"/>
      <c r="J123" s="576"/>
      <c r="K123" s="577"/>
      <c r="L123" s="577"/>
      <c r="M123" s="577"/>
      <c r="N123" s="577"/>
      <c r="O123" s="577"/>
      <c r="P123" s="581"/>
      <c r="Q123" s="581"/>
      <c r="S123" s="279"/>
      <c r="T123" s="133"/>
    </row>
    <row r="124" spans="2:20" ht="15" customHeight="1" x14ac:dyDescent="0.25">
      <c r="B124" s="576"/>
      <c r="C124" s="576"/>
      <c r="D124" s="576"/>
      <c r="E124" s="576"/>
      <c r="F124" s="576"/>
      <c r="G124" s="576"/>
      <c r="H124" s="576"/>
      <c r="I124" s="576"/>
      <c r="J124" s="576"/>
      <c r="K124" s="577"/>
      <c r="L124" s="577"/>
      <c r="M124" s="577"/>
      <c r="N124" s="577"/>
      <c r="O124" s="577"/>
      <c r="P124" s="581"/>
      <c r="Q124" s="581"/>
      <c r="S124" s="279"/>
      <c r="T124" s="133"/>
    </row>
    <row r="125" spans="2:20" ht="15" customHeight="1" x14ac:dyDescent="0.25">
      <c r="B125" s="576"/>
      <c r="C125" s="576"/>
      <c r="D125" s="576"/>
      <c r="E125" s="576"/>
      <c r="F125" s="576"/>
      <c r="G125" s="576"/>
      <c r="H125" s="576"/>
      <c r="I125" s="576"/>
      <c r="J125" s="576"/>
      <c r="K125" s="577"/>
      <c r="L125" s="577"/>
      <c r="M125" s="577"/>
      <c r="N125" s="577"/>
      <c r="O125" s="577"/>
      <c r="P125" s="581"/>
      <c r="Q125" s="581"/>
      <c r="S125" s="279"/>
      <c r="T125" s="133"/>
    </row>
    <row r="126" spans="2:20" ht="15" customHeight="1" x14ac:dyDescent="0.25">
      <c r="B126" s="576"/>
      <c r="C126" s="576"/>
      <c r="D126" s="576"/>
      <c r="E126" s="576"/>
      <c r="F126" s="576"/>
      <c r="G126" s="576"/>
      <c r="H126" s="576"/>
      <c r="I126" s="576"/>
      <c r="J126" s="576"/>
      <c r="K126" s="577"/>
      <c r="L126" s="577"/>
      <c r="M126" s="577"/>
      <c r="N126" s="577"/>
      <c r="O126" s="577"/>
      <c r="P126" s="581"/>
      <c r="Q126" s="581"/>
      <c r="S126" s="279"/>
      <c r="T126" s="133"/>
    </row>
    <row r="127" spans="2:20" ht="15" customHeight="1" x14ac:dyDescent="0.25">
      <c r="B127" s="576"/>
      <c r="C127" s="576"/>
      <c r="D127" s="576"/>
      <c r="E127" s="576"/>
      <c r="F127" s="576"/>
      <c r="G127" s="576"/>
      <c r="H127" s="576"/>
      <c r="I127" s="576"/>
      <c r="J127" s="576"/>
      <c r="K127" s="577"/>
      <c r="L127" s="577"/>
      <c r="M127" s="577"/>
      <c r="N127" s="577"/>
      <c r="O127" s="577"/>
      <c r="P127" s="581"/>
      <c r="Q127" s="581"/>
      <c r="S127" s="279"/>
      <c r="T127" s="133"/>
    </row>
    <row r="128" spans="2:20" ht="15" customHeight="1" x14ac:dyDescent="0.25">
      <c r="B128" s="576"/>
      <c r="C128" s="576"/>
      <c r="D128" s="576"/>
      <c r="E128" s="576"/>
      <c r="F128" s="576"/>
      <c r="G128" s="576"/>
      <c r="H128" s="576"/>
      <c r="I128" s="576"/>
      <c r="J128" s="576"/>
      <c r="K128" s="577"/>
      <c r="L128" s="577"/>
      <c r="M128" s="577"/>
      <c r="N128" s="577"/>
      <c r="O128" s="577"/>
      <c r="P128" s="581"/>
      <c r="Q128" s="581"/>
      <c r="S128" s="279"/>
      <c r="T128" s="133"/>
    </row>
    <row r="129" spans="1:22" ht="15" customHeight="1" x14ac:dyDescent="0.25">
      <c r="B129" s="576"/>
      <c r="C129" s="576"/>
      <c r="D129" s="576"/>
      <c r="E129" s="576"/>
      <c r="F129" s="576"/>
      <c r="G129" s="576"/>
      <c r="H129" s="576"/>
      <c r="I129" s="576"/>
      <c r="J129" s="576"/>
      <c r="K129" s="577"/>
      <c r="L129" s="577"/>
      <c r="M129" s="577"/>
      <c r="N129" s="577"/>
      <c r="O129" s="577"/>
      <c r="P129" s="581"/>
      <c r="Q129" s="581"/>
      <c r="S129" s="279"/>
      <c r="T129" s="133"/>
    </row>
    <row r="130" spans="1:22" ht="15" customHeight="1" x14ac:dyDescent="0.25">
      <c r="B130" s="576"/>
      <c r="C130" s="576"/>
      <c r="D130" s="576"/>
      <c r="E130" s="576"/>
      <c r="F130" s="576"/>
      <c r="G130" s="576"/>
      <c r="H130" s="576"/>
      <c r="I130" s="576"/>
      <c r="J130" s="576"/>
      <c r="K130" s="577"/>
      <c r="L130" s="577"/>
      <c r="M130" s="577"/>
      <c r="N130" s="577"/>
      <c r="O130" s="577"/>
      <c r="P130" s="581"/>
      <c r="Q130" s="581"/>
      <c r="S130" s="279"/>
      <c r="T130" s="133"/>
    </row>
    <row r="131" spans="1:22" ht="15" customHeight="1" x14ac:dyDescent="0.25">
      <c r="B131" s="576"/>
      <c r="C131" s="576"/>
      <c r="D131" s="576"/>
      <c r="E131" s="576"/>
      <c r="F131" s="576"/>
      <c r="G131" s="576"/>
      <c r="H131" s="576"/>
      <c r="I131" s="576"/>
      <c r="J131" s="576"/>
      <c r="K131" s="577"/>
      <c r="L131" s="577"/>
      <c r="M131" s="577"/>
      <c r="N131" s="577"/>
      <c r="O131" s="577"/>
      <c r="P131" s="581"/>
      <c r="Q131" s="581"/>
      <c r="S131" s="279"/>
      <c r="T131" s="133"/>
    </row>
    <row r="132" spans="1:22" ht="15" customHeight="1" x14ac:dyDescent="0.25">
      <c r="B132" s="576"/>
      <c r="C132" s="576"/>
      <c r="D132" s="576"/>
      <c r="E132" s="576"/>
      <c r="F132" s="576"/>
      <c r="G132" s="576"/>
      <c r="H132" s="576"/>
      <c r="I132" s="576"/>
      <c r="J132" s="576"/>
      <c r="K132" s="577"/>
      <c r="L132" s="577"/>
      <c r="M132" s="577"/>
      <c r="N132" s="577"/>
      <c r="O132" s="577"/>
      <c r="P132" s="581"/>
      <c r="Q132" s="581"/>
      <c r="S132" s="279"/>
      <c r="T132" s="191"/>
    </row>
    <row r="133" spans="1:22" ht="15" customHeight="1" x14ac:dyDescent="0.25">
      <c r="B133" s="576"/>
      <c r="C133" s="576"/>
      <c r="D133" s="576"/>
      <c r="E133" s="576"/>
      <c r="F133" s="576"/>
      <c r="G133" s="576"/>
      <c r="H133" s="576"/>
      <c r="I133" s="576"/>
      <c r="J133" s="576"/>
      <c r="K133" s="577"/>
      <c r="L133" s="577"/>
      <c r="M133" s="577"/>
      <c r="N133" s="577"/>
      <c r="O133" s="577"/>
      <c r="P133" s="581"/>
      <c r="Q133" s="581"/>
      <c r="S133" s="279"/>
      <c r="T133" s="133"/>
    </row>
    <row r="134" spans="1:22" ht="15" customHeight="1" x14ac:dyDescent="0.25">
      <c r="B134" s="576"/>
      <c r="C134" s="576"/>
      <c r="D134" s="576"/>
      <c r="E134" s="576"/>
      <c r="F134" s="576"/>
      <c r="G134" s="576"/>
      <c r="H134" s="576"/>
      <c r="I134" s="576"/>
      <c r="J134" s="576"/>
      <c r="K134" s="577"/>
      <c r="L134" s="577"/>
      <c r="M134" s="577"/>
      <c r="N134" s="577"/>
      <c r="O134" s="577"/>
      <c r="P134" s="581"/>
      <c r="Q134" s="581"/>
      <c r="S134" s="279"/>
      <c r="T134" s="133"/>
    </row>
    <row r="135" spans="1:22" ht="17.25" customHeight="1" x14ac:dyDescent="0.25">
      <c r="B135" s="249"/>
      <c r="C135" s="249"/>
      <c r="D135" s="249"/>
      <c r="E135" s="249"/>
      <c r="F135" s="249" t="s">
        <v>4</v>
      </c>
      <c r="G135" s="219"/>
      <c r="H135" s="219"/>
      <c r="I135" s="219"/>
      <c r="J135" s="219"/>
      <c r="K135" s="219"/>
      <c r="L135" s="249"/>
      <c r="M135" s="571" t="s">
        <v>3</v>
      </c>
      <c r="N135" s="571"/>
      <c r="O135" s="571"/>
      <c r="P135" s="593">
        <f>SUM(P97:Q134)</f>
        <v>0</v>
      </c>
      <c r="Q135" s="594"/>
      <c r="S135" s="279"/>
      <c r="T135" s="191"/>
    </row>
    <row r="136" spans="1:22" ht="17.25" customHeight="1" x14ac:dyDescent="0.25">
      <c r="B136" s="574" t="s">
        <v>126</v>
      </c>
      <c r="C136" s="574"/>
      <c r="D136" s="574"/>
      <c r="E136" s="574"/>
      <c r="F136" s="574"/>
      <c r="G136" s="574"/>
      <c r="H136" s="574"/>
      <c r="I136" s="574"/>
      <c r="J136" s="574"/>
      <c r="K136" s="574"/>
      <c r="L136" s="574"/>
      <c r="M136" s="574"/>
      <c r="N136" s="574"/>
      <c r="O136" s="574"/>
      <c r="P136" s="574"/>
      <c r="Q136" s="574"/>
      <c r="S136" s="279"/>
      <c r="T136" s="191"/>
    </row>
    <row r="137" spans="1:22" s="2" customFormat="1" ht="13.2" x14ac:dyDescent="0.25">
      <c r="A137" s="369"/>
      <c r="B137" s="205" t="str">
        <f>'Main Page'!$G$9</f>
        <v>2026-2027</v>
      </c>
      <c r="C137" s="368" t="s">
        <v>526</v>
      </c>
      <c r="D137" s="368"/>
      <c r="E137" s="206" t="str">
        <f>'Main Page'!$F$13</f>
        <v>Albemarle County Public Schools</v>
      </c>
      <c r="F137" s="206"/>
      <c r="G137" s="206"/>
      <c r="H137" s="207"/>
      <c r="I137" s="206" t="s">
        <v>532</v>
      </c>
      <c r="J137" s="208">
        <f>'Main Page'!$F$14</f>
        <v>2</v>
      </c>
      <c r="K137" s="370" t="str">
        <f>'Main Page'!$B$6</f>
        <v>Title IV, Part A, Student Support and Academic Enrichment Grants</v>
      </c>
      <c r="L137" s="370"/>
      <c r="M137" s="370"/>
      <c r="N137" s="370"/>
      <c r="O137" s="370"/>
      <c r="P137" s="370"/>
      <c r="Q137" s="370"/>
      <c r="R137" s="553"/>
      <c r="S137" s="279"/>
      <c r="T137" s="9"/>
      <c r="U137" s="9"/>
      <c r="V137" s="9"/>
    </row>
    <row r="138" spans="1:22" ht="17.25" customHeight="1" x14ac:dyDescent="0.25">
      <c r="B138" s="549" t="s">
        <v>243</v>
      </c>
      <c r="C138" s="549"/>
      <c r="D138" s="549"/>
      <c r="E138" s="549"/>
      <c r="F138" s="549"/>
      <c r="G138" s="549"/>
      <c r="H138" s="549"/>
      <c r="I138" s="549"/>
      <c r="J138" s="549"/>
      <c r="K138" s="549"/>
      <c r="L138" s="549"/>
      <c r="M138" s="549"/>
      <c r="N138" s="549"/>
      <c r="O138" s="549"/>
      <c r="P138" s="549"/>
      <c r="Q138" s="549"/>
      <c r="S138" s="279"/>
      <c r="T138" s="191"/>
    </row>
    <row r="139" spans="1:22" ht="31.5" customHeight="1" x14ac:dyDescent="0.25">
      <c r="B139" s="533" t="s">
        <v>133</v>
      </c>
      <c r="C139" s="534"/>
      <c r="D139" s="534"/>
      <c r="E139" s="534"/>
      <c r="F139" s="534"/>
      <c r="G139" s="534"/>
      <c r="H139" s="534"/>
      <c r="I139" s="534"/>
      <c r="J139" s="534"/>
      <c r="K139" s="534"/>
      <c r="L139" s="534"/>
      <c r="M139" s="534"/>
      <c r="N139" s="534"/>
      <c r="O139" s="534"/>
      <c r="P139" s="534"/>
      <c r="Q139" s="535"/>
      <c r="S139" s="279"/>
      <c r="T139" s="191"/>
    </row>
    <row r="140" spans="1:22" ht="127.5" customHeight="1" x14ac:dyDescent="0.25">
      <c r="B140" s="582"/>
      <c r="C140" s="583"/>
      <c r="D140" s="583"/>
      <c r="E140" s="583"/>
      <c r="F140" s="583"/>
      <c r="G140" s="583"/>
      <c r="H140" s="583"/>
      <c r="I140" s="583"/>
      <c r="J140" s="583"/>
      <c r="K140" s="583"/>
      <c r="L140" s="583"/>
      <c r="M140" s="583"/>
      <c r="N140" s="583"/>
      <c r="O140" s="583"/>
      <c r="P140" s="583"/>
      <c r="Q140" s="584"/>
      <c r="S140" s="279"/>
      <c r="T140" s="133"/>
    </row>
    <row r="141" spans="1:22" ht="127.5" customHeight="1" x14ac:dyDescent="0.25">
      <c r="B141" s="585"/>
      <c r="C141" s="586"/>
      <c r="D141" s="586"/>
      <c r="E141" s="586"/>
      <c r="F141" s="586"/>
      <c r="G141" s="586"/>
      <c r="H141" s="586"/>
      <c r="I141" s="586"/>
      <c r="J141" s="586"/>
      <c r="K141" s="586"/>
      <c r="L141" s="586"/>
      <c r="M141" s="586"/>
      <c r="N141" s="586"/>
      <c r="O141" s="586"/>
      <c r="P141" s="586"/>
      <c r="Q141" s="587"/>
      <c r="S141" s="279"/>
      <c r="T141" s="133"/>
    </row>
    <row r="142" spans="1:22" ht="127.5" customHeight="1" x14ac:dyDescent="0.25">
      <c r="B142" s="588"/>
      <c r="C142" s="589"/>
      <c r="D142" s="589"/>
      <c r="E142" s="589"/>
      <c r="F142" s="589"/>
      <c r="G142" s="589"/>
      <c r="H142" s="589"/>
      <c r="I142" s="589"/>
      <c r="J142" s="589"/>
      <c r="K142" s="589"/>
      <c r="L142" s="589"/>
      <c r="M142" s="589"/>
      <c r="N142" s="589"/>
      <c r="O142" s="589"/>
      <c r="P142" s="589"/>
      <c r="Q142" s="590"/>
      <c r="S142" s="279"/>
      <c r="T142" s="133"/>
    </row>
    <row r="143" spans="1:22" ht="17.25" customHeight="1" x14ac:dyDescent="0.25">
      <c r="B143" s="599" t="s">
        <v>1</v>
      </c>
      <c r="C143" s="599"/>
      <c r="D143" s="599"/>
      <c r="E143" s="599"/>
      <c r="F143" s="599"/>
      <c r="G143" s="599"/>
      <c r="H143" s="599"/>
      <c r="I143" s="599"/>
      <c r="J143" s="599"/>
      <c r="K143" s="601" t="s">
        <v>499</v>
      </c>
      <c r="L143" s="602"/>
      <c r="M143" s="599" t="s">
        <v>241</v>
      </c>
      <c r="N143" s="599"/>
      <c r="O143" s="599"/>
      <c r="P143" s="600" t="s">
        <v>2</v>
      </c>
      <c r="Q143" s="600"/>
      <c r="S143" s="279"/>
      <c r="T143" s="191"/>
    </row>
    <row r="144" spans="1:22" ht="15" customHeight="1" x14ac:dyDescent="0.25">
      <c r="B144" s="576"/>
      <c r="C144" s="576"/>
      <c r="D144" s="576"/>
      <c r="E144" s="576"/>
      <c r="F144" s="576"/>
      <c r="G144" s="576"/>
      <c r="H144" s="576"/>
      <c r="I144" s="576"/>
      <c r="J144" s="576"/>
      <c r="K144" s="577"/>
      <c r="L144" s="577"/>
      <c r="M144" s="577"/>
      <c r="N144" s="577"/>
      <c r="O144" s="577"/>
      <c r="P144" s="581"/>
      <c r="Q144" s="581"/>
      <c r="S144" s="279"/>
      <c r="T144" s="133"/>
    </row>
    <row r="145" spans="2:20" ht="15" customHeight="1" x14ac:dyDescent="0.25">
      <c r="B145" s="576"/>
      <c r="C145" s="576"/>
      <c r="D145" s="576"/>
      <c r="E145" s="576"/>
      <c r="F145" s="576"/>
      <c r="G145" s="576"/>
      <c r="H145" s="576"/>
      <c r="I145" s="576"/>
      <c r="J145" s="576"/>
      <c r="K145" s="577"/>
      <c r="L145" s="577"/>
      <c r="M145" s="577"/>
      <c r="N145" s="577"/>
      <c r="O145" s="577"/>
      <c r="P145" s="581"/>
      <c r="Q145" s="581"/>
      <c r="S145" s="279"/>
      <c r="T145" s="133"/>
    </row>
    <row r="146" spans="2:20" ht="15" customHeight="1" x14ac:dyDescent="0.25">
      <c r="B146" s="576"/>
      <c r="C146" s="576"/>
      <c r="D146" s="576"/>
      <c r="E146" s="576"/>
      <c r="F146" s="576"/>
      <c r="G146" s="576"/>
      <c r="H146" s="576"/>
      <c r="I146" s="576"/>
      <c r="J146" s="576"/>
      <c r="K146" s="577"/>
      <c r="L146" s="577"/>
      <c r="M146" s="577"/>
      <c r="N146" s="577"/>
      <c r="O146" s="577"/>
      <c r="P146" s="581"/>
      <c r="Q146" s="581"/>
      <c r="S146" s="279"/>
      <c r="T146" s="133"/>
    </row>
    <row r="147" spans="2:20" ht="15" customHeight="1" x14ac:dyDescent="0.25">
      <c r="B147" s="576"/>
      <c r="C147" s="576"/>
      <c r="D147" s="576"/>
      <c r="E147" s="576"/>
      <c r="F147" s="576"/>
      <c r="G147" s="576"/>
      <c r="H147" s="576"/>
      <c r="I147" s="576"/>
      <c r="J147" s="576"/>
      <c r="K147" s="577"/>
      <c r="L147" s="577"/>
      <c r="M147" s="577"/>
      <c r="N147" s="577"/>
      <c r="O147" s="577"/>
      <c r="P147" s="581"/>
      <c r="Q147" s="581"/>
      <c r="S147" s="279"/>
      <c r="T147" s="133"/>
    </row>
    <row r="148" spans="2:20" ht="15" customHeight="1" x14ac:dyDescent="0.25">
      <c r="B148" s="576"/>
      <c r="C148" s="576"/>
      <c r="D148" s="576"/>
      <c r="E148" s="576"/>
      <c r="F148" s="576"/>
      <c r="G148" s="576"/>
      <c r="H148" s="576"/>
      <c r="I148" s="576"/>
      <c r="J148" s="576"/>
      <c r="K148" s="577"/>
      <c r="L148" s="577"/>
      <c r="M148" s="577"/>
      <c r="N148" s="577"/>
      <c r="O148" s="577"/>
      <c r="P148" s="581"/>
      <c r="Q148" s="581"/>
      <c r="S148" s="279"/>
      <c r="T148" s="133"/>
    </row>
    <row r="149" spans="2:20" ht="15" customHeight="1" x14ac:dyDescent="0.25">
      <c r="B149" s="576"/>
      <c r="C149" s="576"/>
      <c r="D149" s="576"/>
      <c r="E149" s="576"/>
      <c r="F149" s="576"/>
      <c r="G149" s="576"/>
      <c r="H149" s="576"/>
      <c r="I149" s="576"/>
      <c r="J149" s="576"/>
      <c r="K149" s="577"/>
      <c r="L149" s="577"/>
      <c r="M149" s="577"/>
      <c r="N149" s="577"/>
      <c r="O149" s="577"/>
      <c r="P149" s="581"/>
      <c r="Q149" s="581"/>
      <c r="S149" s="279"/>
      <c r="T149" s="133"/>
    </row>
    <row r="150" spans="2:20" ht="15" customHeight="1" x14ac:dyDescent="0.25">
      <c r="B150" s="576"/>
      <c r="C150" s="576"/>
      <c r="D150" s="576"/>
      <c r="E150" s="576"/>
      <c r="F150" s="576"/>
      <c r="G150" s="576"/>
      <c r="H150" s="576"/>
      <c r="I150" s="576"/>
      <c r="J150" s="576"/>
      <c r="K150" s="577"/>
      <c r="L150" s="577"/>
      <c r="M150" s="577"/>
      <c r="N150" s="577"/>
      <c r="O150" s="577"/>
      <c r="P150" s="581"/>
      <c r="Q150" s="581"/>
      <c r="S150" s="279"/>
      <c r="T150" s="133"/>
    </row>
    <row r="151" spans="2:20" ht="15" customHeight="1" x14ac:dyDescent="0.25">
      <c r="B151" s="576"/>
      <c r="C151" s="576"/>
      <c r="D151" s="576"/>
      <c r="E151" s="576"/>
      <c r="F151" s="576"/>
      <c r="G151" s="576"/>
      <c r="H151" s="576"/>
      <c r="I151" s="576"/>
      <c r="J151" s="576"/>
      <c r="K151" s="577"/>
      <c r="L151" s="577"/>
      <c r="M151" s="577"/>
      <c r="N151" s="577"/>
      <c r="O151" s="577"/>
      <c r="P151" s="581"/>
      <c r="Q151" s="581"/>
      <c r="S151" s="279"/>
      <c r="T151" s="133"/>
    </row>
    <row r="152" spans="2:20" ht="15" customHeight="1" x14ac:dyDescent="0.25">
      <c r="B152" s="576"/>
      <c r="C152" s="576"/>
      <c r="D152" s="576"/>
      <c r="E152" s="576"/>
      <c r="F152" s="576"/>
      <c r="G152" s="576"/>
      <c r="H152" s="576"/>
      <c r="I152" s="576"/>
      <c r="J152" s="576"/>
      <c r="K152" s="577"/>
      <c r="L152" s="577"/>
      <c r="M152" s="577"/>
      <c r="N152" s="577"/>
      <c r="O152" s="577"/>
      <c r="P152" s="581"/>
      <c r="Q152" s="581"/>
      <c r="S152" s="279"/>
      <c r="T152" s="133"/>
    </row>
    <row r="153" spans="2:20" ht="15" customHeight="1" x14ac:dyDescent="0.25">
      <c r="B153" s="576"/>
      <c r="C153" s="576"/>
      <c r="D153" s="576"/>
      <c r="E153" s="576"/>
      <c r="F153" s="576"/>
      <c r="G153" s="576"/>
      <c r="H153" s="576"/>
      <c r="I153" s="576"/>
      <c r="J153" s="576"/>
      <c r="K153" s="577"/>
      <c r="L153" s="577"/>
      <c r="M153" s="577"/>
      <c r="N153" s="577"/>
      <c r="O153" s="577"/>
      <c r="P153" s="581"/>
      <c r="Q153" s="581"/>
      <c r="S153" s="279"/>
      <c r="T153" s="133"/>
    </row>
    <row r="154" spans="2:20" ht="15" customHeight="1" x14ac:dyDescent="0.25">
      <c r="B154" s="576"/>
      <c r="C154" s="576"/>
      <c r="D154" s="576"/>
      <c r="E154" s="576"/>
      <c r="F154" s="576"/>
      <c r="G154" s="576"/>
      <c r="H154" s="576"/>
      <c r="I154" s="576"/>
      <c r="J154" s="576"/>
      <c r="K154" s="577"/>
      <c r="L154" s="577"/>
      <c r="M154" s="577"/>
      <c r="N154" s="577"/>
      <c r="O154" s="577"/>
      <c r="P154" s="581"/>
      <c r="Q154" s="581"/>
      <c r="S154" s="279"/>
      <c r="T154" s="133"/>
    </row>
    <row r="155" spans="2:20" ht="15" customHeight="1" x14ac:dyDescent="0.25">
      <c r="B155" s="576"/>
      <c r="C155" s="576"/>
      <c r="D155" s="576"/>
      <c r="E155" s="576"/>
      <c r="F155" s="576"/>
      <c r="G155" s="576"/>
      <c r="H155" s="576"/>
      <c r="I155" s="576"/>
      <c r="J155" s="576"/>
      <c r="K155" s="577"/>
      <c r="L155" s="577"/>
      <c r="M155" s="577"/>
      <c r="N155" s="577"/>
      <c r="O155" s="577"/>
      <c r="P155" s="581"/>
      <c r="Q155" s="581"/>
      <c r="S155" s="279"/>
      <c r="T155" s="133"/>
    </row>
    <row r="156" spans="2:20" ht="15" customHeight="1" x14ac:dyDescent="0.25">
      <c r="B156" s="576"/>
      <c r="C156" s="576"/>
      <c r="D156" s="576"/>
      <c r="E156" s="576"/>
      <c r="F156" s="576"/>
      <c r="G156" s="576"/>
      <c r="H156" s="576"/>
      <c r="I156" s="576"/>
      <c r="J156" s="576"/>
      <c r="K156" s="577"/>
      <c r="L156" s="577"/>
      <c r="M156" s="577"/>
      <c r="N156" s="577"/>
      <c r="O156" s="577"/>
      <c r="P156" s="581"/>
      <c r="Q156" s="581"/>
      <c r="S156" s="279"/>
      <c r="T156" s="133"/>
    </row>
    <row r="157" spans="2:20" ht="15" customHeight="1" x14ac:dyDescent="0.25">
      <c r="B157" s="576"/>
      <c r="C157" s="576"/>
      <c r="D157" s="576"/>
      <c r="E157" s="576"/>
      <c r="F157" s="576"/>
      <c r="G157" s="576"/>
      <c r="H157" s="576"/>
      <c r="I157" s="576"/>
      <c r="J157" s="576"/>
      <c r="K157" s="577"/>
      <c r="L157" s="577"/>
      <c r="M157" s="577"/>
      <c r="N157" s="577"/>
      <c r="O157" s="577"/>
      <c r="P157" s="581"/>
      <c r="Q157" s="581"/>
      <c r="S157" s="279"/>
      <c r="T157" s="133"/>
    </row>
    <row r="158" spans="2:20" ht="15" customHeight="1" x14ac:dyDescent="0.25">
      <c r="B158" s="576"/>
      <c r="C158" s="576"/>
      <c r="D158" s="576"/>
      <c r="E158" s="576"/>
      <c r="F158" s="576"/>
      <c r="G158" s="576"/>
      <c r="H158" s="576"/>
      <c r="I158" s="576"/>
      <c r="J158" s="576"/>
      <c r="K158" s="577"/>
      <c r="L158" s="577"/>
      <c r="M158" s="577"/>
      <c r="N158" s="577"/>
      <c r="O158" s="577"/>
      <c r="P158" s="581"/>
      <c r="Q158" s="581"/>
      <c r="S158" s="279"/>
      <c r="T158" s="133"/>
    </row>
    <row r="159" spans="2:20" ht="15" customHeight="1" x14ac:dyDescent="0.25">
      <c r="B159" s="576"/>
      <c r="C159" s="576"/>
      <c r="D159" s="576"/>
      <c r="E159" s="576"/>
      <c r="F159" s="576"/>
      <c r="G159" s="576"/>
      <c r="H159" s="576"/>
      <c r="I159" s="576"/>
      <c r="J159" s="576"/>
      <c r="K159" s="577"/>
      <c r="L159" s="577"/>
      <c r="M159" s="577"/>
      <c r="N159" s="577"/>
      <c r="O159" s="577"/>
      <c r="P159" s="581"/>
      <c r="Q159" s="581"/>
      <c r="S159" s="279"/>
      <c r="T159" s="133"/>
    </row>
    <row r="160" spans="2:20" ht="15" customHeight="1" x14ac:dyDescent="0.25">
      <c r="B160" s="576"/>
      <c r="C160" s="576"/>
      <c r="D160" s="576"/>
      <c r="E160" s="576"/>
      <c r="F160" s="576"/>
      <c r="G160" s="576"/>
      <c r="H160" s="576"/>
      <c r="I160" s="576"/>
      <c r="J160" s="576"/>
      <c r="K160" s="577"/>
      <c r="L160" s="577"/>
      <c r="M160" s="577"/>
      <c r="N160" s="577"/>
      <c r="O160" s="577"/>
      <c r="P160" s="581"/>
      <c r="Q160" s="581"/>
      <c r="S160" s="279"/>
      <c r="T160" s="133"/>
    </row>
    <row r="161" spans="2:20" ht="15" customHeight="1" x14ac:dyDescent="0.25">
      <c r="B161" s="576"/>
      <c r="C161" s="576"/>
      <c r="D161" s="576"/>
      <c r="E161" s="576"/>
      <c r="F161" s="576"/>
      <c r="G161" s="576"/>
      <c r="H161" s="576"/>
      <c r="I161" s="576"/>
      <c r="J161" s="576"/>
      <c r="K161" s="577"/>
      <c r="L161" s="577"/>
      <c r="M161" s="577"/>
      <c r="N161" s="577"/>
      <c r="O161" s="577"/>
      <c r="P161" s="581"/>
      <c r="Q161" s="581"/>
      <c r="S161" s="279"/>
      <c r="T161" s="133"/>
    </row>
    <row r="162" spans="2:20" ht="15" customHeight="1" x14ac:dyDescent="0.25">
      <c r="B162" s="576"/>
      <c r="C162" s="576"/>
      <c r="D162" s="576"/>
      <c r="E162" s="576"/>
      <c r="F162" s="576"/>
      <c r="G162" s="576"/>
      <c r="H162" s="576"/>
      <c r="I162" s="576"/>
      <c r="J162" s="576"/>
      <c r="K162" s="577"/>
      <c r="L162" s="577"/>
      <c r="M162" s="577"/>
      <c r="N162" s="577"/>
      <c r="O162" s="577"/>
      <c r="P162" s="581"/>
      <c r="Q162" s="581"/>
      <c r="S162" s="279"/>
      <c r="T162" s="133"/>
    </row>
    <row r="163" spans="2:20" ht="15" customHeight="1" x14ac:dyDescent="0.25">
      <c r="B163" s="576"/>
      <c r="C163" s="576"/>
      <c r="D163" s="576"/>
      <c r="E163" s="576"/>
      <c r="F163" s="576"/>
      <c r="G163" s="576"/>
      <c r="H163" s="576"/>
      <c r="I163" s="576"/>
      <c r="J163" s="576"/>
      <c r="K163" s="577"/>
      <c r="L163" s="577"/>
      <c r="M163" s="577"/>
      <c r="N163" s="577"/>
      <c r="O163" s="577"/>
      <c r="P163" s="581"/>
      <c r="Q163" s="581"/>
      <c r="S163" s="279"/>
      <c r="T163" s="133"/>
    </row>
    <row r="164" spans="2:20" ht="15" customHeight="1" x14ac:dyDescent="0.25">
      <c r="B164" s="576"/>
      <c r="C164" s="576"/>
      <c r="D164" s="576"/>
      <c r="E164" s="576"/>
      <c r="F164" s="576"/>
      <c r="G164" s="576"/>
      <c r="H164" s="576"/>
      <c r="I164" s="576"/>
      <c r="J164" s="576"/>
      <c r="K164" s="577"/>
      <c r="L164" s="577"/>
      <c r="M164" s="577"/>
      <c r="N164" s="577"/>
      <c r="O164" s="577"/>
      <c r="P164" s="581"/>
      <c r="Q164" s="581"/>
      <c r="S164" s="279"/>
      <c r="T164" s="133"/>
    </row>
    <row r="165" spans="2:20" ht="15" customHeight="1" x14ac:dyDescent="0.25">
      <c r="B165" s="576"/>
      <c r="C165" s="576"/>
      <c r="D165" s="576"/>
      <c r="E165" s="576"/>
      <c r="F165" s="576"/>
      <c r="G165" s="576"/>
      <c r="H165" s="576"/>
      <c r="I165" s="576"/>
      <c r="J165" s="576"/>
      <c r="K165" s="577"/>
      <c r="L165" s="577"/>
      <c r="M165" s="577"/>
      <c r="N165" s="577"/>
      <c r="O165" s="577"/>
      <c r="P165" s="581"/>
      <c r="Q165" s="581"/>
      <c r="S165" s="279"/>
      <c r="T165" s="133"/>
    </row>
    <row r="166" spans="2:20" ht="15" customHeight="1" x14ac:dyDescent="0.25">
      <c r="B166" s="576"/>
      <c r="C166" s="576"/>
      <c r="D166" s="576"/>
      <c r="E166" s="576"/>
      <c r="F166" s="576"/>
      <c r="G166" s="576"/>
      <c r="H166" s="576"/>
      <c r="I166" s="576"/>
      <c r="J166" s="576"/>
      <c r="K166" s="577"/>
      <c r="L166" s="577"/>
      <c r="M166" s="577"/>
      <c r="N166" s="577"/>
      <c r="O166" s="577"/>
      <c r="P166" s="581"/>
      <c r="Q166" s="581"/>
      <c r="S166" s="279"/>
      <c r="T166" s="133"/>
    </row>
    <row r="167" spans="2:20" ht="15" customHeight="1" x14ac:dyDescent="0.25">
      <c r="B167" s="576"/>
      <c r="C167" s="576"/>
      <c r="D167" s="576"/>
      <c r="E167" s="576"/>
      <c r="F167" s="576"/>
      <c r="G167" s="576"/>
      <c r="H167" s="576"/>
      <c r="I167" s="576"/>
      <c r="J167" s="576"/>
      <c r="K167" s="577"/>
      <c r="L167" s="577"/>
      <c r="M167" s="577"/>
      <c r="N167" s="577"/>
      <c r="O167" s="577"/>
      <c r="P167" s="581"/>
      <c r="Q167" s="581"/>
      <c r="S167" s="279"/>
      <c r="T167" s="133"/>
    </row>
    <row r="168" spans="2:20" ht="15" customHeight="1" x14ac:dyDescent="0.25">
      <c r="B168" s="576"/>
      <c r="C168" s="576"/>
      <c r="D168" s="576"/>
      <c r="E168" s="576"/>
      <c r="F168" s="576"/>
      <c r="G168" s="576"/>
      <c r="H168" s="576"/>
      <c r="I168" s="576"/>
      <c r="J168" s="576"/>
      <c r="K168" s="577"/>
      <c r="L168" s="577"/>
      <c r="M168" s="577"/>
      <c r="N168" s="577"/>
      <c r="O168" s="577"/>
      <c r="P168" s="581"/>
      <c r="Q168" s="581"/>
      <c r="S168" s="279"/>
      <c r="T168" s="133"/>
    </row>
    <row r="169" spans="2:20" ht="15" customHeight="1" x14ac:dyDescent="0.25">
      <c r="B169" s="576"/>
      <c r="C169" s="576"/>
      <c r="D169" s="576"/>
      <c r="E169" s="576"/>
      <c r="F169" s="576"/>
      <c r="G169" s="576"/>
      <c r="H169" s="576"/>
      <c r="I169" s="576"/>
      <c r="J169" s="576"/>
      <c r="K169" s="577"/>
      <c r="L169" s="577"/>
      <c r="M169" s="577"/>
      <c r="N169" s="577"/>
      <c r="O169" s="577"/>
      <c r="P169" s="581"/>
      <c r="Q169" s="581"/>
      <c r="S169" s="279"/>
      <c r="T169" s="133"/>
    </row>
    <row r="170" spans="2:20" ht="15" customHeight="1" x14ac:dyDescent="0.25">
      <c r="B170" s="576"/>
      <c r="C170" s="576"/>
      <c r="D170" s="576"/>
      <c r="E170" s="576"/>
      <c r="F170" s="576"/>
      <c r="G170" s="576"/>
      <c r="H170" s="576"/>
      <c r="I170" s="576"/>
      <c r="J170" s="576"/>
      <c r="K170" s="577"/>
      <c r="L170" s="577"/>
      <c r="M170" s="577"/>
      <c r="N170" s="577"/>
      <c r="O170" s="577"/>
      <c r="P170" s="581"/>
      <c r="Q170" s="581"/>
      <c r="S170" s="279"/>
      <c r="T170" s="133"/>
    </row>
    <row r="171" spans="2:20" ht="15" customHeight="1" x14ac:dyDescent="0.25">
      <c r="B171" s="576"/>
      <c r="C171" s="576"/>
      <c r="D171" s="576"/>
      <c r="E171" s="576"/>
      <c r="F171" s="576"/>
      <c r="G171" s="576"/>
      <c r="H171" s="576"/>
      <c r="I171" s="576"/>
      <c r="J171" s="576"/>
      <c r="K171" s="577"/>
      <c r="L171" s="577"/>
      <c r="M171" s="577"/>
      <c r="N171" s="577"/>
      <c r="O171" s="577"/>
      <c r="P171" s="581"/>
      <c r="Q171" s="581"/>
      <c r="S171" s="279"/>
      <c r="T171" s="133"/>
    </row>
    <row r="172" spans="2:20" ht="15" customHeight="1" x14ac:dyDescent="0.25">
      <c r="B172" s="576"/>
      <c r="C172" s="576"/>
      <c r="D172" s="576"/>
      <c r="E172" s="576"/>
      <c r="F172" s="576"/>
      <c r="G172" s="576"/>
      <c r="H172" s="576"/>
      <c r="I172" s="576"/>
      <c r="J172" s="576"/>
      <c r="K172" s="577"/>
      <c r="L172" s="577"/>
      <c r="M172" s="577"/>
      <c r="N172" s="577"/>
      <c r="O172" s="577"/>
      <c r="P172" s="581"/>
      <c r="Q172" s="581"/>
      <c r="S172" s="279"/>
      <c r="T172" s="133"/>
    </row>
    <row r="173" spans="2:20" ht="15" customHeight="1" x14ac:dyDescent="0.25">
      <c r="B173" s="576"/>
      <c r="C173" s="576"/>
      <c r="D173" s="576"/>
      <c r="E173" s="576"/>
      <c r="F173" s="576"/>
      <c r="G173" s="576"/>
      <c r="H173" s="576"/>
      <c r="I173" s="576"/>
      <c r="J173" s="576"/>
      <c r="K173" s="577"/>
      <c r="L173" s="577"/>
      <c r="M173" s="577"/>
      <c r="N173" s="577"/>
      <c r="O173" s="577"/>
      <c r="P173" s="581"/>
      <c r="Q173" s="581"/>
      <c r="S173" s="279"/>
      <c r="T173" s="133"/>
    </row>
    <row r="174" spans="2:20" ht="15" customHeight="1" x14ac:dyDescent="0.25">
      <c r="B174" s="576"/>
      <c r="C174" s="576"/>
      <c r="D174" s="576"/>
      <c r="E174" s="576"/>
      <c r="F174" s="576"/>
      <c r="G174" s="576"/>
      <c r="H174" s="576"/>
      <c r="I174" s="576"/>
      <c r="J174" s="576"/>
      <c r="K174" s="577"/>
      <c r="L174" s="577"/>
      <c r="M174" s="577"/>
      <c r="N174" s="577"/>
      <c r="O174" s="577"/>
      <c r="P174" s="581"/>
      <c r="Q174" s="581"/>
      <c r="S174" s="279"/>
      <c r="T174" s="133"/>
    </row>
    <row r="175" spans="2:20" ht="15" customHeight="1" x14ac:dyDescent="0.25">
      <c r="B175" s="576"/>
      <c r="C175" s="576"/>
      <c r="D175" s="576"/>
      <c r="E175" s="576"/>
      <c r="F175" s="576"/>
      <c r="G175" s="576"/>
      <c r="H175" s="576"/>
      <c r="I175" s="576"/>
      <c r="J175" s="576"/>
      <c r="K175" s="577"/>
      <c r="L175" s="577"/>
      <c r="M175" s="577"/>
      <c r="N175" s="577"/>
      <c r="O175" s="577"/>
      <c r="P175" s="581"/>
      <c r="Q175" s="581"/>
      <c r="S175" s="279"/>
      <c r="T175" s="133"/>
    </row>
    <row r="176" spans="2:20" ht="15" customHeight="1" x14ac:dyDescent="0.25">
      <c r="B176" s="576"/>
      <c r="C176" s="576"/>
      <c r="D176" s="576"/>
      <c r="E176" s="576"/>
      <c r="F176" s="576"/>
      <c r="G176" s="576"/>
      <c r="H176" s="576"/>
      <c r="I176" s="576"/>
      <c r="J176" s="576"/>
      <c r="K176" s="577"/>
      <c r="L176" s="577"/>
      <c r="M176" s="577"/>
      <c r="N176" s="577"/>
      <c r="O176" s="577"/>
      <c r="P176" s="581"/>
      <c r="Q176" s="581"/>
      <c r="S176" s="279"/>
      <c r="T176" s="133"/>
    </row>
    <row r="177" spans="1:22" ht="15" customHeight="1" x14ac:dyDescent="0.25">
      <c r="B177" s="576"/>
      <c r="C177" s="576"/>
      <c r="D177" s="576"/>
      <c r="E177" s="576"/>
      <c r="F177" s="576"/>
      <c r="G177" s="576"/>
      <c r="H177" s="576"/>
      <c r="I177" s="576"/>
      <c r="J177" s="576"/>
      <c r="K177" s="577"/>
      <c r="L177" s="577"/>
      <c r="M177" s="577"/>
      <c r="N177" s="577"/>
      <c r="O177" s="577"/>
      <c r="P177" s="581"/>
      <c r="Q177" s="581"/>
      <c r="S177" s="279"/>
      <c r="T177" s="133"/>
    </row>
    <row r="178" spans="1:22" ht="15" customHeight="1" x14ac:dyDescent="0.25">
      <c r="B178" s="576"/>
      <c r="C178" s="576"/>
      <c r="D178" s="576"/>
      <c r="E178" s="576"/>
      <c r="F178" s="576"/>
      <c r="G178" s="576"/>
      <c r="H178" s="576"/>
      <c r="I178" s="576"/>
      <c r="J178" s="576"/>
      <c r="K178" s="577"/>
      <c r="L178" s="577"/>
      <c r="M178" s="577"/>
      <c r="N178" s="577"/>
      <c r="O178" s="577"/>
      <c r="P178" s="581"/>
      <c r="Q178" s="581"/>
      <c r="S178" s="279"/>
      <c r="T178" s="133"/>
    </row>
    <row r="179" spans="1:22" ht="15" customHeight="1" x14ac:dyDescent="0.25">
      <c r="B179" s="576"/>
      <c r="C179" s="576"/>
      <c r="D179" s="576"/>
      <c r="E179" s="576"/>
      <c r="F179" s="576"/>
      <c r="G179" s="576"/>
      <c r="H179" s="576"/>
      <c r="I179" s="576"/>
      <c r="J179" s="576"/>
      <c r="K179" s="577"/>
      <c r="L179" s="577"/>
      <c r="M179" s="577"/>
      <c r="N179" s="577"/>
      <c r="O179" s="577"/>
      <c r="P179" s="581"/>
      <c r="Q179" s="581"/>
      <c r="S179" s="279"/>
      <c r="T179" s="133"/>
    </row>
    <row r="180" spans="1:22" ht="15" customHeight="1" x14ac:dyDescent="0.25">
      <c r="B180" s="576"/>
      <c r="C180" s="576"/>
      <c r="D180" s="576"/>
      <c r="E180" s="576"/>
      <c r="F180" s="576"/>
      <c r="G180" s="576"/>
      <c r="H180" s="576"/>
      <c r="I180" s="576"/>
      <c r="J180" s="576"/>
      <c r="K180" s="577"/>
      <c r="L180" s="577"/>
      <c r="M180" s="577"/>
      <c r="N180" s="577"/>
      <c r="O180" s="577"/>
      <c r="P180" s="581"/>
      <c r="Q180" s="581"/>
      <c r="S180" s="279"/>
      <c r="T180" s="133"/>
    </row>
    <row r="181" spans="1:22" ht="17.25" customHeight="1" x14ac:dyDescent="0.25">
      <c r="B181" s="249"/>
      <c r="C181" s="249"/>
      <c r="D181" s="249"/>
      <c r="E181" s="249"/>
      <c r="F181" s="249" t="s">
        <v>4</v>
      </c>
      <c r="G181" s="219"/>
      <c r="H181" s="219"/>
      <c r="I181" s="219"/>
      <c r="J181" s="219"/>
      <c r="K181" s="219"/>
      <c r="L181" s="229"/>
      <c r="M181" s="571" t="s">
        <v>3</v>
      </c>
      <c r="N181" s="571"/>
      <c r="O181" s="571"/>
      <c r="P181" s="593">
        <f>SUM(P144:Q180)</f>
        <v>0</v>
      </c>
      <c r="Q181" s="594"/>
      <c r="S181" s="279"/>
      <c r="T181" s="191"/>
    </row>
    <row r="182" spans="1:22" ht="7.5" customHeight="1" x14ac:dyDescent="0.25">
      <c r="B182" s="574"/>
      <c r="C182" s="574"/>
      <c r="D182" s="574"/>
      <c r="E182" s="574"/>
      <c r="F182" s="574"/>
      <c r="G182" s="574"/>
      <c r="H182" s="574"/>
      <c r="I182" s="574"/>
      <c r="J182" s="574"/>
      <c r="K182" s="574"/>
      <c r="L182" s="574"/>
      <c r="M182" s="574"/>
      <c r="N182" s="574"/>
      <c r="O182" s="574"/>
      <c r="P182" s="574"/>
      <c r="Q182" s="574"/>
      <c r="S182" s="279"/>
      <c r="T182" s="191"/>
    </row>
    <row r="183" spans="1:22" ht="17.25" customHeight="1" x14ac:dyDescent="0.25">
      <c r="B183" s="574" t="s">
        <v>127</v>
      </c>
      <c r="C183" s="574"/>
      <c r="D183" s="574"/>
      <c r="E183" s="574"/>
      <c r="F183" s="574"/>
      <c r="G183" s="574"/>
      <c r="H183" s="574"/>
      <c r="I183" s="574"/>
      <c r="J183" s="574"/>
      <c r="K183" s="574"/>
      <c r="L183" s="574"/>
      <c r="M183" s="574"/>
      <c r="N183" s="574"/>
      <c r="O183" s="574"/>
      <c r="P183" s="574"/>
      <c r="Q183" s="574"/>
      <c r="S183" s="279"/>
      <c r="T183" s="191"/>
    </row>
    <row r="184" spans="1:22" s="2" customFormat="1" ht="13.2" x14ac:dyDescent="0.25">
      <c r="A184" s="369"/>
      <c r="B184" s="205" t="str">
        <f>'Main Page'!$G$9</f>
        <v>2026-2027</v>
      </c>
      <c r="C184" s="368" t="s">
        <v>526</v>
      </c>
      <c r="D184" s="368"/>
      <c r="E184" s="206" t="str">
        <f>'Main Page'!$F$13</f>
        <v>Albemarle County Public Schools</v>
      </c>
      <c r="F184" s="206"/>
      <c r="G184" s="206"/>
      <c r="H184" s="207"/>
      <c r="I184" s="206" t="s">
        <v>532</v>
      </c>
      <c r="J184" s="208">
        <f>'Main Page'!$F$14</f>
        <v>2</v>
      </c>
      <c r="K184" s="370" t="str">
        <f>'Main Page'!$B$6</f>
        <v>Title IV, Part A, Student Support and Academic Enrichment Grants</v>
      </c>
      <c r="L184" s="370"/>
      <c r="M184" s="370"/>
      <c r="N184" s="370"/>
      <c r="O184" s="370"/>
      <c r="P184" s="370"/>
      <c r="Q184" s="370"/>
      <c r="R184" s="553"/>
      <c r="S184" s="279"/>
      <c r="T184" s="9"/>
      <c r="U184" s="9"/>
      <c r="V184" s="9"/>
    </row>
    <row r="185" spans="1:22" ht="17.25" customHeight="1" x14ac:dyDescent="0.25">
      <c r="B185" s="549" t="s">
        <v>244</v>
      </c>
      <c r="C185" s="549"/>
      <c r="D185" s="549"/>
      <c r="E185" s="549"/>
      <c r="F185" s="549"/>
      <c r="G185" s="549"/>
      <c r="H185" s="549"/>
      <c r="I185" s="549"/>
      <c r="J185" s="549"/>
      <c r="K185" s="549"/>
      <c r="L185" s="549"/>
      <c r="M185" s="549"/>
      <c r="N185" s="549"/>
      <c r="O185" s="549"/>
      <c r="P185" s="549"/>
      <c r="Q185" s="549"/>
      <c r="S185" s="279"/>
      <c r="T185" s="191"/>
    </row>
    <row r="186" spans="1:22" ht="17.25" customHeight="1" x14ac:dyDescent="0.25">
      <c r="B186" s="603" t="s">
        <v>239</v>
      </c>
      <c r="C186" s="604"/>
      <c r="D186" s="604"/>
      <c r="E186" s="604"/>
      <c r="F186" s="604"/>
      <c r="G186" s="604"/>
      <c r="H186" s="604"/>
      <c r="I186" s="604"/>
      <c r="J186" s="604"/>
      <c r="K186" s="604"/>
      <c r="L186" s="604"/>
      <c r="M186" s="604"/>
      <c r="N186" s="604"/>
      <c r="O186" s="604"/>
      <c r="P186" s="604"/>
      <c r="Q186" s="605"/>
      <c r="S186" s="279"/>
      <c r="T186" s="191"/>
    </row>
    <row r="187" spans="1:22" ht="127.5" customHeight="1" x14ac:dyDescent="0.25">
      <c r="B187" s="582"/>
      <c r="C187" s="583"/>
      <c r="D187" s="583"/>
      <c r="E187" s="583"/>
      <c r="F187" s="583"/>
      <c r="G187" s="583"/>
      <c r="H187" s="583"/>
      <c r="I187" s="583"/>
      <c r="J187" s="583"/>
      <c r="K187" s="583"/>
      <c r="L187" s="583"/>
      <c r="M187" s="583"/>
      <c r="N187" s="583"/>
      <c r="O187" s="583"/>
      <c r="P187" s="583"/>
      <c r="Q187" s="584"/>
      <c r="S187" s="279"/>
      <c r="T187" s="133"/>
    </row>
    <row r="188" spans="1:22" ht="127.5" customHeight="1" x14ac:dyDescent="0.25">
      <c r="B188" s="585"/>
      <c r="C188" s="586"/>
      <c r="D188" s="586"/>
      <c r="E188" s="586"/>
      <c r="F188" s="586"/>
      <c r="G188" s="586"/>
      <c r="H188" s="586"/>
      <c r="I188" s="586"/>
      <c r="J188" s="586"/>
      <c r="K188" s="586"/>
      <c r="L188" s="586"/>
      <c r="M188" s="586"/>
      <c r="N188" s="586"/>
      <c r="O188" s="586"/>
      <c r="P188" s="586"/>
      <c r="Q188" s="587"/>
      <c r="S188" s="279"/>
      <c r="T188" s="133"/>
    </row>
    <row r="189" spans="1:22" ht="127.5" customHeight="1" x14ac:dyDescent="0.25">
      <c r="B189" s="588"/>
      <c r="C189" s="589"/>
      <c r="D189" s="589"/>
      <c r="E189" s="589"/>
      <c r="F189" s="589"/>
      <c r="G189" s="589"/>
      <c r="H189" s="589"/>
      <c r="I189" s="589"/>
      <c r="J189" s="589"/>
      <c r="K189" s="589"/>
      <c r="L189" s="589"/>
      <c r="M189" s="589"/>
      <c r="N189" s="589"/>
      <c r="O189" s="589"/>
      <c r="P189" s="589"/>
      <c r="Q189" s="590"/>
      <c r="S189" s="279"/>
      <c r="T189" s="133"/>
    </row>
    <row r="190" spans="1:22" ht="17.25" customHeight="1" x14ac:dyDescent="0.25">
      <c r="B190" s="599" t="s">
        <v>1</v>
      </c>
      <c r="C190" s="599"/>
      <c r="D190" s="599"/>
      <c r="E190" s="599"/>
      <c r="F190" s="599"/>
      <c r="G190" s="599"/>
      <c r="H190" s="599"/>
      <c r="I190" s="599"/>
      <c r="J190" s="599"/>
      <c r="K190" s="601" t="s">
        <v>499</v>
      </c>
      <c r="L190" s="602"/>
      <c r="M190" s="599" t="s">
        <v>241</v>
      </c>
      <c r="N190" s="599"/>
      <c r="O190" s="599"/>
      <c r="P190" s="600" t="s">
        <v>2</v>
      </c>
      <c r="Q190" s="600"/>
      <c r="S190" s="279"/>
      <c r="T190" s="191"/>
    </row>
    <row r="191" spans="1:22" ht="15" customHeight="1" x14ac:dyDescent="0.25">
      <c r="B191" s="576"/>
      <c r="C191" s="576"/>
      <c r="D191" s="576"/>
      <c r="E191" s="576"/>
      <c r="F191" s="576"/>
      <c r="G191" s="576"/>
      <c r="H191" s="576"/>
      <c r="I191" s="576"/>
      <c r="J191" s="576"/>
      <c r="K191" s="577"/>
      <c r="L191" s="577"/>
      <c r="M191" s="577"/>
      <c r="N191" s="577"/>
      <c r="O191" s="577"/>
      <c r="P191" s="581"/>
      <c r="Q191" s="581"/>
      <c r="S191" s="279"/>
      <c r="T191" s="133"/>
    </row>
    <row r="192" spans="1:22" ht="15" customHeight="1" x14ac:dyDescent="0.25">
      <c r="B192" s="576"/>
      <c r="C192" s="576"/>
      <c r="D192" s="576"/>
      <c r="E192" s="576"/>
      <c r="F192" s="576"/>
      <c r="G192" s="576"/>
      <c r="H192" s="576"/>
      <c r="I192" s="576"/>
      <c r="J192" s="576"/>
      <c r="K192" s="577"/>
      <c r="L192" s="577"/>
      <c r="M192" s="577"/>
      <c r="N192" s="577"/>
      <c r="O192" s="577"/>
      <c r="P192" s="581"/>
      <c r="Q192" s="581"/>
      <c r="S192" s="279"/>
      <c r="T192" s="133"/>
    </row>
    <row r="193" spans="2:20" ht="15" customHeight="1" x14ac:dyDescent="0.25">
      <c r="B193" s="576"/>
      <c r="C193" s="576"/>
      <c r="D193" s="576"/>
      <c r="E193" s="576"/>
      <c r="F193" s="576"/>
      <c r="G193" s="576"/>
      <c r="H193" s="576"/>
      <c r="I193" s="576"/>
      <c r="J193" s="576"/>
      <c r="K193" s="577"/>
      <c r="L193" s="577"/>
      <c r="M193" s="577"/>
      <c r="N193" s="577"/>
      <c r="O193" s="577"/>
      <c r="P193" s="581"/>
      <c r="Q193" s="581"/>
      <c r="S193" s="279"/>
      <c r="T193" s="133"/>
    </row>
    <row r="194" spans="2:20" ht="15" customHeight="1" x14ac:dyDescent="0.25">
      <c r="B194" s="576"/>
      <c r="C194" s="576"/>
      <c r="D194" s="576"/>
      <c r="E194" s="576"/>
      <c r="F194" s="576"/>
      <c r="G194" s="576"/>
      <c r="H194" s="576"/>
      <c r="I194" s="576"/>
      <c r="J194" s="576"/>
      <c r="K194" s="577"/>
      <c r="L194" s="577"/>
      <c r="M194" s="577"/>
      <c r="N194" s="577"/>
      <c r="O194" s="577"/>
      <c r="P194" s="581"/>
      <c r="Q194" s="581"/>
      <c r="S194" s="279"/>
      <c r="T194" s="133"/>
    </row>
    <row r="195" spans="2:20" ht="15" customHeight="1" x14ac:dyDescent="0.25">
      <c r="B195" s="576"/>
      <c r="C195" s="576"/>
      <c r="D195" s="576"/>
      <c r="E195" s="576"/>
      <c r="F195" s="576"/>
      <c r="G195" s="576"/>
      <c r="H195" s="576"/>
      <c r="I195" s="576"/>
      <c r="J195" s="576"/>
      <c r="K195" s="577"/>
      <c r="L195" s="577"/>
      <c r="M195" s="577"/>
      <c r="N195" s="577"/>
      <c r="O195" s="577"/>
      <c r="P195" s="581"/>
      <c r="Q195" s="581"/>
      <c r="S195" s="279"/>
      <c r="T195" s="133"/>
    </row>
    <row r="196" spans="2:20" ht="15" customHeight="1" x14ac:dyDescent="0.25">
      <c r="B196" s="576"/>
      <c r="C196" s="576"/>
      <c r="D196" s="576"/>
      <c r="E196" s="576"/>
      <c r="F196" s="576"/>
      <c r="G196" s="576"/>
      <c r="H196" s="576"/>
      <c r="I196" s="576"/>
      <c r="J196" s="576"/>
      <c r="K196" s="577"/>
      <c r="L196" s="577"/>
      <c r="M196" s="577"/>
      <c r="N196" s="577"/>
      <c r="O196" s="577"/>
      <c r="P196" s="581"/>
      <c r="Q196" s="581"/>
      <c r="S196" s="279"/>
      <c r="T196" s="133"/>
    </row>
    <row r="197" spans="2:20" ht="15" customHeight="1" x14ac:dyDescent="0.25">
      <c r="B197" s="576"/>
      <c r="C197" s="576"/>
      <c r="D197" s="576"/>
      <c r="E197" s="576"/>
      <c r="F197" s="576"/>
      <c r="G197" s="576"/>
      <c r="H197" s="576"/>
      <c r="I197" s="576"/>
      <c r="J197" s="576"/>
      <c r="K197" s="577"/>
      <c r="L197" s="577"/>
      <c r="M197" s="577"/>
      <c r="N197" s="577"/>
      <c r="O197" s="577"/>
      <c r="P197" s="581"/>
      <c r="Q197" s="581"/>
      <c r="S197" s="279"/>
      <c r="T197" s="133"/>
    </row>
    <row r="198" spans="2:20" ht="15" customHeight="1" x14ac:dyDescent="0.25">
      <c r="B198" s="576"/>
      <c r="C198" s="576"/>
      <c r="D198" s="576"/>
      <c r="E198" s="576"/>
      <c r="F198" s="576"/>
      <c r="G198" s="576"/>
      <c r="H198" s="576"/>
      <c r="I198" s="576"/>
      <c r="J198" s="576"/>
      <c r="K198" s="577"/>
      <c r="L198" s="577"/>
      <c r="M198" s="577"/>
      <c r="N198" s="577"/>
      <c r="O198" s="577"/>
      <c r="P198" s="581"/>
      <c r="Q198" s="581"/>
      <c r="S198" s="279"/>
      <c r="T198" s="133"/>
    </row>
    <row r="199" spans="2:20" ht="15" customHeight="1" x14ac:dyDescent="0.25">
      <c r="B199" s="576"/>
      <c r="C199" s="576"/>
      <c r="D199" s="576"/>
      <c r="E199" s="576"/>
      <c r="F199" s="576"/>
      <c r="G199" s="576"/>
      <c r="H199" s="576"/>
      <c r="I199" s="576"/>
      <c r="J199" s="576"/>
      <c r="K199" s="577"/>
      <c r="L199" s="577"/>
      <c r="M199" s="577"/>
      <c r="N199" s="577"/>
      <c r="O199" s="577"/>
      <c r="P199" s="581"/>
      <c r="Q199" s="581"/>
      <c r="S199" s="279"/>
      <c r="T199" s="133"/>
    </row>
    <row r="200" spans="2:20" ht="15" customHeight="1" x14ac:dyDescent="0.25">
      <c r="B200" s="576"/>
      <c r="C200" s="576"/>
      <c r="D200" s="576"/>
      <c r="E200" s="576"/>
      <c r="F200" s="576"/>
      <c r="G200" s="576"/>
      <c r="H200" s="576"/>
      <c r="I200" s="576"/>
      <c r="J200" s="576"/>
      <c r="K200" s="577"/>
      <c r="L200" s="577"/>
      <c r="M200" s="577"/>
      <c r="N200" s="577"/>
      <c r="O200" s="577"/>
      <c r="P200" s="581"/>
      <c r="Q200" s="581"/>
      <c r="S200" s="279"/>
      <c r="T200" s="133"/>
    </row>
    <row r="201" spans="2:20" ht="15" customHeight="1" x14ac:dyDescent="0.25">
      <c r="B201" s="576"/>
      <c r="C201" s="576"/>
      <c r="D201" s="576"/>
      <c r="E201" s="576"/>
      <c r="F201" s="576"/>
      <c r="G201" s="576"/>
      <c r="H201" s="576"/>
      <c r="I201" s="576"/>
      <c r="J201" s="576"/>
      <c r="K201" s="577"/>
      <c r="L201" s="577"/>
      <c r="M201" s="577"/>
      <c r="N201" s="577"/>
      <c r="O201" s="577"/>
      <c r="P201" s="581"/>
      <c r="Q201" s="581"/>
      <c r="S201" s="279"/>
      <c r="T201" s="133"/>
    </row>
    <row r="202" spans="2:20" ht="15" customHeight="1" x14ac:dyDescent="0.25">
      <c r="B202" s="576"/>
      <c r="C202" s="576"/>
      <c r="D202" s="576"/>
      <c r="E202" s="576"/>
      <c r="F202" s="576"/>
      <c r="G202" s="576"/>
      <c r="H202" s="576"/>
      <c r="I202" s="576"/>
      <c r="J202" s="576"/>
      <c r="K202" s="577"/>
      <c r="L202" s="577"/>
      <c r="M202" s="577"/>
      <c r="N202" s="577"/>
      <c r="O202" s="577"/>
      <c r="P202" s="581"/>
      <c r="Q202" s="581"/>
      <c r="S202" s="279"/>
      <c r="T202" s="133"/>
    </row>
    <row r="203" spans="2:20" ht="15" customHeight="1" x14ac:dyDescent="0.25">
      <c r="B203" s="576"/>
      <c r="C203" s="576"/>
      <c r="D203" s="576"/>
      <c r="E203" s="576"/>
      <c r="F203" s="576"/>
      <c r="G203" s="576"/>
      <c r="H203" s="576"/>
      <c r="I203" s="576"/>
      <c r="J203" s="576"/>
      <c r="K203" s="577"/>
      <c r="L203" s="577"/>
      <c r="M203" s="577"/>
      <c r="N203" s="577"/>
      <c r="O203" s="577"/>
      <c r="P203" s="581"/>
      <c r="Q203" s="581"/>
      <c r="S203" s="279"/>
      <c r="T203" s="133"/>
    </row>
    <row r="204" spans="2:20" ht="15" customHeight="1" x14ac:dyDescent="0.25">
      <c r="B204" s="576"/>
      <c r="C204" s="576"/>
      <c r="D204" s="576"/>
      <c r="E204" s="576"/>
      <c r="F204" s="576"/>
      <c r="G204" s="576"/>
      <c r="H204" s="576"/>
      <c r="I204" s="576"/>
      <c r="J204" s="576"/>
      <c r="K204" s="577"/>
      <c r="L204" s="577"/>
      <c r="M204" s="577"/>
      <c r="N204" s="577"/>
      <c r="O204" s="577"/>
      <c r="P204" s="581"/>
      <c r="Q204" s="581"/>
      <c r="S204" s="279"/>
      <c r="T204" s="133"/>
    </row>
    <row r="205" spans="2:20" ht="15" customHeight="1" x14ac:dyDescent="0.25">
      <c r="B205" s="576"/>
      <c r="C205" s="576"/>
      <c r="D205" s="576"/>
      <c r="E205" s="576"/>
      <c r="F205" s="576"/>
      <c r="G205" s="576"/>
      <c r="H205" s="576"/>
      <c r="I205" s="576"/>
      <c r="J205" s="576"/>
      <c r="K205" s="577"/>
      <c r="L205" s="577"/>
      <c r="M205" s="577"/>
      <c r="N205" s="577"/>
      <c r="O205" s="577"/>
      <c r="P205" s="581"/>
      <c r="Q205" s="581"/>
      <c r="S205" s="279"/>
      <c r="T205" s="133"/>
    </row>
    <row r="206" spans="2:20" ht="15" customHeight="1" x14ac:dyDescent="0.25">
      <c r="B206" s="576"/>
      <c r="C206" s="576"/>
      <c r="D206" s="576"/>
      <c r="E206" s="576"/>
      <c r="F206" s="576"/>
      <c r="G206" s="576"/>
      <c r="H206" s="576"/>
      <c r="I206" s="576"/>
      <c r="J206" s="576"/>
      <c r="K206" s="577"/>
      <c r="L206" s="577"/>
      <c r="M206" s="577"/>
      <c r="N206" s="577"/>
      <c r="O206" s="577"/>
      <c r="P206" s="581"/>
      <c r="Q206" s="581"/>
      <c r="S206" s="279"/>
      <c r="T206" s="133"/>
    </row>
    <row r="207" spans="2:20" ht="15" customHeight="1" x14ac:dyDescent="0.25">
      <c r="B207" s="576"/>
      <c r="C207" s="576"/>
      <c r="D207" s="576"/>
      <c r="E207" s="576"/>
      <c r="F207" s="576"/>
      <c r="G207" s="576"/>
      <c r="H207" s="576"/>
      <c r="I207" s="576"/>
      <c r="J207" s="576"/>
      <c r="K207" s="577"/>
      <c r="L207" s="577"/>
      <c r="M207" s="577"/>
      <c r="N207" s="577"/>
      <c r="O207" s="577"/>
      <c r="P207" s="581"/>
      <c r="Q207" s="581"/>
      <c r="S207" s="279"/>
      <c r="T207" s="133"/>
    </row>
    <row r="208" spans="2:20" ht="15" customHeight="1" x14ac:dyDescent="0.25">
      <c r="B208" s="576"/>
      <c r="C208" s="576"/>
      <c r="D208" s="576"/>
      <c r="E208" s="576"/>
      <c r="F208" s="576"/>
      <c r="G208" s="576"/>
      <c r="H208" s="576"/>
      <c r="I208" s="576"/>
      <c r="J208" s="576"/>
      <c r="K208" s="577"/>
      <c r="L208" s="577"/>
      <c r="M208" s="577"/>
      <c r="N208" s="577"/>
      <c r="O208" s="577"/>
      <c r="P208" s="581"/>
      <c r="Q208" s="581"/>
      <c r="S208" s="279"/>
      <c r="T208" s="133"/>
    </row>
    <row r="209" spans="2:20" ht="15" customHeight="1" x14ac:dyDescent="0.25">
      <c r="B209" s="576"/>
      <c r="C209" s="576"/>
      <c r="D209" s="576"/>
      <c r="E209" s="576"/>
      <c r="F209" s="576"/>
      <c r="G209" s="576"/>
      <c r="H209" s="576"/>
      <c r="I209" s="576"/>
      <c r="J209" s="576"/>
      <c r="K209" s="577"/>
      <c r="L209" s="577"/>
      <c r="M209" s="577"/>
      <c r="N209" s="577"/>
      <c r="O209" s="577"/>
      <c r="P209" s="581"/>
      <c r="Q209" s="581"/>
      <c r="S209" s="279"/>
      <c r="T209" s="133"/>
    </row>
    <row r="210" spans="2:20" ht="15" customHeight="1" x14ac:dyDescent="0.25">
      <c r="B210" s="576"/>
      <c r="C210" s="576"/>
      <c r="D210" s="576"/>
      <c r="E210" s="576"/>
      <c r="F210" s="576"/>
      <c r="G210" s="576"/>
      <c r="H210" s="576"/>
      <c r="I210" s="576"/>
      <c r="J210" s="576"/>
      <c r="K210" s="577"/>
      <c r="L210" s="577"/>
      <c r="M210" s="577"/>
      <c r="N210" s="577"/>
      <c r="O210" s="577"/>
      <c r="P210" s="581"/>
      <c r="Q210" s="581"/>
      <c r="S210" s="279"/>
      <c r="T210" s="133"/>
    </row>
    <row r="211" spans="2:20" ht="15" customHeight="1" x14ac:dyDescent="0.25">
      <c r="B211" s="576"/>
      <c r="C211" s="576"/>
      <c r="D211" s="576"/>
      <c r="E211" s="576"/>
      <c r="F211" s="576"/>
      <c r="G211" s="576"/>
      <c r="H211" s="576"/>
      <c r="I211" s="576"/>
      <c r="J211" s="576"/>
      <c r="K211" s="577"/>
      <c r="L211" s="577"/>
      <c r="M211" s="577"/>
      <c r="N211" s="577"/>
      <c r="O211" s="577"/>
      <c r="P211" s="581"/>
      <c r="Q211" s="581"/>
      <c r="S211" s="279"/>
      <c r="T211" s="133"/>
    </row>
    <row r="212" spans="2:20" ht="15" customHeight="1" x14ac:dyDescent="0.25">
      <c r="B212" s="576"/>
      <c r="C212" s="576"/>
      <c r="D212" s="576"/>
      <c r="E212" s="576"/>
      <c r="F212" s="576"/>
      <c r="G212" s="576"/>
      <c r="H212" s="576"/>
      <c r="I212" s="576"/>
      <c r="J212" s="576"/>
      <c r="K212" s="577"/>
      <c r="L212" s="577"/>
      <c r="M212" s="577"/>
      <c r="N212" s="577"/>
      <c r="O212" s="577"/>
      <c r="P212" s="581"/>
      <c r="Q212" s="581"/>
      <c r="S212" s="279"/>
      <c r="T212" s="133"/>
    </row>
    <row r="213" spans="2:20" ht="15" customHeight="1" x14ac:dyDescent="0.25">
      <c r="B213" s="576"/>
      <c r="C213" s="576"/>
      <c r="D213" s="576"/>
      <c r="E213" s="576"/>
      <c r="F213" s="576"/>
      <c r="G213" s="576"/>
      <c r="H213" s="576"/>
      <c r="I213" s="576"/>
      <c r="J213" s="576"/>
      <c r="K213" s="577"/>
      <c r="L213" s="577"/>
      <c r="M213" s="577"/>
      <c r="N213" s="577"/>
      <c r="O213" s="577"/>
      <c r="P213" s="581"/>
      <c r="Q213" s="581"/>
      <c r="S213" s="279"/>
      <c r="T213" s="133"/>
    </row>
    <row r="214" spans="2:20" ht="15" customHeight="1" x14ac:dyDescent="0.25">
      <c r="B214" s="576"/>
      <c r="C214" s="576"/>
      <c r="D214" s="576"/>
      <c r="E214" s="576"/>
      <c r="F214" s="576"/>
      <c r="G214" s="576"/>
      <c r="H214" s="576"/>
      <c r="I214" s="576"/>
      <c r="J214" s="576"/>
      <c r="K214" s="577"/>
      <c r="L214" s="577"/>
      <c r="M214" s="577"/>
      <c r="N214" s="577"/>
      <c r="O214" s="577"/>
      <c r="P214" s="581"/>
      <c r="Q214" s="581"/>
      <c r="S214" s="279"/>
      <c r="T214" s="133"/>
    </row>
    <row r="215" spans="2:20" ht="15" customHeight="1" x14ac:dyDescent="0.25">
      <c r="B215" s="576"/>
      <c r="C215" s="576"/>
      <c r="D215" s="576"/>
      <c r="E215" s="576"/>
      <c r="F215" s="576"/>
      <c r="G215" s="576"/>
      <c r="H215" s="576"/>
      <c r="I215" s="576"/>
      <c r="J215" s="576"/>
      <c r="K215" s="577"/>
      <c r="L215" s="577"/>
      <c r="M215" s="577"/>
      <c r="N215" s="577"/>
      <c r="O215" s="577"/>
      <c r="P215" s="581"/>
      <c r="Q215" s="581"/>
      <c r="S215" s="279"/>
      <c r="T215" s="133"/>
    </row>
    <row r="216" spans="2:20" ht="15" customHeight="1" x14ac:dyDescent="0.25">
      <c r="B216" s="576"/>
      <c r="C216" s="576"/>
      <c r="D216" s="576"/>
      <c r="E216" s="576"/>
      <c r="F216" s="576"/>
      <c r="G216" s="576"/>
      <c r="H216" s="576"/>
      <c r="I216" s="576"/>
      <c r="J216" s="576"/>
      <c r="K216" s="577"/>
      <c r="L216" s="577"/>
      <c r="M216" s="577"/>
      <c r="N216" s="577"/>
      <c r="O216" s="577"/>
      <c r="P216" s="581"/>
      <c r="Q216" s="581"/>
      <c r="S216" s="279"/>
      <c r="T216" s="133"/>
    </row>
    <row r="217" spans="2:20" ht="15" customHeight="1" x14ac:dyDescent="0.25">
      <c r="B217" s="576"/>
      <c r="C217" s="576"/>
      <c r="D217" s="576"/>
      <c r="E217" s="576"/>
      <c r="F217" s="576"/>
      <c r="G217" s="576"/>
      <c r="H217" s="576"/>
      <c r="I217" s="576"/>
      <c r="J217" s="576"/>
      <c r="K217" s="577"/>
      <c r="L217" s="577"/>
      <c r="M217" s="577"/>
      <c r="N217" s="577"/>
      <c r="O217" s="577"/>
      <c r="P217" s="581"/>
      <c r="Q217" s="581"/>
      <c r="S217" s="279"/>
      <c r="T217" s="133"/>
    </row>
    <row r="218" spans="2:20" ht="15" customHeight="1" x14ac:dyDescent="0.25">
      <c r="B218" s="576"/>
      <c r="C218" s="576"/>
      <c r="D218" s="576"/>
      <c r="E218" s="576"/>
      <c r="F218" s="576"/>
      <c r="G218" s="576"/>
      <c r="H218" s="576"/>
      <c r="I218" s="576"/>
      <c r="J218" s="576"/>
      <c r="K218" s="577"/>
      <c r="L218" s="577"/>
      <c r="M218" s="577"/>
      <c r="N218" s="577"/>
      <c r="O218" s="577"/>
      <c r="P218" s="581"/>
      <c r="Q218" s="581"/>
      <c r="S218" s="279"/>
      <c r="T218" s="133"/>
    </row>
    <row r="219" spans="2:20" ht="15" customHeight="1" x14ac:dyDescent="0.25">
      <c r="B219" s="576"/>
      <c r="C219" s="576"/>
      <c r="D219" s="576"/>
      <c r="E219" s="576"/>
      <c r="F219" s="576"/>
      <c r="G219" s="576"/>
      <c r="H219" s="576"/>
      <c r="I219" s="576"/>
      <c r="J219" s="576"/>
      <c r="K219" s="577"/>
      <c r="L219" s="577"/>
      <c r="M219" s="577"/>
      <c r="N219" s="577"/>
      <c r="O219" s="577"/>
      <c r="P219" s="581"/>
      <c r="Q219" s="581"/>
      <c r="S219" s="279"/>
      <c r="T219" s="133"/>
    </row>
    <row r="220" spans="2:20" ht="15" customHeight="1" x14ac:dyDescent="0.25">
      <c r="B220" s="576"/>
      <c r="C220" s="576"/>
      <c r="D220" s="576"/>
      <c r="E220" s="576"/>
      <c r="F220" s="576"/>
      <c r="G220" s="576"/>
      <c r="H220" s="576"/>
      <c r="I220" s="576"/>
      <c r="J220" s="576"/>
      <c r="K220" s="577"/>
      <c r="L220" s="577"/>
      <c r="M220" s="577"/>
      <c r="N220" s="577"/>
      <c r="O220" s="577"/>
      <c r="P220" s="581"/>
      <c r="Q220" s="581"/>
      <c r="S220" s="279"/>
      <c r="T220" s="133"/>
    </row>
    <row r="221" spans="2:20" ht="15" customHeight="1" x14ac:dyDescent="0.25">
      <c r="B221" s="576"/>
      <c r="C221" s="576"/>
      <c r="D221" s="576"/>
      <c r="E221" s="576"/>
      <c r="F221" s="576"/>
      <c r="G221" s="576"/>
      <c r="H221" s="576"/>
      <c r="I221" s="576"/>
      <c r="J221" s="576"/>
      <c r="K221" s="577"/>
      <c r="L221" s="577"/>
      <c r="M221" s="577"/>
      <c r="N221" s="577"/>
      <c r="O221" s="577"/>
      <c r="P221" s="581"/>
      <c r="Q221" s="581"/>
      <c r="S221" s="279"/>
      <c r="T221" s="133"/>
    </row>
    <row r="222" spans="2:20" ht="15" customHeight="1" x14ac:dyDescent="0.25">
      <c r="B222" s="576"/>
      <c r="C222" s="576"/>
      <c r="D222" s="576"/>
      <c r="E222" s="576"/>
      <c r="F222" s="576"/>
      <c r="G222" s="576"/>
      <c r="H222" s="576"/>
      <c r="I222" s="576"/>
      <c r="J222" s="576"/>
      <c r="K222" s="577"/>
      <c r="L222" s="577"/>
      <c r="M222" s="577"/>
      <c r="N222" s="577"/>
      <c r="O222" s="577"/>
      <c r="P222" s="581"/>
      <c r="Q222" s="581"/>
      <c r="S222" s="279"/>
      <c r="T222" s="133"/>
    </row>
    <row r="223" spans="2:20" ht="15" customHeight="1" x14ac:dyDescent="0.25">
      <c r="B223" s="576"/>
      <c r="C223" s="576"/>
      <c r="D223" s="576"/>
      <c r="E223" s="576"/>
      <c r="F223" s="576"/>
      <c r="G223" s="576"/>
      <c r="H223" s="576"/>
      <c r="I223" s="576"/>
      <c r="J223" s="576"/>
      <c r="K223" s="577"/>
      <c r="L223" s="577"/>
      <c r="M223" s="577"/>
      <c r="N223" s="577"/>
      <c r="O223" s="577"/>
      <c r="P223" s="581"/>
      <c r="Q223" s="581"/>
      <c r="S223" s="279"/>
      <c r="T223" s="133"/>
    </row>
    <row r="224" spans="2:20" ht="15" customHeight="1" x14ac:dyDescent="0.25">
      <c r="B224" s="576"/>
      <c r="C224" s="576"/>
      <c r="D224" s="576"/>
      <c r="E224" s="576"/>
      <c r="F224" s="576"/>
      <c r="G224" s="576"/>
      <c r="H224" s="576"/>
      <c r="I224" s="576"/>
      <c r="J224" s="576"/>
      <c r="K224" s="577"/>
      <c r="L224" s="577"/>
      <c r="M224" s="577"/>
      <c r="N224" s="577"/>
      <c r="O224" s="577"/>
      <c r="P224" s="581"/>
      <c r="Q224" s="581"/>
      <c r="S224" s="279"/>
      <c r="T224" s="133"/>
    </row>
    <row r="225" spans="1:22" ht="15" customHeight="1" x14ac:dyDescent="0.25">
      <c r="B225" s="576"/>
      <c r="C225" s="576"/>
      <c r="D225" s="576"/>
      <c r="E225" s="576"/>
      <c r="F225" s="576"/>
      <c r="G225" s="576"/>
      <c r="H225" s="576"/>
      <c r="I225" s="576"/>
      <c r="J225" s="576"/>
      <c r="K225" s="577"/>
      <c r="L225" s="577"/>
      <c r="M225" s="577"/>
      <c r="N225" s="577"/>
      <c r="O225" s="577"/>
      <c r="P225" s="581"/>
      <c r="Q225" s="581"/>
      <c r="S225" s="279"/>
      <c r="T225" s="133"/>
    </row>
    <row r="226" spans="1:22" ht="15" customHeight="1" x14ac:dyDescent="0.25">
      <c r="B226" s="576"/>
      <c r="C226" s="576"/>
      <c r="D226" s="576"/>
      <c r="E226" s="576"/>
      <c r="F226" s="576"/>
      <c r="G226" s="576"/>
      <c r="H226" s="576"/>
      <c r="I226" s="576"/>
      <c r="J226" s="576"/>
      <c r="K226" s="577"/>
      <c r="L226" s="577"/>
      <c r="M226" s="577"/>
      <c r="N226" s="577"/>
      <c r="O226" s="577"/>
      <c r="P226" s="581"/>
      <c r="Q226" s="581"/>
      <c r="S226" s="279"/>
      <c r="T226" s="133"/>
    </row>
    <row r="227" spans="1:22" ht="15" customHeight="1" x14ac:dyDescent="0.25">
      <c r="B227" s="576"/>
      <c r="C227" s="576"/>
      <c r="D227" s="576"/>
      <c r="E227" s="576"/>
      <c r="F227" s="576"/>
      <c r="G227" s="576"/>
      <c r="H227" s="576"/>
      <c r="I227" s="576"/>
      <c r="J227" s="576"/>
      <c r="K227" s="577"/>
      <c r="L227" s="577"/>
      <c r="M227" s="577"/>
      <c r="N227" s="577"/>
      <c r="O227" s="577"/>
      <c r="P227" s="581"/>
      <c r="Q227" s="581"/>
      <c r="S227" s="279"/>
      <c r="T227" s="133"/>
    </row>
    <row r="228" spans="1:22" ht="15" customHeight="1" x14ac:dyDescent="0.25">
      <c r="B228" s="576"/>
      <c r="C228" s="576"/>
      <c r="D228" s="576"/>
      <c r="E228" s="576"/>
      <c r="F228" s="576"/>
      <c r="G228" s="576"/>
      <c r="H228" s="576"/>
      <c r="I228" s="576"/>
      <c r="J228" s="576"/>
      <c r="K228" s="577"/>
      <c r="L228" s="577"/>
      <c r="M228" s="577"/>
      <c r="N228" s="577"/>
      <c r="O228" s="577"/>
      <c r="P228" s="581"/>
      <c r="Q228" s="581"/>
      <c r="S228" s="279"/>
      <c r="T228" s="133"/>
    </row>
    <row r="229" spans="1:22" ht="17.25" customHeight="1" x14ac:dyDescent="0.25">
      <c r="B229" s="250"/>
      <c r="C229" s="250"/>
      <c r="D229" s="250"/>
      <c r="E229" s="250"/>
      <c r="F229" s="250" t="s">
        <v>4</v>
      </c>
      <c r="G229" s="253"/>
      <c r="H229" s="253"/>
      <c r="I229" s="253"/>
      <c r="J229" s="253"/>
      <c r="K229" s="253"/>
      <c r="L229" s="229"/>
      <c r="M229" s="571" t="s">
        <v>3</v>
      </c>
      <c r="N229" s="571"/>
      <c r="O229" s="571"/>
      <c r="P229" s="593">
        <f>SUM(P191:Q228)</f>
        <v>0</v>
      </c>
      <c r="Q229" s="594"/>
      <c r="S229" s="279"/>
      <c r="T229" s="191"/>
    </row>
    <row r="230" spans="1:22" ht="17.25" customHeight="1" x14ac:dyDescent="0.25">
      <c r="B230" s="574" t="s">
        <v>121</v>
      </c>
      <c r="C230" s="574"/>
      <c r="D230" s="574"/>
      <c r="E230" s="574"/>
      <c r="F230" s="574"/>
      <c r="G230" s="574"/>
      <c r="H230" s="574"/>
      <c r="I230" s="574"/>
      <c r="J230" s="574"/>
      <c r="K230" s="574"/>
      <c r="L230" s="574"/>
      <c r="M230" s="574"/>
      <c r="N230" s="574"/>
      <c r="O230" s="574"/>
      <c r="P230" s="574"/>
      <c r="Q230" s="574"/>
      <c r="S230" s="279"/>
      <c r="T230" s="191"/>
    </row>
    <row r="231" spans="1:22" s="2" customFormat="1" ht="13.2" x14ac:dyDescent="0.25">
      <c r="A231" s="369"/>
      <c r="B231" s="205" t="str">
        <f>'Main Page'!$G$9</f>
        <v>2026-2027</v>
      </c>
      <c r="C231" s="368" t="s">
        <v>526</v>
      </c>
      <c r="D231" s="368"/>
      <c r="E231" s="206" t="str">
        <f>'Main Page'!$F$13</f>
        <v>Albemarle County Public Schools</v>
      </c>
      <c r="F231" s="206"/>
      <c r="G231" s="206"/>
      <c r="H231" s="207"/>
      <c r="I231" s="206" t="s">
        <v>532</v>
      </c>
      <c r="J231" s="208">
        <f>'Main Page'!$F$14</f>
        <v>2</v>
      </c>
      <c r="K231" s="370" t="str">
        <f>'Main Page'!$B$6</f>
        <v>Title IV, Part A, Student Support and Academic Enrichment Grants</v>
      </c>
      <c r="L231" s="370"/>
      <c r="M231" s="370"/>
      <c r="N231" s="370"/>
      <c r="O231" s="370"/>
      <c r="P231" s="370"/>
      <c r="Q231" s="370"/>
      <c r="R231" s="553"/>
      <c r="S231" s="279"/>
      <c r="T231" s="9"/>
      <c r="U231" s="9"/>
      <c r="V231" s="9"/>
    </row>
    <row r="232" spans="1:22" ht="17.25" customHeight="1" x14ac:dyDescent="0.25">
      <c r="B232" s="549" t="s">
        <v>245</v>
      </c>
      <c r="C232" s="549"/>
      <c r="D232" s="549"/>
      <c r="E232" s="549"/>
      <c r="F232" s="549"/>
      <c r="G232" s="549"/>
      <c r="H232" s="549"/>
      <c r="I232" s="549"/>
      <c r="J232" s="549"/>
      <c r="K232" s="549"/>
      <c r="L232" s="549"/>
      <c r="M232" s="549"/>
      <c r="N232" s="549"/>
      <c r="O232" s="549"/>
      <c r="P232" s="549"/>
      <c r="Q232" s="549"/>
      <c r="S232" s="279"/>
      <c r="T232" s="191"/>
    </row>
    <row r="233" spans="1:22" ht="27.75" customHeight="1" x14ac:dyDescent="0.25">
      <c r="B233" s="533" t="s">
        <v>240</v>
      </c>
      <c r="C233" s="534"/>
      <c r="D233" s="534"/>
      <c r="E233" s="534"/>
      <c r="F233" s="534"/>
      <c r="G233" s="534"/>
      <c r="H233" s="534"/>
      <c r="I233" s="534"/>
      <c r="J233" s="534"/>
      <c r="K233" s="534"/>
      <c r="L233" s="534"/>
      <c r="M233" s="534"/>
      <c r="N233" s="534"/>
      <c r="O233" s="534"/>
      <c r="P233" s="534"/>
      <c r="Q233" s="535"/>
      <c r="S233" s="279"/>
      <c r="T233" s="191"/>
    </row>
    <row r="234" spans="1:22" ht="127.5" customHeight="1" x14ac:dyDescent="0.25">
      <c r="B234" s="582"/>
      <c r="C234" s="583"/>
      <c r="D234" s="583"/>
      <c r="E234" s="583"/>
      <c r="F234" s="583"/>
      <c r="G234" s="583"/>
      <c r="H234" s="583"/>
      <c r="I234" s="583"/>
      <c r="J234" s="583"/>
      <c r="K234" s="583"/>
      <c r="L234" s="583"/>
      <c r="M234" s="583"/>
      <c r="N234" s="583"/>
      <c r="O234" s="583"/>
      <c r="P234" s="583"/>
      <c r="Q234" s="584"/>
      <c r="S234" s="279"/>
      <c r="T234" s="133"/>
    </row>
    <row r="235" spans="1:22" ht="127.5" customHeight="1" x14ac:dyDescent="0.25">
      <c r="B235" s="585"/>
      <c r="C235" s="586"/>
      <c r="D235" s="586"/>
      <c r="E235" s="586"/>
      <c r="F235" s="586"/>
      <c r="G235" s="586"/>
      <c r="H235" s="586"/>
      <c r="I235" s="586"/>
      <c r="J235" s="586"/>
      <c r="K235" s="586"/>
      <c r="L235" s="586"/>
      <c r="M235" s="586"/>
      <c r="N235" s="586"/>
      <c r="O235" s="586"/>
      <c r="P235" s="586"/>
      <c r="Q235" s="587"/>
      <c r="S235" s="279"/>
      <c r="T235" s="133"/>
    </row>
    <row r="236" spans="1:22" ht="127.5" customHeight="1" x14ac:dyDescent="0.25">
      <c r="B236" s="588"/>
      <c r="C236" s="589"/>
      <c r="D236" s="589"/>
      <c r="E236" s="589"/>
      <c r="F236" s="589"/>
      <c r="G236" s="589"/>
      <c r="H236" s="589"/>
      <c r="I236" s="589"/>
      <c r="J236" s="589"/>
      <c r="K236" s="589"/>
      <c r="L236" s="589"/>
      <c r="M236" s="589"/>
      <c r="N236" s="589"/>
      <c r="O236" s="589"/>
      <c r="P236" s="589"/>
      <c r="Q236" s="590"/>
      <c r="S236" s="279"/>
      <c r="T236" s="133"/>
    </row>
    <row r="237" spans="1:22" ht="17.25" customHeight="1" x14ac:dyDescent="0.25">
      <c r="B237" s="599" t="s">
        <v>1</v>
      </c>
      <c r="C237" s="599"/>
      <c r="D237" s="599"/>
      <c r="E237" s="599"/>
      <c r="F237" s="599"/>
      <c r="G237" s="599"/>
      <c r="H237" s="599"/>
      <c r="I237" s="599"/>
      <c r="J237" s="599"/>
      <c r="K237" s="601" t="s">
        <v>499</v>
      </c>
      <c r="L237" s="602"/>
      <c r="M237" s="599" t="s">
        <v>241</v>
      </c>
      <c r="N237" s="599"/>
      <c r="O237" s="599"/>
      <c r="P237" s="600" t="s">
        <v>2</v>
      </c>
      <c r="Q237" s="600"/>
      <c r="S237" s="279"/>
      <c r="T237" s="191"/>
    </row>
    <row r="238" spans="1:22" ht="15" customHeight="1" x14ac:dyDescent="0.25">
      <c r="B238" s="595"/>
      <c r="C238" s="595"/>
      <c r="D238" s="595"/>
      <c r="E238" s="595"/>
      <c r="F238" s="595"/>
      <c r="G238" s="595"/>
      <c r="H238" s="595"/>
      <c r="I238" s="595"/>
      <c r="J238" s="595"/>
      <c r="K238" s="596"/>
      <c r="L238" s="596"/>
      <c r="M238" s="597" t="s">
        <v>548</v>
      </c>
      <c r="N238" s="597"/>
      <c r="O238" s="597"/>
      <c r="P238" s="598"/>
      <c r="Q238" s="598"/>
      <c r="S238" s="279"/>
      <c r="T238" s="133"/>
    </row>
    <row r="239" spans="1:22" ht="15" customHeight="1" x14ac:dyDescent="0.25">
      <c r="B239" s="595"/>
      <c r="C239" s="595"/>
      <c r="D239" s="595"/>
      <c r="E239" s="595"/>
      <c r="F239" s="595"/>
      <c r="G239" s="595"/>
      <c r="H239" s="595"/>
      <c r="I239" s="595"/>
      <c r="J239" s="595"/>
      <c r="K239" s="596"/>
      <c r="L239" s="596"/>
      <c r="M239" s="597" t="s">
        <v>549</v>
      </c>
      <c r="N239" s="597"/>
      <c r="O239" s="597"/>
      <c r="P239" s="598"/>
      <c r="Q239" s="598"/>
      <c r="S239" s="279"/>
      <c r="T239" s="133"/>
    </row>
    <row r="240" spans="1:22" ht="15" customHeight="1" x14ac:dyDescent="0.25">
      <c r="B240" s="595"/>
      <c r="C240" s="595"/>
      <c r="D240" s="595"/>
      <c r="E240" s="595"/>
      <c r="F240" s="595"/>
      <c r="G240" s="595"/>
      <c r="H240" s="595"/>
      <c r="I240" s="595"/>
      <c r="J240" s="595"/>
      <c r="K240" s="596"/>
      <c r="L240" s="596"/>
      <c r="M240" s="597" t="s">
        <v>550</v>
      </c>
      <c r="N240" s="597"/>
      <c r="O240" s="597"/>
      <c r="P240" s="598"/>
      <c r="Q240" s="598"/>
      <c r="S240" s="279"/>
      <c r="T240" s="133"/>
    </row>
    <row r="241" spans="2:20" ht="15" customHeight="1" x14ac:dyDescent="0.25">
      <c r="B241" s="576"/>
      <c r="C241" s="576"/>
      <c r="D241" s="576"/>
      <c r="E241" s="576"/>
      <c r="F241" s="576"/>
      <c r="G241" s="576"/>
      <c r="H241" s="576"/>
      <c r="I241" s="576"/>
      <c r="J241" s="576"/>
      <c r="K241" s="577"/>
      <c r="L241" s="577"/>
      <c r="M241" s="577"/>
      <c r="N241" s="577"/>
      <c r="O241" s="577"/>
      <c r="P241" s="581"/>
      <c r="Q241" s="581"/>
      <c r="S241" s="279"/>
      <c r="T241" s="133"/>
    </row>
    <row r="242" spans="2:20" ht="15" customHeight="1" x14ac:dyDescent="0.25">
      <c r="B242" s="576"/>
      <c r="C242" s="576"/>
      <c r="D242" s="576"/>
      <c r="E242" s="576"/>
      <c r="F242" s="576"/>
      <c r="G242" s="576"/>
      <c r="H242" s="576"/>
      <c r="I242" s="576"/>
      <c r="J242" s="576"/>
      <c r="K242" s="577"/>
      <c r="L242" s="577"/>
      <c r="M242" s="577"/>
      <c r="N242" s="577"/>
      <c r="O242" s="577"/>
      <c r="P242" s="581"/>
      <c r="Q242" s="581"/>
      <c r="S242" s="279"/>
      <c r="T242" s="133"/>
    </row>
    <row r="243" spans="2:20" ht="15" customHeight="1" x14ac:dyDescent="0.25">
      <c r="B243" s="576"/>
      <c r="C243" s="576"/>
      <c r="D243" s="576"/>
      <c r="E243" s="576"/>
      <c r="F243" s="576"/>
      <c r="G243" s="576"/>
      <c r="H243" s="576"/>
      <c r="I243" s="576"/>
      <c r="J243" s="576"/>
      <c r="K243" s="577"/>
      <c r="L243" s="577"/>
      <c r="M243" s="577"/>
      <c r="N243" s="577"/>
      <c r="O243" s="577"/>
      <c r="P243" s="581"/>
      <c r="Q243" s="581"/>
      <c r="S243" s="279"/>
      <c r="T243" s="133"/>
    </row>
    <row r="244" spans="2:20" ht="15" customHeight="1" x14ac:dyDescent="0.25">
      <c r="B244" s="576"/>
      <c r="C244" s="576"/>
      <c r="D244" s="576"/>
      <c r="E244" s="576"/>
      <c r="F244" s="576"/>
      <c r="G244" s="576"/>
      <c r="H244" s="576"/>
      <c r="I244" s="576"/>
      <c r="J244" s="576"/>
      <c r="K244" s="577"/>
      <c r="L244" s="577"/>
      <c r="M244" s="577"/>
      <c r="N244" s="577"/>
      <c r="O244" s="577"/>
      <c r="P244" s="581"/>
      <c r="Q244" s="581"/>
      <c r="S244" s="279"/>
      <c r="T244" s="133"/>
    </row>
    <row r="245" spans="2:20" ht="15" customHeight="1" x14ac:dyDescent="0.25">
      <c r="B245" s="576"/>
      <c r="C245" s="576"/>
      <c r="D245" s="576"/>
      <c r="E245" s="576"/>
      <c r="F245" s="576"/>
      <c r="G245" s="576"/>
      <c r="H245" s="576"/>
      <c r="I245" s="576"/>
      <c r="J245" s="576"/>
      <c r="K245" s="577"/>
      <c r="L245" s="577"/>
      <c r="M245" s="577"/>
      <c r="N245" s="577"/>
      <c r="O245" s="577"/>
      <c r="P245" s="581"/>
      <c r="Q245" s="581"/>
      <c r="S245" s="279"/>
      <c r="T245" s="133"/>
    </row>
    <row r="246" spans="2:20" ht="15" customHeight="1" x14ac:dyDescent="0.25">
      <c r="B246" s="576"/>
      <c r="C246" s="576"/>
      <c r="D246" s="576"/>
      <c r="E246" s="576"/>
      <c r="F246" s="576"/>
      <c r="G246" s="576"/>
      <c r="H246" s="576"/>
      <c r="I246" s="576"/>
      <c r="J246" s="576"/>
      <c r="K246" s="577"/>
      <c r="L246" s="577"/>
      <c r="M246" s="577"/>
      <c r="N246" s="577"/>
      <c r="O246" s="577"/>
      <c r="P246" s="581"/>
      <c r="Q246" s="581"/>
      <c r="S246" s="279"/>
      <c r="T246" s="133"/>
    </row>
    <row r="247" spans="2:20" ht="15" customHeight="1" x14ac:dyDescent="0.25">
      <c r="B247" s="576"/>
      <c r="C247" s="576"/>
      <c r="D247" s="576"/>
      <c r="E247" s="576"/>
      <c r="F247" s="576"/>
      <c r="G247" s="576"/>
      <c r="H247" s="576"/>
      <c r="I247" s="576"/>
      <c r="J247" s="576"/>
      <c r="K247" s="577"/>
      <c r="L247" s="577"/>
      <c r="M247" s="577"/>
      <c r="N247" s="577"/>
      <c r="O247" s="577"/>
      <c r="P247" s="581"/>
      <c r="Q247" s="581"/>
      <c r="S247" s="279"/>
      <c r="T247" s="133"/>
    </row>
    <row r="248" spans="2:20" ht="15" customHeight="1" x14ac:dyDescent="0.25">
      <c r="B248" s="576"/>
      <c r="C248" s="576"/>
      <c r="D248" s="576"/>
      <c r="E248" s="576"/>
      <c r="F248" s="576"/>
      <c r="G248" s="576"/>
      <c r="H248" s="576"/>
      <c r="I248" s="576"/>
      <c r="J248" s="576"/>
      <c r="K248" s="577"/>
      <c r="L248" s="577"/>
      <c r="M248" s="577"/>
      <c r="N248" s="577"/>
      <c r="O248" s="577"/>
      <c r="P248" s="581"/>
      <c r="Q248" s="581"/>
      <c r="S248" s="279"/>
      <c r="T248" s="133"/>
    </row>
    <row r="249" spans="2:20" ht="15" customHeight="1" x14ac:dyDescent="0.25">
      <c r="B249" s="576"/>
      <c r="C249" s="576"/>
      <c r="D249" s="576"/>
      <c r="E249" s="576"/>
      <c r="F249" s="576"/>
      <c r="G249" s="576"/>
      <c r="H249" s="576"/>
      <c r="I249" s="576"/>
      <c r="J249" s="576"/>
      <c r="K249" s="577"/>
      <c r="L249" s="577"/>
      <c r="M249" s="577"/>
      <c r="N249" s="577"/>
      <c r="O249" s="577"/>
      <c r="P249" s="581"/>
      <c r="Q249" s="581"/>
      <c r="S249" s="279"/>
      <c r="T249" s="133"/>
    </row>
    <row r="250" spans="2:20" ht="15" customHeight="1" x14ac:dyDescent="0.25">
      <c r="B250" s="576"/>
      <c r="C250" s="576"/>
      <c r="D250" s="576"/>
      <c r="E250" s="576"/>
      <c r="F250" s="576"/>
      <c r="G250" s="576"/>
      <c r="H250" s="576"/>
      <c r="I250" s="576"/>
      <c r="J250" s="576"/>
      <c r="K250" s="577"/>
      <c r="L250" s="577"/>
      <c r="M250" s="577"/>
      <c r="N250" s="577"/>
      <c r="O250" s="577"/>
      <c r="P250" s="581"/>
      <c r="Q250" s="581"/>
      <c r="S250" s="279"/>
      <c r="T250" s="133"/>
    </row>
    <row r="251" spans="2:20" ht="15" customHeight="1" x14ac:dyDescent="0.25">
      <c r="B251" s="576"/>
      <c r="C251" s="576"/>
      <c r="D251" s="576"/>
      <c r="E251" s="576"/>
      <c r="F251" s="576"/>
      <c r="G251" s="576"/>
      <c r="H251" s="576"/>
      <c r="I251" s="576"/>
      <c r="J251" s="576"/>
      <c r="K251" s="577"/>
      <c r="L251" s="577"/>
      <c r="M251" s="577"/>
      <c r="N251" s="577"/>
      <c r="O251" s="577"/>
      <c r="P251" s="581"/>
      <c r="Q251" s="581"/>
      <c r="S251" s="279"/>
      <c r="T251" s="133"/>
    </row>
    <row r="252" spans="2:20" ht="15" customHeight="1" x14ac:dyDescent="0.25">
      <c r="B252" s="576"/>
      <c r="C252" s="576"/>
      <c r="D252" s="576"/>
      <c r="E252" s="576"/>
      <c r="F252" s="576"/>
      <c r="G252" s="576"/>
      <c r="H252" s="576"/>
      <c r="I252" s="576"/>
      <c r="J252" s="576"/>
      <c r="K252" s="577"/>
      <c r="L252" s="577"/>
      <c r="M252" s="577"/>
      <c r="N252" s="577"/>
      <c r="O252" s="577"/>
      <c r="P252" s="581"/>
      <c r="Q252" s="581"/>
      <c r="S252" s="279"/>
      <c r="T252" s="133"/>
    </row>
    <row r="253" spans="2:20" ht="15" customHeight="1" x14ac:dyDescent="0.25">
      <c r="B253" s="576"/>
      <c r="C253" s="576"/>
      <c r="D253" s="576"/>
      <c r="E253" s="576"/>
      <c r="F253" s="576"/>
      <c r="G253" s="576"/>
      <c r="H253" s="576"/>
      <c r="I253" s="576"/>
      <c r="J253" s="576"/>
      <c r="K253" s="577"/>
      <c r="L253" s="577"/>
      <c r="M253" s="577"/>
      <c r="N253" s="577"/>
      <c r="O253" s="577"/>
      <c r="P253" s="581"/>
      <c r="Q253" s="581"/>
      <c r="S253" s="279"/>
      <c r="T253" s="133"/>
    </row>
    <row r="254" spans="2:20" ht="15" customHeight="1" x14ac:dyDescent="0.25">
      <c r="B254" s="576"/>
      <c r="C254" s="576"/>
      <c r="D254" s="576"/>
      <c r="E254" s="576"/>
      <c r="F254" s="576"/>
      <c r="G254" s="576"/>
      <c r="H254" s="576"/>
      <c r="I254" s="576"/>
      <c r="J254" s="576"/>
      <c r="K254" s="577"/>
      <c r="L254" s="577"/>
      <c r="M254" s="577"/>
      <c r="N254" s="577"/>
      <c r="O254" s="577"/>
      <c r="P254" s="581"/>
      <c r="Q254" s="581"/>
      <c r="S254" s="279"/>
      <c r="T254" s="133"/>
    </row>
    <row r="255" spans="2:20" ht="15" customHeight="1" x14ac:dyDescent="0.25">
      <c r="B255" s="576"/>
      <c r="C255" s="576"/>
      <c r="D255" s="576"/>
      <c r="E255" s="576"/>
      <c r="F255" s="576"/>
      <c r="G255" s="576"/>
      <c r="H255" s="576"/>
      <c r="I255" s="576"/>
      <c r="J255" s="576"/>
      <c r="K255" s="577"/>
      <c r="L255" s="577"/>
      <c r="M255" s="577"/>
      <c r="N255" s="577"/>
      <c r="O255" s="577"/>
      <c r="P255" s="581"/>
      <c r="Q255" s="581"/>
      <c r="S255" s="279"/>
      <c r="T255" s="133"/>
    </row>
    <row r="256" spans="2:20" ht="15" customHeight="1" x14ac:dyDescent="0.25">
      <c r="B256" s="576"/>
      <c r="C256" s="576"/>
      <c r="D256" s="576"/>
      <c r="E256" s="576"/>
      <c r="F256" s="576"/>
      <c r="G256" s="576"/>
      <c r="H256" s="576"/>
      <c r="I256" s="576"/>
      <c r="J256" s="576"/>
      <c r="K256" s="577"/>
      <c r="L256" s="577"/>
      <c r="M256" s="577"/>
      <c r="N256" s="577"/>
      <c r="O256" s="577"/>
      <c r="P256" s="581"/>
      <c r="Q256" s="581"/>
      <c r="S256" s="279"/>
      <c r="T256" s="133"/>
    </row>
    <row r="257" spans="2:20" ht="15" customHeight="1" x14ac:dyDescent="0.25">
      <c r="B257" s="576"/>
      <c r="C257" s="576"/>
      <c r="D257" s="576"/>
      <c r="E257" s="576"/>
      <c r="F257" s="576"/>
      <c r="G257" s="576"/>
      <c r="H257" s="576"/>
      <c r="I257" s="576"/>
      <c r="J257" s="576"/>
      <c r="K257" s="577"/>
      <c r="L257" s="577"/>
      <c r="M257" s="577"/>
      <c r="N257" s="577"/>
      <c r="O257" s="577"/>
      <c r="P257" s="581"/>
      <c r="Q257" s="581"/>
      <c r="S257" s="279"/>
      <c r="T257" s="133"/>
    </row>
    <row r="258" spans="2:20" ht="15" customHeight="1" x14ac:dyDescent="0.25">
      <c r="B258" s="576"/>
      <c r="C258" s="576"/>
      <c r="D258" s="576"/>
      <c r="E258" s="576"/>
      <c r="F258" s="576"/>
      <c r="G258" s="576"/>
      <c r="H258" s="576"/>
      <c r="I258" s="576"/>
      <c r="J258" s="576"/>
      <c r="K258" s="577"/>
      <c r="L258" s="577"/>
      <c r="M258" s="577"/>
      <c r="N258" s="577"/>
      <c r="O258" s="577"/>
      <c r="P258" s="581"/>
      <c r="Q258" s="581"/>
      <c r="S258" s="279"/>
      <c r="T258" s="133"/>
    </row>
    <row r="259" spans="2:20" ht="15" customHeight="1" x14ac:dyDescent="0.25">
      <c r="B259" s="576"/>
      <c r="C259" s="576"/>
      <c r="D259" s="576"/>
      <c r="E259" s="576"/>
      <c r="F259" s="576"/>
      <c r="G259" s="576"/>
      <c r="H259" s="576"/>
      <c r="I259" s="576"/>
      <c r="J259" s="576"/>
      <c r="K259" s="577"/>
      <c r="L259" s="577"/>
      <c r="M259" s="577"/>
      <c r="N259" s="577"/>
      <c r="O259" s="577"/>
      <c r="P259" s="581"/>
      <c r="Q259" s="581"/>
      <c r="S259" s="279"/>
      <c r="T259" s="133"/>
    </row>
    <row r="260" spans="2:20" ht="15" customHeight="1" x14ac:dyDescent="0.25">
      <c r="B260" s="576"/>
      <c r="C260" s="576"/>
      <c r="D260" s="576"/>
      <c r="E260" s="576"/>
      <c r="F260" s="576"/>
      <c r="G260" s="576"/>
      <c r="H260" s="576"/>
      <c r="I260" s="576"/>
      <c r="J260" s="576"/>
      <c r="K260" s="577"/>
      <c r="L260" s="577"/>
      <c r="M260" s="577"/>
      <c r="N260" s="577"/>
      <c r="O260" s="577"/>
      <c r="P260" s="581"/>
      <c r="Q260" s="581"/>
      <c r="S260" s="279"/>
      <c r="T260" s="133"/>
    </row>
    <row r="261" spans="2:20" ht="15" customHeight="1" x14ac:dyDescent="0.25">
      <c r="B261" s="576"/>
      <c r="C261" s="576"/>
      <c r="D261" s="576"/>
      <c r="E261" s="576"/>
      <c r="F261" s="576"/>
      <c r="G261" s="576"/>
      <c r="H261" s="576"/>
      <c r="I261" s="576"/>
      <c r="J261" s="576"/>
      <c r="K261" s="577"/>
      <c r="L261" s="577"/>
      <c r="M261" s="577"/>
      <c r="N261" s="577"/>
      <c r="O261" s="577"/>
      <c r="P261" s="581"/>
      <c r="Q261" s="581"/>
      <c r="S261" s="279"/>
      <c r="T261" s="133"/>
    </row>
    <row r="262" spans="2:20" ht="15" customHeight="1" x14ac:dyDescent="0.25">
      <c r="B262" s="576"/>
      <c r="C262" s="576"/>
      <c r="D262" s="576"/>
      <c r="E262" s="576"/>
      <c r="F262" s="576"/>
      <c r="G262" s="576"/>
      <c r="H262" s="576"/>
      <c r="I262" s="576"/>
      <c r="J262" s="576"/>
      <c r="K262" s="577"/>
      <c r="L262" s="577"/>
      <c r="M262" s="577"/>
      <c r="N262" s="577"/>
      <c r="O262" s="577"/>
      <c r="P262" s="581"/>
      <c r="Q262" s="581"/>
      <c r="S262" s="279"/>
      <c r="T262" s="133"/>
    </row>
    <row r="263" spans="2:20" ht="15" customHeight="1" x14ac:dyDescent="0.25">
      <c r="B263" s="576"/>
      <c r="C263" s="576"/>
      <c r="D263" s="576"/>
      <c r="E263" s="576"/>
      <c r="F263" s="576"/>
      <c r="G263" s="576"/>
      <c r="H263" s="576"/>
      <c r="I263" s="576"/>
      <c r="J263" s="576"/>
      <c r="K263" s="577"/>
      <c r="L263" s="577"/>
      <c r="M263" s="577"/>
      <c r="N263" s="577"/>
      <c r="O263" s="577"/>
      <c r="P263" s="581"/>
      <c r="Q263" s="581"/>
      <c r="S263" s="279"/>
      <c r="T263" s="133"/>
    </row>
    <row r="264" spans="2:20" ht="15" customHeight="1" x14ac:dyDescent="0.25">
      <c r="B264" s="576"/>
      <c r="C264" s="576"/>
      <c r="D264" s="576"/>
      <c r="E264" s="576"/>
      <c r="F264" s="576"/>
      <c r="G264" s="576"/>
      <c r="H264" s="576"/>
      <c r="I264" s="576"/>
      <c r="J264" s="576"/>
      <c r="K264" s="577"/>
      <c r="L264" s="577"/>
      <c r="M264" s="577"/>
      <c r="N264" s="577"/>
      <c r="O264" s="577"/>
      <c r="P264" s="581"/>
      <c r="Q264" s="581"/>
      <c r="S264" s="279"/>
      <c r="T264" s="133"/>
    </row>
    <row r="265" spans="2:20" ht="15" customHeight="1" x14ac:dyDescent="0.25">
      <c r="B265" s="576"/>
      <c r="C265" s="576"/>
      <c r="D265" s="576"/>
      <c r="E265" s="576"/>
      <c r="F265" s="576"/>
      <c r="G265" s="576"/>
      <c r="H265" s="576"/>
      <c r="I265" s="576"/>
      <c r="J265" s="576"/>
      <c r="K265" s="577"/>
      <c r="L265" s="577"/>
      <c r="M265" s="577"/>
      <c r="N265" s="577"/>
      <c r="O265" s="577"/>
      <c r="P265" s="581"/>
      <c r="Q265" s="581"/>
      <c r="S265" s="279"/>
      <c r="T265" s="133"/>
    </row>
    <row r="266" spans="2:20" ht="15" customHeight="1" x14ac:dyDescent="0.25">
      <c r="B266" s="576"/>
      <c r="C266" s="576"/>
      <c r="D266" s="576"/>
      <c r="E266" s="576"/>
      <c r="F266" s="576"/>
      <c r="G266" s="576"/>
      <c r="H266" s="576"/>
      <c r="I266" s="576"/>
      <c r="J266" s="576"/>
      <c r="K266" s="577"/>
      <c r="L266" s="577"/>
      <c r="M266" s="577"/>
      <c r="N266" s="577"/>
      <c r="O266" s="577"/>
      <c r="P266" s="581"/>
      <c r="Q266" s="581"/>
      <c r="S266" s="279"/>
      <c r="T266" s="133"/>
    </row>
    <row r="267" spans="2:20" ht="15" customHeight="1" x14ac:dyDescent="0.25">
      <c r="B267" s="576"/>
      <c r="C267" s="576"/>
      <c r="D267" s="576"/>
      <c r="E267" s="576"/>
      <c r="F267" s="576"/>
      <c r="G267" s="576"/>
      <c r="H267" s="576"/>
      <c r="I267" s="576"/>
      <c r="J267" s="576"/>
      <c r="K267" s="577"/>
      <c r="L267" s="577"/>
      <c r="M267" s="577"/>
      <c r="N267" s="577"/>
      <c r="O267" s="577"/>
      <c r="P267" s="581"/>
      <c r="Q267" s="581"/>
      <c r="S267" s="279"/>
      <c r="T267" s="133"/>
    </row>
    <row r="268" spans="2:20" ht="15" customHeight="1" x14ac:dyDescent="0.25">
      <c r="B268" s="576"/>
      <c r="C268" s="576"/>
      <c r="D268" s="576"/>
      <c r="E268" s="576"/>
      <c r="F268" s="576"/>
      <c r="G268" s="576"/>
      <c r="H268" s="576"/>
      <c r="I268" s="576"/>
      <c r="J268" s="576"/>
      <c r="K268" s="577"/>
      <c r="L268" s="577"/>
      <c r="M268" s="577"/>
      <c r="N268" s="577"/>
      <c r="O268" s="577"/>
      <c r="P268" s="581"/>
      <c r="Q268" s="581"/>
      <c r="S268" s="279"/>
      <c r="T268" s="133"/>
    </row>
    <row r="269" spans="2:20" ht="15" customHeight="1" x14ac:dyDescent="0.25">
      <c r="B269" s="576"/>
      <c r="C269" s="576"/>
      <c r="D269" s="576"/>
      <c r="E269" s="576"/>
      <c r="F269" s="576"/>
      <c r="G269" s="576"/>
      <c r="H269" s="576"/>
      <c r="I269" s="576"/>
      <c r="J269" s="576"/>
      <c r="K269" s="577"/>
      <c r="L269" s="577"/>
      <c r="M269" s="577"/>
      <c r="N269" s="577"/>
      <c r="O269" s="577"/>
      <c r="P269" s="581"/>
      <c r="Q269" s="581"/>
      <c r="S269" s="279"/>
      <c r="T269" s="133"/>
    </row>
    <row r="270" spans="2:20" ht="15" customHeight="1" x14ac:dyDescent="0.25">
      <c r="B270" s="576"/>
      <c r="C270" s="576"/>
      <c r="D270" s="576"/>
      <c r="E270" s="576"/>
      <c r="F270" s="576"/>
      <c r="G270" s="576"/>
      <c r="H270" s="576"/>
      <c r="I270" s="576"/>
      <c r="J270" s="576"/>
      <c r="K270" s="577"/>
      <c r="L270" s="577"/>
      <c r="M270" s="577"/>
      <c r="N270" s="577"/>
      <c r="O270" s="577"/>
      <c r="P270" s="581"/>
      <c r="Q270" s="581"/>
      <c r="S270" s="279"/>
      <c r="T270" s="133"/>
    </row>
    <row r="271" spans="2:20" ht="15" customHeight="1" x14ac:dyDescent="0.25">
      <c r="B271" s="576"/>
      <c r="C271" s="576"/>
      <c r="D271" s="576"/>
      <c r="E271" s="576"/>
      <c r="F271" s="576"/>
      <c r="G271" s="576"/>
      <c r="H271" s="576"/>
      <c r="I271" s="576"/>
      <c r="J271" s="576"/>
      <c r="K271" s="577"/>
      <c r="L271" s="577"/>
      <c r="M271" s="577"/>
      <c r="N271" s="577"/>
      <c r="O271" s="577"/>
      <c r="P271" s="581"/>
      <c r="Q271" s="581"/>
      <c r="S271" s="279"/>
      <c r="T271" s="133"/>
    </row>
    <row r="272" spans="2:20" ht="15" customHeight="1" x14ac:dyDescent="0.25">
      <c r="B272" s="576"/>
      <c r="C272" s="576"/>
      <c r="D272" s="576"/>
      <c r="E272" s="576"/>
      <c r="F272" s="576"/>
      <c r="G272" s="576"/>
      <c r="H272" s="576"/>
      <c r="I272" s="576"/>
      <c r="J272" s="576"/>
      <c r="K272" s="577"/>
      <c r="L272" s="577"/>
      <c r="M272" s="577"/>
      <c r="N272" s="577"/>
      <c r="O272" s="577"/>
      <c r="P272" s="581"/>
      <c r="Q272" s="581"/>
      <c r="S272" s="279"/>
      <c r="T272" s="133"/>
    </row>
    <row r="273" spans="1:22" ht="15" customHeight="1" x14ac:dyDescent="0.25">
      <c r="B273" s="576"/>
      <c r="C273" s="576"/>
      <c r="D273" s="576"/>
      <c r="E273" s="576"/>
      <c r="F273" s="576"/>
      <c r="G273" s="576"/>
      <c r="H273" s="576"/>
      <c r="I273" s="576"/>
      <c r="J273" s="576"/>
      <c r="K273" s="577"/>
      <c r="L273" s="577"/>
      <c r="M273" s="577"/>
      <c r="N273" s="577"/>
      <c r="O273" s="577"/>
      <c r="P273" s="581"/>
      <c r="Q273" s="581"/>
      <c r="S273" s="279"/>
      <c r="T273" s="133"/>
    </row>
    <row r="274" spans="1:22" ht="17.25" customHeight="1" x14ac:dyDescent="0.25">
      <c r="B274" s="249"/>
      <c r="C274" s="249"/>
      <c r="D274" s="249"/>
      <c r="E274" s="249"/>
      <c r="F274" s="249" t="s">
        <v>4</v>
      </c>
      <c r="G274" s="219"/>
      <c r="H274" s="219"/>
      <c r="I274" s="219"/>
      <c r="J274" s="219"/>
      <c r="K274" s="219"/>
      <c r="L274" s="229"/>
      <c r="M274" s="548" t="s">
        <v>3</v>
      </c>
      <c r="N274" s="548"/>
      <c r="O274" s="548"/>
      <c r="P274" s="573">
        <f>SUM(P238:Q273)</f>
        <v>0</v>
      </c>
      <c r="Q274" s="573"/>
      <c r="S274" s="279"/>
      <c r="T274" s="191"/>
    </row>
    <row r="275" spans="1:22" ht="17.25" customHeight="1" x14ac:dyDescent="0.25">
      <c r="B275" s="574" t="s">
        <v>138</v>
      </c>
      <c r="C275" s="574"/>
      <c r="D275" s="574"/>
      <c r="E275" s="574"/>
      <c r="F275" s="574"/>
      <c r="G275" s="574"/>
      <c r="H275" s="574"/>
      <c r="I275" s="574"/>
      <c r="J275" s="574"/>
      <c r="K275" s="574"/>
      <c r="L275" s="574"/>
      <c r="M275" s="574"/>
      <c r="N275" s="574"/>
      <c r="O275" s="574"/>
      <c r="P275" s="574"/>
      <c r="Q275" s="574"/>
      <c r="S275" s="279"/>
      <c r="T275" s="191"/>
    </row>
    <row r="276" spans="1:22" s="2" customFormat="1" ht="13.2" x14ac:dyDescent="0.25">
      <c r="A276" s="369"/>
      <c r="B276" s="205" t="str">
        <f>'Main Page'!$G$9</f>
        <v>2026-2027</v>
      </c>
      <c r="C276" s="368" t="s">
        <v>526</v>
      </c>
      <c r="D276" s="368"/>
      <c r="E276" s="206" t="str">
        <f>'Main Page'!$F$13</f>
        <v>Albemarle County Public Schools</v>
      </c>
      <c r="F276" s="206"/>
      <c r="G276" s="206"/>
      <c r="H276" s="207"/>
      <c r="I276" s="206" t="s">
        <v>532</v>
      </c>
      <c r="J276" s="208">
        <f>'Main Page'!$F$14</f>
        <v>2</v>
      </c>
      <c r="K276" s="370" t="str">
        <f>'Main Page'!$B$6</f>
        <v>Title IV, Part A, Student Support and Academic Enrichment Grants</v>
      </c>
      <c r="L276" s="370"/>
      <c r="M276" s="370"/>
      <c r="N276" s="370"/>
      <c r="O276" s="370"/>
      <c r="P276" s="370"/>
      <c r="Q276" s="370"/>
      <c r="R276" s="553"/>
      <c r="S276" s="279"/>
      <c r="T276" s="9"/>
      <c r="U276" s="9"/>
      <c r="V276" s="9"/>
    </row>
    <row r="277" spans="1:22" ht="17.25" customHeight="1" x14ac:dyDescent="0.25">
      <c r="B277" s="549" t="s">
        <v>246</v>
      </c>
      <c r="C277" s="549"/>
      <c r="D277" s="549"/>
      <c r="E277" s="549"/>
      <c r="F277" s="549"/>
      <c r="G277" s="549"/>
      <c r="H277" s="549"/>
      <c r="I277" s="549"/>
      <c r="J277" s="549"/>
      <c r="K277" s="549"/>
      <c r="L277" s="549"/>
      <c r="M277" s="549"/>
      <c r="N277" s="549"/>
      <c r="O277" s="549"/>
      <c r="P277" s="549"/>
      <c r="Q277" s="549"/>
      <c r="S277" s="279"/>
      <c r="T277" s="191"/>
    </row>
    <row r="278" spans="1:22" ht="68.25" customHeight="1" x14ac:dyDescent="0.25">
      <c r="B278" s="533" t="s">
        <v>588</v>
      </c>
      <c r="C278" s="534"/>
      <c r="D278" s="534"/>
      <c r="E278" s="534"/>
      <c r="F278" s="534"/>
      <c r="G278" s="534"/>
      <c r="H278" s="534"/>
      <c r="I278" s="534"/>
      <c r="J278" s="534"/>
      <c r="K278" s="534"/>
      <c r="L278" s="534"/>
      <c r="M278" s="534"/>
      <c r="N278" s="534"/>
      <c r="O278" s="534"/>
      <c r="P278" s="534"/>
      <c r="Q278" s="535"/>
      <c r="S278" s="279"/>
      <c r="T278" s="191"/>
    </row>
    <row r="279" spans="1:22" ht="127.5" customHeight="1" x14ac:dyDescent="0.25">
      <c r="B279" s="582"/>
      <c r="C279" s="583"/>
      <c r="D279" s="583"/>
      <c r="E279" s="583"/>
      <c r="F279" s="583"/>
      <c r="G279" s="583"/>
      <c r="H279" s="583"/>
      <c r="I279" s="583"/>
      <c r="J279" s="583"/>
      <c r="K279" s="583"/>
      <c r="L279" s="583"/>
      <c r="M279" s="583"/>
      <c r="N279" s="583"/>
      <c r="O279" s="583"/>
      <c r="P279" s="583"/>
      <c r="Q279" s="584"/>
      <c r="S279" s="279"/>
      <c r="T279" s="133"/>
    </row>
    <row r="280" spans="1:22" ht="127.5" customHeight="1" x14ac:dyDescent="0.25">
      <c r="B280" s="585"/>
      <c r="C280" s="586"/>
      <c r="D280" s="586"/>
      <c r="E280" s="586"/>
      <c r="F280" s="586"/>
      <c r="G280" s="586"/>
      <c r="H280" s="586"/>
      <c r="I280" s="586"/>
      <c r="J280" s="586"/>
      <c r="K280" s="586"/>
      <c r="L280" s="586"/>
      <c r="M280" s="586"/>
      <c r="N280" s="586"/>
      <c r="O280" s="586"/>
      <c r="P280" s="586"/>
      <c r="Q280" s="587"/>
      <c r="S280" s="279"/>
      <c r="T280" s="133"/>
    </row>
    <row r="281" spans="1:22" ht="127.5" customHeight="1" x14ac:dyDescent="0.25">
      <c r="B281" s="588"/>
      <c r="C281" s="589"/>
      <c r="D281" s="589"/>
      <c r="E281" s="589"/>
      <c r="F281" s="589"/>
      <c r="G281" s="589"/>
      <c r="H281" s="589"/>
      <c r="I281" s="589"/>
      <c r="J281" s="589"/>
      <c r="K281" s="589"/>
      <c r="L281" s="589"/>
      <c r="M281" s="589"/>
      <c r="N281" s="589"/>
      <c r="O281" s="589"/>
      <c r="P281" s="589"/>
      <c r="Q281" s="590"/>
      <c r="S281" s="279"/>
      <c r="T281" s="133"/>
    </row>
    <row r="282" spans="1:22" ht="17.25" customHeight="1" x14ac:dyDescent="0.25">
      <c r="B282" s="591" t="s">
        <v>1</v>
      </c>
      <c r="C282" s="591"/>
      <c r="D282" s="591"/>
      <c r="E282" s="591"/>
      <c r="F282" s="591"/>
      <c r="G282" s="591"/>
      <c r="H282" s="591"/>
      <c r="I282" s="591" t="s">
        <v>499</v>
      </c>
      <c r="J282" s="591"/>
      <c r="K282" s="591" t="s">
        <v>241</v>
      </c>
      <c r="L282" s="591"/>
      <c r="M282" s="591"/>
      <c r="N282" s="591"/>
      <c r="O282" s="251" t="s">
        <v>242</v>
      </c>
      <c r="P282" s="592" t="s">
        <v>2</v>
      </c>
      <c r="Q282" s="592"/>
      <c r="S282" s="279"/>
      <c r="T282" s="191"/>
    </row>
    <row r="283" spans="1:22" ht="15" customHeight="1" x14ac:dyDescent="0.25">
      <c r="B283" s="576"/>
      <c r="C283" s="576"/>
      <c r="D283" s="576"/>
      <c r="E283" s="576"/>
      <c r="F283" s="576"/>
      <c r="G283" s="576"/>
      <c r="H283" s="576"/>
      <c r="I283" s="577"/>
      <c r="J283" s="577"/>
      <c r="K283" s="577"/>
      <c r="L283" s="577"/>
      <c r="M283" s="577"/>
      <c r="N283" s="577"/>
      <c r="O283" s="189"/>
      <c r="P283" s="581"/>
      <c r="Q283" s="581"/>
      <c r="S283" s="279"/>
      <c r="T283" s="133"/>
    </row>
    <row r="284" spans="1:22" ht="15" customHeight="1" x14ac:dyDescent="0.25">
      <c r="B284" s="576"/>
      <c r="C284" s="576"/>
      <c r="D284" s="576"/>
      <c r="E284" s="576"/>
      <c r="F284" s="576"/>
      <c r="G284" s="576"/>
      <c r="H284" s="576"/>
      <c r="I284" s="577"/>
      <c r="J284" s="577"/>
      <c r="K284" s="577"/>
      <c r="L284" s="577"/>
      <c r="M284" s="577"/>
      <c r="N284" s="577"/>
      <c r="O284" s="189"/>
      <c r="P284" s="581"/>
      <c r="Q284" s="581"/>
      <c r="S284" s="279"/>
      <c r="T284" s="133"/>
    </row>
    <row r="285" spans="1:22" ht="15" customHeight="1" x14ac:dyDescent="0.25">
      <c r="B285" s="576"/>
      <c r="C285" s="576"/>
      <c r="D285" s="576"/>
      <c r="E285" s="576"/>
      <c r="F285" s="576"/>
      <c r="G285" s="576"/>
      <c r="H285" s="576"/>
      <c r="I285" s="577"/>
      <c r="J285" s="577"/>
      <c r="K285" s="577"/>
      <c r="L285" s="577"/>
      <c r="M285" s="577"/>
      <c r="N285" s="577"/>
      <c r="O285" s="189"/>
      <c r="P285" s="581"/>
      <c r="Q285" s="581"/>
      <c r="S285" s="279"/>
      <c r="T285" s="133"/>
    </row>
    <row r="286" spans="1:22" ht="15" customHeight="1" x14ac:dyDescent="0.25">
      <c r="B286" s="576"/>
      <c r="C286" s="576"/>
      <c r="D286" s="576"/>
      <c r="E286" s="576"/>
      <c r="F286" s="576"/>
      <c r="G286" s="576"/>
      <c r="H286" s="576"/>
      <c r="I286" s="577"/>
      <c r="J286" s="577"/>
      <c r="K286" s="577"/>
      <c r="L286" s="577"/>
      <c r="M286" s="577"/>
      <c r="N286" s="577"/>
      <c r="O286" s="189"/>
      <c r="P286" s="581"/>
      <c r="Q286" s="581"/>
      <c r="S286" s="279"/>
      <c r="T286" s="133"/>
    </row>
    <row r="287" spans="1:22" ht="15" customHeight="1" x14ac:dyDescent="0.25">
      <c r="B287" s="576"/>
      <c r="C287" s="576"/>
      <c r="D287" s="576"/>
      <c r="E287" s="576"/>
      <c r="F287" s="576"/>
      <c r="G287" s="576"/>
      <c r="H287" s="576"/>
      <c r="I287" s="577"/>
      <c r="J287" s="577"/>
      <c r="K287" s="577"/>
      <c r="L287" s="577"/>
      <c r="M287" s="577"/>
      <c r="N287" s="577"/>
      <c r="O287" s="189"/>
      <c r="P287" s="581"/>
      <c r="Q287" s="581"/>
      <c r="S287" s="279"/>
      <c r="T287" s="133"/>
    </row>
    <row r="288" spans="1:22" ht="15" customHeight="1" x14ac:dyDescent="0.25">
      <c r="B288" s="576"/>
      <c r="C288" s="576"/>
      <c r="D288" s="576"/>
      <c r="E288" s="576"/>
      <c r="F288" s="576"/>
      <c r="G288" s="576"/>
      <c r="H288" s="576"/>
      <c r="I288" s="577"/>
      <c r="J288" s="577"/>
      <c r="K288" s="577"/>
      <c r="L288" s="577"/>
      <c r="M288" s="577"/>
      <c r="N288" s="577"/>
      <c r="O288" s="189"/>
      <c r="P288" s="581"/>
      <c r="Q288" s="581"/>
      <c r="S288" s="279"/>
      <c r="T288" s="133"/>
    </row>
    <row r="289" spans="2:20" ht="15" customHeight="1" x14ac:dyDescent="0.25">
      <c r="B289" s="576"/>
      <c r="C289" s="576"/>
      <c r="D289" s="576"/>
      <c r="E289" s="576"/>
      <c r="F289" s="576"/>
      <c r="G289" s="576"/>
      <c r="H289" s="576"/>
      <c r="I289" s="577"/>
      <c r="J289" s="577"/>
      <c r="K289" s="577"/>
      <c r="L289" s="577"/>
      <c r="M289" s="577"/>
      <c r="N289" s="577"/>
      <c r="O289" s="189"/>
      <c r="P289" s="581"/>
      <c r="Q289" s="581"/>
      <c r="S289" s="279"/>
      <c r="T289" s="133"/>
    </row>
    <row r="290" spans="2:20" ht="15" customHeight="1" x14ac:dyDescent="0.25">
      <c r="B290" s="576"/>
      <c r="C290" s="576"/>
      <c r="D290" s="576"/>
      <c r="E290" s="576"/>
      <c r="F290" s="576"/>
      <c r="G290" s="576"/>
      <c r="H290" s="576"/>
      <c r="I290" s="577"/>
      <c r="J290" s="577"/>
      <c r="K290" s="577"/>
      <c r="L290" s="577"/>
      <c r="M290" s="577"/>
      <c r="N290" s="577"/>
      <c r="O290" s="189"/>
      <c r="P290" s="581"/>
      <c r="Q290" s="581"/>
      <c r="S290" s="279"/>
      <c r="T290" s="133"/>
    </row>
    <row r="291" spans="2:20" ht="15" customHeight="1" x14ac:dyDescent="0.25">
      <c r="B291" s="576"/>
      <c r="C291" s="576"/>
      <c r="D291" s="576"/>
      <c r="E291" s="576"/>
      <c r="F291" s="576"/>
      <c r="G291" s="576"/>
      <c r="H291" s="576"/>
      <c r="I291" s="577"/>
      <c r="J291" s="577"/>
      <c r="K291" s="577"/>
      <c r="L291" s="577"/>
      <c r="M291" s="577"/>
      <c r="N291" s="577"/>
      <c r="O291" s="189"/>
      <c r="P291" s="581"/>
      <c r="Q291" s="581"/>
      <c r="S291" s="279"/>
      <c r="T291" s="133"/>
    </row>
    <row r="292" spans="2:20" ht="15" customHeight="1" x14ac:dyDescent="0.25">
      <c r="B292" s="576"/>
      <c r="C292" s="576"/>
      <c r="D292" s="576"/>
      <c r="E292" s="576"/>
      <c r="F292" s="576"/>
      <c r="G292" s="576"/>
      <c r="H292" s="576"/>
      <c r="I292" s="577"/>
      <c r="J292" s="577"/>
      <c r="K292" s="577"/>
      <c r="L292" s="577"/>
      <c r="M292" s="577"/>
      <c r="N292" s="577"/>
      <c r="O292" s="189"/>
      <c r="P292" s="581"/>
      <c r="Q292" s="581"/>
      <c r="S292" s="279"/>
      <c r="T292" s="133"/>
    </row>
    <row r="293" spans="2:20" ht="15" customHeight="1" x14ac:dyDescent="0.25">
      <c r="B293" s="576"/>
      <c r="C293" s="576"/>
      <c r="D293" s="576"/>
      <c r="E293" s="576"/>
      <c r="F293" s="576"/>
      <c r="G293" s="576"/>
      <c r="H293" s="576"/>
      <c r="I293" s="577"/>
      <c r="J293" s="577"/>
      <c r="K293" s="577"/>
      <c r="L293" s="577"/>
      <c r="M293" s="577"/>
      <c r="N293" s="577"/>
      <c r="O293" s="189"/>
      <c r="P293" s="581"/>
      <c r="Q293" s="581"/>
      <c r="S293" s="279"/>
      <c r="T293" s="133"/>
    </row>
    <row r="294" spans="2:20" ht="15" customHeight="1" x14ac:dyDescent="0.25">
      <c r="B294" s="576"/>
      <c r="C294" s="576"/>
      <c r="D294" s="576"/>
      <c r="E294" s="576"/>
      <c r="F294" s="576"/>
      <c r="G294" s="576"/>
      <c r="H294" s="576"/>
      <c r="I294" s="577"/>
      <c r="J294" s="577"/>
      <c r="K294" s="577"/>
      <c r="L294" s="577"/>
      <c r="M294" s="577"/>
      <c r="N294" s="577"/>
      <c r="O294" s="189"/>
      <c r="P294" s="581"/>
      <c r="Q294" s="581"/>
      <c r="S294" s="279"/>
      <c r="T294" s="133"/>
    </row>
    <row r="295" spans="2:20" ht="15" customHeight="1" x14ac:dyDescent="0.25">
      <c r="B295" s="576"/>
      <c r="C295" s="576"/>
      <c r="D295" s="576"/>
      <c r="E295" s="576"/>
      <c r="F295" s="576"/>
      <c r="G295" s="576"/>
      <c r="H295" s="576"/>
      <c r="I295" s="577"/>
      <c r="J295" s="577"/>
      <c r="K295" s="577"/>
      <c r="L295" s="577"/>
      <c r="M295" s="577"/>
      <c r="N295" s="577"/>
      <c r="O295" s="189"/>
      <c r="P295" s="581"/>
      <c r="Q295" s="581"/>
      <c r="S295" s="279"/>
      <c r="T295" s="133"/>
    </row>
    <row r="296" spans="2:20" ht="15" customHeight="1" x14ac:dyDescent="0.25">
      <c r="B296" s="576"/>
      <c r="C296" s="576"/>
      <c r="D296" s="576"/>
      <c r="E296" s="576"/>
      <c r="F296" s="576"/>
      <c r="G296" s="576"/>
      <c r="H296" s="576"/>
      <c r="I296" s="577"/>
      <c r="J296" s="577"/>
      <c r="K296" s="577"/>
      <c r="L296" s="577"/>
      <c r="M296" s="577"/>
      <c r="N296" s="577"/>
      <c r="O296" s="189"/>
      <c r="P296" s="581"/>
      <c r="Q296" s="581"/>
      <c r="S296" s="279"/>
      <c r="T296" s="133"/>
    </row>
    <row r="297" spans="2:20" ht="15" customHeight="1" x14ac:dyDescent="0.25">
      <c r="B297" s="576"/>
      <c r="C297" s="576"/>
      <c r="D297" s="576"/>
      <c r="E297" s="576"/>
      <c r="F297" s="576"/>
      <c r="G297" s="576"/>
      <c r="H297" s="576"/>
      <c r="I297" s="577"/>
      <c r="J297" s="577"/>
      <c r="K297" s="577"/>
      <c r="L297" s="577"/>
      <c r="M297" s="577"/>
      <c r="N297" s="577"/>
      <c r="O297" s="189"/>
      <c r="P297" s="581"/>
      <c r="Q297" s="581"/>
      <c r="S297" s="279"/>
      <c r="T297" s="133"/>
    </row>
    <row r="298" spans="2:20" ht="15" customHeight="1" x14ac:dyDescent="0.25">
      <c r="B298" s="576"/>
      <c r="C298" s="576"/>
      <c r="D298" s="576"/>
      <c r="E298" s="576"/>
      <c r="F298" s="576"/>
      <c r="G298" s="576"/>
      <c r="H298" s="576"/>
      <c r="I298" s="577"/>
      <c r="J298" s="577"/>
      <c r="K298" s="577"/>
      <c r="L298" s="577"/>
      <c r="M298" s="577"/>
      <c r="N298" s="577"/>
      <c r="O298" s="189"/>
      <c r="P298" s="581"/>
      <c r="Q298" s="581"/>
      <c r="S298" s="279"/>
      <c r="T298" s="133"/>
    </row>
    <row r="299" spans="2:20" ht="15" customHeight="1" x14ac:dyDescent="0.25">
      <c r="B299" s="576"/>
      <c r="C299" s="576"/>
      <c r="D299" s="576"/>
      <c r="E299" s="576"/>
      <c r="F299" s="576"/>
      <c r="G299" s="576"/>
      <c r="H299" s="576"/>
      <c r="I299" s="577"/>
      <c r="J299" s="577"/>
      <c r="K299" s="577"/>
      <c r="L299" s="577"/>
      <c r="M299" s="577"/>
      <c r="N299" s="577"/>
      <c r="O299" s="189"/>
      <c r="P299" s="581"/>
      <c r="Q299" s="581"/>
      <c r="S299" s="279"/>
      <c r="T299" s="133"/>
    </row>
    <row r="300" spans="2:20" ht="15" customHeight="1" x14ac:dyDescent="0.25">
      <c r="B300" s="576"/>
      <c r="C300" s="576"/>
      <c r="D300" s="576"/>
      <c r="E300" s="576"/>
      <c r="F300" s="576"/>
      <c r="G300" s="576"/>
      <c r="H300" s="576"/>
      <c r="I300" s="577"/>
      <c r="J300" s="577"/>
      <c r="K300" s="577"/>
      <c r="L300" s="577"/>
      <c r="M300" s="577"/>
      <c r="N300" s="577"/>
      <c r="O300" s="189"/>
      <c r="P300" s="581"/>
      <c r="Q300" s="581"/>
      <c r="S300" s="279"/>
      <c r="T300" s="133"/>
    </row>
    <row r="301" spans="2:20" ht="15" customHeight="1" x14ac:dyDescent="0.25">
      <c r="B301" s="576"/>
      <c r="C301" s="576"/>
      <c r="D301" s="576"/>
      <c r="E301" s="576"/>
      <c r="F301" s="576"/>
      <c r="G301" s="576"/>
      <c r="H301" s="576"/>
      <c r="I301" s="577"/>
      <c r="J301" s="577"/>
      <c r="K301" s="577"/>
      <c r="L301" s="577"/>
      <c r="M301" s="577"/>
      <c r="N301" s="577"/>
      <c r="O301" s="189"/>
      <c r="P301" s="581"/>
      <c r="Q301" s="581"/>
      <c r="S301" s="279"/>
      <c r="T301" s="133"/>
    </row>
    <row r="302" spans="2:20" ht="15" customHeight="1" x14ac:dyDescent="0.25">
      <c r="B302" s="576"/>
      <c r="C302" s="576"/>
      <c r="D302" s="576"/>
      <c r="E302" s="576"/>
      <c r="F302" s="576"/>
      <c r="G302" s="576"/>
      <c r="H302" s="576"/>
      <c r="I302" s="577"/>
      <c r="J302" s="577"/>
      <c r="K302" s="577"/>
      <c r="L302" s="577"/>
      <c r="M302" s="577"/>
      <c r="N302" s="577"/>
      <c r="O302" s="189"/>
      <c r="P302" s="581"/>
      <c r="Q302" s="581"/>
      <c r="S302" s="279"/>
      <c r="T302" s="133"/>
    </row>
    <row r="303" spans="2:20" ht="15" customHeight="1" x14ac:dyDescent="0.25">
      <c r="B303" s="576"/>
      <c r="C303" s="576"/>
      <c r="D303" s="576"/>
      <c r="E303" s="576"/>
      <c r="F303" s="576"/>
      <c r="G303" s="576"/>
      <c r="H303" s="576"/>
      <c r="I303" s="577"/>
      <c r="J303" s="577"/>
      <c r="K303" s="577"/>
      <c r="L303" s="577"/>
      <c r="M303" s="577"/>
      <c r="N303" s="577"/>
      <c r="O303" s="189"/>
      <c r="P303" s="581"/>
      <c r="Q303" s="581"/>
      <c r="S303" s="279"/>
      <c r="T303" s="133"/>
    </row>
    <row r="304" spans="2:20" ht="15" customHeight="1" x14ac:dyDescent="0.25">
      <c r="B304" s="576"/>
      <c r="C304" s="576"/>
      <c r="D304" s="576"/>
      <c r="E304" s="576"/>
      <c r="F304" s="576"/>
      <c r="G304" s="576"/>
      <c r="H304" s="576"/>
      <c r="I304" s="577"/>
      <c r="J304" s="577"/>
      <c r="K304" s="577"/>
      <c r="L304" s="577"/>
      <c r="M304" s="577"/>
      <c r="N304" s="577"/>
      <c r="O304" s="189"/>
      <c r="P304" s="581"/>
      <c r="Q304" s="581"/>
      <c r="S304" s="279"/>
      <c r="T304" s="133"/>
    </row>
    <row r="305" spans="1:22" ht="15" customHeight="1" x14ac:dyDescent="0.25">
      <c r="B305" s="576"/>
      <c r="C305" s="576"/>
      <c r="D305" s="576"/>
      <c r="E305" s="576"/>
      <c r="F305" s="576"/>
      <c r="G305" s="576"/>
      <c r="H305" s="576"/>
      <c r="I305" s="577"/>
      <c r="J305" s="577"/>
      <c r="K305" s="577"/>
      <c r="L305" s="577"/>
      <c r="M305" s="577"/>
      <c r="N305" s="577"/>
      <c r="O305" s="189"/>
      <c r="P305" s="581"/>
      <c r="Q305" s="581"/>
      <c r="S305" s="279"/>
      <c r="T305" s="133"/>
    </row>
    <row r="306" spans="1:22" ht="15" customHeight="1" x14ac:dyDescent="0.25">
      <c r="B306" s="576"/>
      <c r="C306" s="576"/>
      <c r="D306" s="576"/>
      <c r="E306" s="576"/>
      <c r="F306" s="576"/>
      <c r="G306" s="576"/>
      <c r="H306" s="576"/>
      <c r="I306" s="577"/>
      <c r="J306" s="577"/>
      <c r="K306" s="577"/>
      <c r="L306" s="577"/>
      <c r="M306" s="577"/>
      <c r="N306" s="577"/>
      <c r="O306" s="189"/>
      <c r="P306" s="581"/>
      <c r="Q306" s="581"/>
      <c r="S306" s="279"/>
      <c r="T306" s="133"/>
    </row>
    <row r="307" spans="1:22" ht="15" customHeight="1" x14ac:dyDescent="0.25">
      <c r="B307" s="576"/>
      <c r="C307" s="576"/>
      <c r="D307" s="576"/>
      <c r="E307" s="576"/>
      <c r="F307" s="576"/>
      <c r="G307" s="576"/>
      <c r="H307" s="576"/>
      <c r="I307" s="577"/>
      <c r="J307" s="577"/>
      <c r="K307" s="577"/>
      <c r="L307" s="577"/>
      <c r="M307" s="577"/>
      <c r="N307" s="577"/>
      <c r="O307" s="189"/>
      <c r="P307" s="581"/>
      <c r="Q307" s="581"/>
      <c r="S307" s="279"/>
      <c r="T307" s="133"/>
    </row>
    <row r="308" spans="1:22" ht="15" customHeight="1" x14ac:dyDescent="0.25">
      <c r="B308" s="576"/>
      <c r="C308" s="576"/>
      <c r="D308" s="576"/>
      <c r="E308" s="576"/>
      <c r="F308" s="576"/>
      <c r="G308" s="576"/>
      <c r="H308" s="576"/>
      <c r="I308" s="577"/>
      <c r="J308" s="577"/>
      <c r="K308" s="577"/>
      <c r="L308" s="577"/>
      <c r="M308" s="577"/>
      <c r="N308" s="577"/>
      <c r="O308" s="189"/>
      <c r="P308" s="581"/>
      <c r="Q308" s="581"/>
      <c r="S308" s="279"/>
      <c r="T308" s="133"/>
    </row>
    <row r="309" spans="1:22" ht="15" customHeight="1" x14ac:dyDescent="0.25">
      <c r="B309" s="576"/>
      <c r="C309" s="576"/>
      <c r="D309" s="576"/>
      <c r="E309" s="576"/>
      <c r="F309" s="576"/>
      <c r="G309" s="576"/>
      <c r="H309" s="576"/>
      <c r="I309" s="577"/>
      <c r="J309" s="577"/>
      <c r="K309" s="577"/>
      <c r="L309" s="577"/>
      <c r="M309" s="577"/>
      <c r="N309" s="577"/>
      <c r="O309" s="189"/>
      <c r="P309" s="581"/>
      <c r="Q309" s="581"/>
      <c r="S309" s="279"/>
      <c r="T309" s="133"/>
    </row>
    <row r="310" spans="1:22" ht="15" customHeight="1" x14ac:dyDescent="0.25">
      <c r="B310" s="576"/>
      <c r="C310" s="576"/>
      <c r="D310" s="576"/>
      <c r="E310" s="576"/>
      <c r="F310" s="576"/>
      <c r="G310" s="576"/>
      <c r="H310" s="576"/>
      <c r="I310" s="577"/>
      <c r="J310" s="577"/>
      <c r="K310" s="577"/>
      <c r="L310" s="577"/>
      <c r="M310" s="577"/>
      <c r="N310" s="577"/>
      <c r="O310" s="189"/>
      <c r="P310" s="581"/>
      <c r="Q310" s="581"/>
      <c r="S310" s="279"/>
      <c r="T310" s="133"/>
    </row>
    <row r="311" spans="1:22" ht="15" customHeight="1" x14ac:dyDescent="0.25">
      <c r="B311" s="576"/>
      <c r="C311" s="576"/>
      <c r="D311" s="576"/>
      <c r="E311" s="576"/>
      <c r="F311" s="576"/>
      <c r="G311" s="576"/>
      <c r="H311" s="576"/>
      <c r="I311" s="577"/>
      <c r="J311" s="577"/>
      <c r="K311" s="577"/>
      <c r="L311" s="577"/>
      <c r="M311" s="577"/>
      <c r="N311" s="577"/>
      <c r="O311" s="189"/>
      <c r="P311" s="581"/>
      <c r="Q311" s="581"/>
      <c r="S311" s="279"/>
      <c r="T311" s="133"/>
    </row>
    <row r="312" spans="1:22" ht="15" customHeight="1" x14ac:dyDescent="0.25">
      <c r="B312" s="576"/>
      <c r="C312" s="576"/>
      <c r="D312" s="576"/>
      <c r="E312" s="576"/>
      <c r="F312" s="576"/>
      <c r="G312" s="576"/>
      <c r="H312" s="576"/>
      <c r="I312" s="577"/>
      <c r="J312" s="577"/>
      <c r="K312" s="577"/>
      <c r="L312" s="577"/>
      <c r="M312" s="577"/>
      <c r="N312" s="577"/>
      <c r="O312" s="189"/>
      <c r="P312" s="581"/>
      <c r="Q312" s="581"/>
      <c r="S312" s="279"/>
      <c r="T312" s="133"/>
    </row>
    <row r="313" spans="1:22" ht="15" customHeight="1" x14ac:dyDescent="0.25">
      <c r="B313" s="576"/>
      <c r="C313" s="576"/>
      <c r="D313" s="576"/>
      <c r="E313" s="576"/>
      <c r="F313" s="576"/>
      <c r="G313" s="576"/>
      <c r="H313" s="576"/>
      <c r="I313" s="577"/>
      <c r="J313" s="577"/>
      <c r="K313" s="577"/>
      <c r="L313" s="577"/>
      <c r="M313" s="577"/>
      <c r="N313" s="577"/>
      <c r="O313" s="189"/>
      <c r="P313" s="581"/>
      <c r="Q313" s="581"/>
      <c r="S313" s="279"/>
      <c r="T313" s="133"/>
    </row>
    <row r="314" spans="1:22" ht="15" customHeight="1" x14ac:dyDescent="0.25">
      <c r="B314" s="576"/>
      <c r="C314" s="576"/>
      <c r="D314" s="576"/>
      <c r="E314" s="576"/>
      <c r="F314" s="576"/>
      <c r="G314" s="576"/>
      <c r="H314" s="576"/>
      <c r="I314" s="577"/>
      <c r="J314" s="577"/>
      <c r="K314" s="577"/>
      <c r="L314" s="577"/>
      <c r="M314" s="577"/>
      <c r="N314" s="577"/>
      <c r="O314" s="189"/>
      <c r="P314" s="581"/>
      <c r="Q314" s="581"/>
      <c r="S314" s="279"/>
      <c r="T314" s="133"/>
    </row>
    <row r="315" spans="1:22" ht="15" customHeight="1" x14ac:dyDescent="0.25">
      <c r="B315" s="576"/>
      <c r="C315" s="576"/>
      <c r="D315" s="576"/>
      <c r="E315" s="576"/>
      <c r="F315" s="576"/>
      <c r="G315" s="576"/>
      <c r="H315" s="576"/>
      <c r="I315" s="577"/>
      <c r="J315" s="577"/>
      <c r="K315" s="577"/>
      <c r="L315" s="577"/>
      <c r="M315" s="577"/>
      <c r="N315" s="577"/>
      <c r="O315" s="189"/>
      <c r="P315" s="581"/>
      <c r="Q315" s="581"/>
      <c r="S315" s="279"/>
      <c r="T315" s="133"/>
    </row>
    <row r="316" spans="1:22" ht="15" customHeight="1" x14ac:dyDescent="0.25">
      <c r="B316" s="576"/>
      <c r="C316" s="576"/>
      <c r="D316" s="576"/>
      <c r="E316" s="576"/>
      <c r="F316" s="576"/>
      <c r="G316" s="576"/>
      <c r="H316" s="576"/>
      <c r="I316" s="577"/>
      <c r="J316" s="577"/>
      <c r="K316" s="577"/>
      <c r="L316" s="577"/>
      <c r="M316" s="577"/>
      <c r="N316" s="577"/>
      <c r="O316" s="189"/>
      <c r="P316" s="581"/>
      <c r="Q316" s="581"/>
      <c r="S316" s="279"/>
      <c r="T316" s="133"/>
    </row>
    <row r="317" spans="1:22" ht="17.25" customHeight="1" x14ac:dyDescent="0.25">
      <c r="B317" s="249"/>
      <c r="C317" s="249"/>
      <c r="D317" s="249"/>
      <c r="E317" s="249"/>
      <c r="F317" s="249" t="s">
        <v>4</v>
      </c>
      <c r="G317" s="219"/>
      <c r="H317" s="219"/>
      <c r="I317" s="219"/>
      <c r="J317" s="229"/>
      <c r="K317" s="249"/>
      <c r="L317" s="249"/>
      <c r="M317" s="249"/>
      <c r="N317" s="571" t="s">
        <v>3</v>
      </c>
      <c r="O317" s="572"/>
      <c r="P317" s="593">
        <f>SUM(P283:Q316)</f>
        <v>0</v>
      </c>
      <c r="Q317" s="594"/>
      <c r="S317" s="279"/>
      <c r="T317" s="191"/>
    </row>
    <row r="318" spans="1:22" ht="17.25" customHeight="1" x14ac:dyDescent="0.25">
      <c r="B318" s="574" t="s">
        <v>139</v>
      </c>
      <c r="C318" s="574"/>
      <c r="D318" s="574"/>
      <c r="E318" s="574"/>
      <c r="F318" s="574"/>
      <c r="G318" s="574"/>
      <c r="H318" s="574"/>
      <c r="I318" s="574"/>
      <c r="J318" s="574"/>
      <c r="K318" s="574"/>
      <c r="L318" s="574"/>
      <c r="M318" s="574"/>
      <c r="N318" s="574"/>
      <c r="O318" s="574"/>
      <c r="P318" s="574"/>
      <c r="Q318" s="574"/>
      <c r="S318" s="279"/>
      <c r="T318" s="191"/>
    </row>
    <row r="319" spans="1:22" s="2" customFormat="1" ht="13.2" x14ac:dyDescent="0.25">
      <c r="A319" s="369"/>
      <c r="B319" s="205" t="str">
        <f>'Main Page'!$G$9</f>
        <v>2026-2027</v>
      </c>
      <c r="C319" s="368" t="s">
        <v>526</v>
      </c>
      <c r="D319" s="368"/>
      <c r="E319" s="206" t="str">
        <f>'Main Page'!$F$13</f>
        <v>Albemarle County Public Schools</v>
      </c>
      <c r="F319" s="206"/>
      <c r="G319" s="206"/>
      <c r="H319" s="207"/>
      <c r="I319" s="206" t="s">
        <v>532</v>
      </c>
      <c r="J319" s="208">
        <f>'Main Page'!$F$14</f>
        <v>2</v>
      </c>
      <c r="K319" s="370" t="str">
        <f>'Main Page'!$B$6</f>
        <v>Title IV, Part A, Student Support and Academic Enrichment Grants</v>
      </c>
      <c r="L319" s="370"/>
      <c r="M319" s="370"/>
      <c r="N319" s="370"/>
      <c r="O319" s="370"/>
      <c r="P319" s="370"/>
      <c r="Q319" s="370"/>
      <c r="R319" s="553"/>
      <c r="S319" s="279"/>
      <c r="T319" s="9"/>
      <c r="U319" s="9"/>
      <c r="V319" s="9"/>
    </row>
    <row r="320" spans="1:22" ht="17.25" customHeight="1" x14ac:dyDescent="0.25">
      <c r="B320" s="549" t="s">
        <v>247</v>
      </c>
      <c r="C320" s="549"/>
      <c r="D320" s="549"/>
      <c r="E320" s="549"/>
      <c r="F320" s="549"/>
      <c r="G320" s="549"/>
      <c r="H320" s="549"/>
      <c r="I320" s="549"/>
      <c r="J320" s="549"/>
      <c r="K320" s="549"/>
      <c r="L320" s="549"/>
      <c r="M320" s="549"/>
      <c r="N320" s="549"/>
      <c r="O320" s="549"/>
      <c r="P320" s="549"/>
      <c r="Q320" s="549"/>
      <c r="S320" s="279"/>
      <c r="T320" s="191"/>
    </row>
    <row r="321" spans="2:20" ht="39.75" customHeight="1" x14ac:dyDescent="0.25">
      <c r="B321" s="533" t="s">
        <v>606</v>
      </c>
      <c r="C321" s="534"/>
      <c r="D321" s="534"/>
      <c r="E321" s="534"/>
      <c r="F321" s="534"/>
      <c r="G321" s="534"/>
      <c r="H321" s="534"/>
      <c r="I321" s="534"/>
      <c r="J321" s="534"/>
      <c r="K321" s="534"/>
      <c r="L321" s="534"/>
      <c r="M321" s="534"/>
      <c r="N321" s="534"/>
      <c r="O321" s="534"/>
      <c r="P321" s="534"/>
      <c r="Q321" s="535"/>
      <c r="S321" s="279"/>
      <c r="T321" s="191"/>
    </row>
    <row r="322" spans="2:20" ht="127.5" customHeight="1" x14ac:dyDescent="0.25">
      <c r="B322" s="582"/>
      <c r="C322" s="583"/>
      <c r="D322" s="583"/>
      <c r="E322" s="583"/>
      <c r="F322" s="583"/>
      <c r="G322" s="583"/>
      <c r="H322" s="583"/>
      <c r="I322" s="583"/>
      <c r="J322" s="583"/>
      <c r="K322" s="583"/>
      <c r="L322" s="583"/>
      <c r="M322" s="583"/>
      <c r="N322" s="583"/>
      <c r="O322" s="583"/>
      <c r="P322" s="583"/>
      <c r="Q322" s="584"/>
      <c r="S322" s="279"/>
      <c r="T322" s="133"/>
    </row>
    <row r="323" spans="2:20" ht="127.5" customHeight="1" x14ac:dyDescent="0.25">
      <c r="B323" s="585"/>
      <c r="C323" s="586"/>
      <c r="D323" s="586"/>
      <c r="E323" s="586"/>
      <c r="F323" s="586"/>
      <c r="G323" s="586"/>
      <c r="H323" s="586"/>
      <c r="I323" s="586"/>
      <c r="J323" s="586"/>
      <c r="K323" s="586"/>
      <c r="L323" s="586"/>
      <c r="M323" s="586"/>
      <c r="N323" s="586"/>
      <c r="O323" s="586"/>
      <c r="P323" s="586"/>
      <c r="Q323" s="587"/>
      <c r="S323" s="279"/>
      <c r="T323" s="133"/>
    </row>
    <row r="324" spans="2:20" ht="127.5" customHeight="1" x14ac:dyDescent="0.25">
      <c r="B324" s="588"/>
      <c r="C324" s="589"/>
      <c r="D324" s="589"/>
      <c r="E324" s="589"/>
      <c r="F324" s="589"/>
      <c r="G324" s="589"/>
      <c r="H324" s="589"/>
      <c r="I324" s="589"/>
      <c r="J324" s="589"/>
      <c r="K324" s="589"/>
      <c r="L324" s="589"/>
      <c r="M324" s="589"/>
      <c r="N324" s="589"/>
      <c r="O324" s="589"/>
      <c r="P324" s="589"/>
      <c r="Q324" s="590"/>
      <c r="S324" s="279"/>
      <c r="T324" s="133"/>
    </row>
    <row r="325" spans="2:20" ht="17.25" customHeight="1" x14ac:dyDescent="0.25">
      <c r="B325" s="591" t="s">
        <v>1</v>
      </c>
      <c r="C325" s="591"/>
      <c r="D325" s="591"/>
      <c r="E325" s="591"/>
      <c r="F325" s="591"/>
      <c r="G325" s="591"/>
      <c r="H325" s="591"/>
      <c r="I325" s="591" t="s">
        <v>499</v>
      </c>
      <c r="J325" s="591"/>
      <c r="K325" s="591" t="s">
        <v>241</v>
      </c>
      <c r="L325" s="591"/>
      <c r="M325" s="591"/>
      <c r="N325" s="591"/>
      <c r="O325" s="251" t="s">
        <v>242</v>
      </c>
      <c r="P325" s="592" t="s">
        <v>2</v>
      </c>
      <c r="Q325" s="592"/>
      <c r="S325" s="279"/>
      <c r="T325" s="191"/>
    </row>
    <row r="326" spans="2:20" ht="15" customHeight="1" x14ac:dyDescent="0.25">
      <c r="B326" s="576"/>
      <c r="C326" s="576"/>
      <c r="D326" s="576"/>
      <c r="E326" s="576"/>
      <c r="F326" s="576"/>
      <c r="G326" s="576"/>
      <c r="H326" s="576"/>
      <c r="I326" s="577"/>
      <c r="J326" s="577"/>
      <c r="K326" s="578"/>
      <c r="L326" s="579"/>
      <c r="M326" s="579"/>
      <c r="N326" s="580"/>
      <c r="O326" s="189"/>
      <c r="P326" s="581"/>
      <c r="Q326" s="581"/>
      <c r="S326" s="279"/>
      <c r="T326" s="133"/>
    </row>
    <row r="327" spans="2:20" ht="15" customHeight="1" x14ac:dyDescent="0.25">
      <c r="B327" s="576"/>
      <c r="C327" s="576"/>
      <c r="D327" s="576"/>
      <c r="E327" s="576"/>
      <c r="F327" s="576"/>
      <c r="G327" s="576"/>
      <c r="H327" s="576"/>
      <c r="I327" s="577"/>
      <c r="J327" s="577"/>
      <c r="K327" s="578"/>
      <c r="L327" s="579"/>
      <c r="M327" s="579"/>
      <c r="N327" s="580"/>
      <c r="O327" s="189"/>
      <c r="P327" s="581"/>
      <c r="Q327" s="581"/>
      <c r="S327" s="279"/>
      <c r="T327" s="133"/>
    </row>
    <row r="328" spans="2:20" ht="15" customHeight="1" x14ac:dyDescent="0.25">
      <c r="B328" s="576"/>
      <c r="C328" s="576"/>
      <c r="D328" s="576"/>
      <c r="E328" s="576"/>
      <c r="F328" s="576"/>
      <c r="G328" s="576"/>
      <c r="H328" s="576"/>
      <c r="I328" s="577"/>
      <c r="J328" s="577"/>
      <c r="K328" s="578"/>
      <c r="L328" s="579"/>
      <c r="M328" s="579"/>
      <c r="N328" s="580"/>
      <c r="O328" s="189"/>
      <c r="P328" s="581"/>
      <c r="Q328" s="581"/>
      <c r="S328" s="279"/>
      <c r="T328" s="133"/>
    </row>
    <row r="329" spans="2:20" ht="15" customHeight="1" x14ac:dyDescent="0.25">
      <c r="B329" s="576"/>
      <c r="C329" s="576"/>
      <c r="D329" s="576"/>
      <c r="E329" s="576"/>
      <c r="F329" s="576"/>
      <c r="G329" s="576"/>
      <c r="H329" s="576"/>
      <c r="I329" s="577"/>
      <c r="J329" s="577"/>
      <c r="K329" s="578"/>
      <c r="L329" s="579"/>
      <c r="M329" s="579"/>
      <c r="N329" s="580"/>
      <c r="O329" s="189"/>
      <c r="P329" s="581"/>
      <c r="Q329" s="581"/>
      <c r="S329" s="279"/>
      <c r="T329" s="133"/>
    </row>
    <row r="330" spans="2:20" ht="15" customHeight="1" x14ac:dyDescent="0.25">
      <c r="B330" s="576"/>
      <c r="C330" s="576"/>
      <c r="D330" s="576"/>
      <c r="E330" s="576"/>
      <c r="F330" s="576"/>
      <c r="G330" s="576"/>
      <c r="H330" s="576"/>
      <c r="I330" s="577"/>
      <c r="J330" s="577"/>
      <c r="K330" s="578"/>
      <c r="L330" s="579"/>
      <c r="M330" s="579"/>
      <c r="N330" s="580"/>
      <c r="O330" s="189"/>
      <c r="P330" s="581"/>
      <c r="Q330" s="581"/>
      <c r="S330" s="279"/>
      <c r="T330" s="133"/>
    </row>
    <row r="331" spans="2:20" ht="15" customHeight="1" x14ac:dyDescent="0.25">
      <c r="B331" s="576"/>
      <c r="C331" s="576"/>
      <c r="D331" s="576"/>
      <c r="E331" s="576"/>
      <c r="F331" s="576"/>
      <c r="G331" s="576"/>
      <c r="H331" s="576"/>
      <c r="I331" s="577"/>
      <c r="J331" s="577"/>
      <c r="K331" s="578"/>
      <c r="L331" s="579"/>
      <c r="M331" s="579"/>
      <c r="N331" s="580"/>
      <c r="O331" s="189"/>
      <c r="P331" s="581"/>
      <c r="Q331" s="581"/>
      <c r="S331" s="279"/>
      <c r="T331" s="133"/>
    </row>
    <row r="332" spans="2:20" ht="15" customHeight="1" x14ac:dyDescent="0.25">
      <c r="B332" s="576"/>
      <c r="C332" s="576"/>
      <c r="D332" s="576"/>
      <c r="E332" s="576"/>
      <c r="F332" s="576"/>
      <c r="G332" s="576"/>
      <c r="H332" s="576"/>
      <c r="I332" s="577"/>
      <c r="J332" s="577"/>
      <c r="K332" s="578"/>
      <c r="L332" s="579"/>
      <c r="M332" s="579"/>
      <c r="N332" s="580"/>
      <c r="O332" s="189"/>
      <c r="P332" s="581"/>
      <c r="Q332" s="581"/>
      <c r="S332" s="279"/>
      <c r="T332" s="133"/>
    </row>
    <row r="333" spans="2:20" ht="15" customHeight="1" x14ac:dyDescent="0.25">
      <c r="B333" s="576"/>
      <c r="C333" s="576"/>
      <c r="D333" s="576"/>
      <c r="E333" s="576"/>
      <c r="F333" s="576"/>
      <c r="G333" s="576"/>
      <c r="H333" s="576"/>
      <c r="I333" s="577"/>
      <c r="J333" s="577"/>
      <c r="K333" s="578"/>
      <c r="L333" s="579"/>
      <c r="M333" s="579"/>
      <c r="N333" s="580"/>
      <c r="O333" s="189"/>
      <c r="P333" s="581"/>
      <c r="Q333" s="581"/>
      <c r="S333" s="279"/>
      <c r="T333" s="133"/>
    </row>
    <row r="334" spans="2:20" ht="15" customHeight="1" x14ac:dyDescent="0.25">
      <c r="B334" s="576"/>
      <c r="C334" s="576"/>
      <c r="D334" s="576"/>
      <c r="E334" s="576"/>
      <c r="F334" s="576"/>
      <c r="G334" s="576"/>
      <c r="H334" s="576"/>
      <c r="I334" s="577"/>
      <c r="J334" s="577"/>
      <c r="K334" s="578"/>
      <c r="L334" s="579"/>
      <c r="M334" s="579"/>
      <c r="N334" s="580"/>
      <c r="O334" s="189"/>
      <c r="P334" s="581"/>
      <c r="Q334" s="581"/>
      <c r="S334" s="279"/>
      <c r="T334" s="133"/>
    </row>
    <row r="335" spans="2:20" ht="15" customHeight="1" x14ac:dyDescent="0.25">
      <c r="B335" s="576"/>
      <c r="C335" s="576"/>
      <c r="D335" s="576"/>
      <c r="E335" s="576"/>
      <c r="F335" s="576"/>
      <c r="G335" s="576"/>
      <c r="H335" s="576"/>
      <c r="I335" s="577"/>
      <c r="J335" s="577"/>
      <c r="K335" s="578"/>
      <c r="L335" s="579"/>
      <c r="M335" s="579"/>
      <c r="N335" s="580"/>
      <c r="O335" s="189"/>
      <c r="P335" s="581"/>
      <c r="Q335" s="581"/>
      <c r="S335" s="279"/>
      <c r="T335" s="133"/>
    </row>
    <row r="336" spans="2:20" ht="15" customHeight="1" x14ac:dyDescent="0.25">
      <c r="B336" s="576"/>
      <c r="C336" s="576"/>
      <c r="D336" s="576"/>
      <c r="E336" s="576"/>
      <c r="F336" s="576"/>
      <c r="G336" s="576"/>
      <c r="H336" s="576"/>
      <c r="I336" s="577"/>
      <c r="J336" s="577"/>
      <c r="K336" s="578"/>
      <c r="L336" s="579"/>
      <c r="M336" s="579"/>
      <c r="N336" s="580"/>
      <c r="O336" s="189"/>
      <c r="P336" s="581"/>
      <c r="Q336" s="581"/>
      <c r="S336" s="279"/>
      <c r="T336" s="133"/>
    </row>
    <row r="337" spans="2:20" ht="15" customHeight="1" x14ac:dyDescent="0.25">
      <c r="B337" s="576"/>
      <c r="C337" s="576"/>
      <c r="D337" s="576"/>
      <c r="E337" s="576"/>
      <c r="F337" s="576"/>
      <c r="G337" s="576"/>
      <c r="H337" s="576"/>
      <c r="I337" s="577"/>
      <c r="J337" s="577"/>
      <c r="K337" s="578"/>
      <c r="L337" s="579"/>
      <c r="M337" s="579"/>
      <c r="N337" s="580"/>
      <c r="O337" s="189"/>
      <c r="P337" s="581"/>
      <c r="Q337" s="581"/>
      <c r="S337" s="279"/>
      <c r="T337" s="133"/>
    </row>
    <row r="338" spans="2:20" ht="15" customHeight="1" x14ac:dyDescent="0.25">
      <c r="B338" s="576"/>
      <c r="C338" s="576"/>
      <c r="D338" s="576"/>
      <c r="E338" s="576"/>
      <c r="F338" s="576"/>
      <c r="G338" s="576"/>
      <c r="H338" s="576"/>
      <c r="I338" s="577"/>
      <c r="J338" s="577"/>
      <c r="K338" s="578"/>
      <c r="L338" s="579"/>
      <c r="M338" s="579"/>
      <c r="N338" s="580"/>
      <c r="O338" s="189"/>
      <c r="P338" s="581"/>
      <c r="Q338" s="581"/>
      <c r="S338" s="279"/>
      <c r="T338" s="133"/>
    </row>
    <row r="339" spans="2:20" ht="15" customHeight="1" x14ac:dyDescent="0.25">
      <c r="B339" s="576"/>
      <c r="C339" s="576"/>
      <c r="D339" s="576"/>
      <c r="E339" s="576"/>
      <c r="F339" s="576"/>
      <c r="G339" s="576"/>
      <c r="H339" s="576"/>
      <c r="I339" s="577"/>
      <c r="J339" s="577"/>
      <c r="K339" s="578"/>
      <c r="L339" s="579"/>
      <c r="M339" s="579"/>
      <c r="N339" s="580"/>
      <c r="O339" s="189"/>
      <c r="P339" s="581"/>
      <c r="Q339" s="581"/>
      <c r="S339" s="279"/>
      <c r="T339" s="133"/>
    </row>
    <row r="340" spans="2:20" ht="15" customHeight="1" x14ac:dyDescent="0.25">
      <c r="B340" s="576"/>
      <c r="C340" s="576"/>
      <c r="D340" s="576"/>
      <c r="E340" s="576"/>
      <c r="F340" s="576"/>
      <c r="G340" s="576"/>
      <c r="H340" s="576"/>
      <c r="I340" s="577"/>
      <c r="J340" s="577"/>
      <c r="K340" s="578"/>
      <c r="L340" s="579"/>
      <c r="M340" s="579"/>
      <c r="N340" s="580"/>
      <c r="O340" s="189"/>
      <c r="P340" s="581"/>
      <c r="Q340" s="581"/>
      <c r="S340" s="279"/>
      <c r="T340" s="133"/>
    </row>
    <row r="341" spans="2:20" ht="15" customHeight="1" x14ac:dyDescent="0.25">
      <c r="B341" s="576"/>
      <c r="C341" s="576"/>
      <c r="D341" s="576"/>
      <c r="E341" s="576"/>
      <c r="F341" s="576"/>
      <c r="G341" s="576"/>
      <c r="H341" s="576"/>
      <c r="I341" s="577"/>
      <c r="J341" s="577"/>
      <c r="K341" s="578"/>
      <c r="L341" s="579"/>
      <c r="M341" s="579"/>
      <c r="N341" s="580"/>
      <c r="O341" s="189"/>
      <c r="P341" s="581"/>
      <c r="Q341" s="581"/>
      <c r="S341" s="279"/>
      <c r="T341" s="133"/>
    </row>
    <row r="342" spans="2:20" ht="15" customHeight="1" x14ac:dyDescent="0.25">
      <c r="B342" s="576"/>
      <c r="C342" s="576"/>
      <c r="D342" s="576"/>
      <c r="E342" s="576"/>
      <c r="F342" s="576"/>
      <c r="G342" s="576"/>
      <c r="H342" s="576"/>
      <c r="I342" s="577"/>
      <c r="J342" s="577"/>
      <c r="K342" s="578"/>
      <c r="L342" s="579"/>
      <c r="M342" s="579"/>
      <c r="N342" s="580"/>
      <c r="O342" s="189"/>
      <c r="P342" s="581"/>
      <c r="Q342" s="581"/>
      <c r="S342" s="279"/>
      <c r="T342" s="133"/>
    </row>
    <row r="343" spans="2:20" ht="15" customHeight="1" x14ac:dyDescent="0.25">
      <c r="B343" s="576"/>
      <c r="C343" s="576"/>
      <c r="D343" s="576"/>
      <c r="E343" s="576"/>
      <c r="F343" s="576"/>
      <c r="G343" s="576"/>
      <c r="H343" s="576"/>
      <c r="I343" s="577"/>
      <c r="J343" s="577"/>
      <c r="K343" s="578"/>
      <c r="L343" s="579"/>
      <c r="M343" s="579"/>
      <c r="N343" s="580"/>
      <c r="O343" s="189"/>
      <c r="P343" s="581"/>
      <c r="Q343" s="581"/>
      <c r="S343" s="279"/>
      <c r="T343" s="133"/>
    </row>
    <row r="344" spans="2:20" ht="15" customHeight="1" x14ac:dyDescent="0.25">
      <c r="B344" s="576"/>
      <c r="C344" s="576"/>
      <c r="D344" s="576"/>
      <c r="E344" s="576"/>
      <c r="F344" s="576"/>
      <c r="G344" s="576"/>
      <c r="H344" s="576"/>
      <c r="I344" s="577"/>
      <c r="J344" s="577"/>
      <c r="K344" s="578"/>
      <c r="L344" s="579"/>
      <c r="M344" s="579"/>
      <c r="N344" s="580"/>
      <c r="O344" s="189"/>
      <c r="P344" s="581"/>
      <c r="Q344" s="581"/>
      <c r="S344" s="279"/>
      <c r="T344" s="133"/>
    </row>
    <row r="345" spans="2:20" ht="15" customHeight="1" x14ac:dyDescent="0.25">
      <c r="B345" s="576"/>
      <c r="C345" s="576"/>
      <c r="D345" s="576"/>
      <c r="E345" s="576"/>
      <c r="F345" s="576"/>
      <c r="G345" s="576"/>
      <c r="H345" s="576"/>
      <c r="I345" s="577"/>
      <c r="J345" s="577"/>
      <c r="K345" s="578"/>
      <c r="L345" s="579"/>
      <c r="M345" s="579"/>
      <c r="N345" s="580"/>
      <c r="O345" s="189"/>
      <c r="P345" s="581"/>
      <c r="Q345" s="581"/>
      <c r="S345" s="279"/>
      <c r="T345" s="133"/>
    </row>
    <row r="346" spans="2:20" ht="15" customHeight="1" x14ac:dyDescent="0.25">
      <c r="B346" s="576"/>
      <c r="C346" s="576"/>
      <c r="D346" s="576"/>
      <c r="E346" s="576"/>
      <c r="F346" s="576"/>
      <c r="G346" s="576"/>
      <c r="H346" s="576"/>
      <c r="I346" s="577"/>
      <c r="J346" s="577"/>
      <c r="K346" s="578"/>
      <c r="L346" s="579"/>
      <c r="M346" s="579"/>
      <c r="N346" s="580"/>
      <c r="O346" s="189"/>
      <c r="P346" s="581"/>
      <c r="Q346" s="581"/>
      <c r="S346" s="279"/>
      <c r="T346" s="133"/>
    </row>
    <row r="347" spans="2:20" ht="15" customHeight="1" x14ac:dyDescent="0.25">
      <c r="B347" s="576"/>
      <c r="C347" s="576"/>
      <c r="D347" s="576"/>
      <c r="E347" s="576"/>
      <c r="F347" s="576"/>
      <c r="G347" s="576"/>
      <c r="H347" s="576"/>
      <c r="I347" s="577"/>
      <c r="J347" s="577"/>
      <c r="K347" s="578"/>
      <c r="L347" s="579"/>
      <c r="M347" s="579"/>
      <c r="N347" s="580"/>
      <c r="O347" s="189"/>
      <c r="P347" s="581"/>
      <c r="Q347" s="581"/>
      <c r="S347" s="279"/>
      <c r="T347" s="133"/>
    </row>
    <row r="348" spans="2:20" ht="15" customHeight="1" x14ac:dyDescent="0.25">
      <c r="B348" s="576"/>
      <c r="C348" s="576"/>
      <c r="D348" s="576"/>
      <c r="E348" s="576"/>
      <c r="F348" s="576"/>
      <c r="G348" s="576"/>
      <c r="H348" s="576"/>
      <c r="I348" s="577"/>
      <c r="J348" s="577"/>
      <c r="K348" s="578"/>
      <c r="L348" s="579"/>
      <c r="M348" s="579"/>
      <c r="N348" s="580"/>
      <c r="O348" s="189"/>
      <c r="P348" s="581"/>
      <c r="Q348" s="581"/>
      <c r="S348" s="279"/>
      <c r="T348" s="133"/>
    </row>
    <row r="349" spans="2:20" ht="15" customHeight="1" x14ac:dyDescent="0.25">
      <c r="B349" s="576"/>
      <c r="C349" s="576"/>
      <c r="D349" s="576"/>
      <c r="E349" s="576"/>
      <c r="F349" s="576"/>
      <c r="G349" s="576"/>
      <c r="H349" s="576"/>
      <c r="I349" s="577"/>
      <c r="J349" s="577"/>
      <c r="K349" s="578"/>
      <c r="L349" s="579"/>
      <c r="M349" s="579"/>
      <c r="N349" s="580"/>
      <c r="O349" s="189"/>
      <c r="P349" s="581"/>
      <c r="Q349" s="581"/>
      <c r="S349" s="279"/>
      <c r="T349" s="133"/>
    </row>
    <row r="350" spans="2:20" ht="15" customHeight="1" x14ac:dyDescent="0.25">
      <c r="B350" s="576"/>
      <c r="C350" s="576"/>
      <c r="D350" s="576"/>
      <c r="E350" s="576"/>
      <c r="F350" s="576"/>
      <c r="G350" s="576"/>
      <c r="H350" s="576"/>
      <c r="I350" s="577"/>
      <c r="J350" s="577"/>
      <c r="K350" s="578"/>
      <c r="L350" s="579"/>
      <c r="M350" s="579"/>
      <c r="N350" s="580"/>
      <c r="O350" s="189"/>
      <c r="P350" s="581"/>
      <c r="Q350" s="581"/>
      <c r="S350" s="279"/>
      <c r="T350" s="133"/>
    </row>
    <row r="351" spans="2:20" ht="15" customHeight="1" x14ac:dyDescent="0.25">
      <c r="B351" s="576"/>
      <c r="C351" s="576"/>
      <c r="D351" s="576"/>
      <c r="E351" s="576"/>
      <c r="F351" s="576"/>
      <c r="G351" s="576"/>
      <c r="H351" s="576"/>
      <c r="I351" s="577"/>
      <c r="J351" s="577"/>
      <c r="K351" s="578"/>
      <c r="L351" s="579"/>
      <c r="M351" s="579"/>
      <c r="N351" s="580"/>
      <c r="O351" s="189"/>
      <c r="P351" s="581"/>
      <c r="Q351" s="581"/>
      <c r="S351" s="279"/>
      <c r="T351" s="133"/>
    </row>
    <row r="352" spans="2:20" ht="15" customHeight="1" x14ac:dyDescent="0.25">
      <c r="B352" s="576"/>
      <c r="C352" s="576"/>
      <c r="D352" s="576"/>
      <c r="E352" s="576"/>
      <c r="F352" s="576"/>
      <c r="G352" s="576"/>
      <c r="H352" s="576"/>
      <c r="I352" s="577"/>
      <c r="J352" s="577"/>
      <c r="K352" s="578"/>
      <c r="L352" s="579"/>
      <c r="M352" s="579"/>
      <c r="N352" s="580"/>
      <c r="O352" s="189"/>
      <c r="P352" s="581"/>
      <c r="Q352" s="581"/>
      <c r="S352" s="279"/>
      <c r="T352" s="133"/>
    </row>
    <row r="353" spans="2:20" ht="15" customHeight="1" x14ac:dyDescent="0.25">
      <c r="B353" s="576"/>
      <c r="C353" s="576"/>
      <c r="D353" s="576"/>
      <c r="E353" s="576"/>
      <c r="F353" s="576"/>
      <c r="G353" s="576"/>
      <c r="H353" s="576"/>
      <c r="I353" s="577"/>
      <c r="J353" s="577"/>
      <c r="K353" s="578"/>
      <c r="L353" s="579"/>
      <c r="M353" s="579"/>
      <c r="N353" s="580"/>
      <c r="O353" s="189"/>
      <c r="P353" s="581"/>
      <c r="Q353" s="581"/>
      <c r="S353" s="279"/>
      <c r="T353" s="133"/>
    </row>
    <row r="354" spans="2:20" ht="15" customHeight="1" x14ac:dyDescent="0.25">
      <c r="B354" s="576"/>
      <c r="C354" s="576"/>
      <c r="D354" s="576"/>
      <c r="E354" s="576"/>
      <c r="F354" s="576"/>
      <c r="G354" s="576"/>
      <c r="H354" s="576"/>
      <c r="I354" s="577"/>
      <c r="J354" s="577"/>
      <c r="K354" s="578"/>
      <c r="L354" s="579"/>
      <c r="M354" s="579"/>
      <c r="N354" s="580"/>
      <c r="O354" s="189"/>
      <c r="P354" s="581"/>
      <c r="Q354" s="581"/>
      <c r="S354" s="279"/>
      <c r="T354" s="133"/>
    </row>
    <row r="355" spans="2:20" ht="15" customHeight="1" x14ac:dyDescent="0.25">
      <c r="B355" s="576"/>
      <c r="C355" s="576"/>
      <c r="D355" s="576"/>
      <c r="E355" s="576"/>
      <c r="F355" s="576"/>
      <c r="G355" s="576"/>
      <c r="H355" s="576"/>
      <c r="I355" s="577"/>
      <c r="J355" s="577"/>
      <c r="K355" s="578"/>
      <c r="L355" s="579"/>
      <c r="M355" s="579"/>
      <c r="N355" s="580"/>
      <c r="O355" s="189"/>
      <c r="P355" s="581"/>
      <c r="Q355" s="581"/>
      <c r="S355" s="279"/>
      <c r="T355" s="133"/>
    </row>
    <row r="356" spans="2:20" ht="15" customHeight="1" x14ac:dyDescent="0.25">
      <c r="B356" s="576"/>
      <c r="C356" s="576"/>
      <c r="D356" s="576"/>
      <c r="E356" s="576"/>
      <c r="F356" s="576"/>
      <c r="G356" s="576"/>
      <c r="H356" s="576"/>
      <c r="I356" s="577"/>
      <c r="J356" s="577"/>
      <c r="K356" s="578"/>
      <c r="L356" s="579"/>
      <c r="M356" s="579"/>
      <c r="N356" s="580"/>
      <c r="O356" s="189"/>
      <c r="P356" s="581"/>
      <c r="Q356" s="581"/>
      <c r="S356" s="279"/>
      <c r="T356" s="133"/>
    </row>
    <row r="357" spans="2:20" ht="15" customHeight="1" x14ac:dyDescent="0.25">
      <c r="B357" s="576"/>
      <c r="C357" s="576"/>
      <c r="D357" s="576"/>
      <c r="E357" s="576"/>
      <c r="F357" s="576"/>
      <c r="G357" s="576"/>
      <c r="H357" s="576"/>
      <c r="I357" s="577"/>
      <c r="J357" s="577"/>
      <c r="K357" s="578"/>
      <c r="L357" s="579"/>
      <c r="M357" s="579"/>
      <c r="N357" s="580"/>
      <c r="O357" s="189"/>
      <c r="P357" s="581"/>
      <c r="Q357" s="581"/>
      <c r="S357" s="279"/>
      <c r="T357" s="133"/>
    </row>
    <row r="358" spans="2:20" ht="15" customHeight="1" x14ac:dyDescent="0.25">
      <c r="B358" s="576"/>
      <c r="C358" s="576"/>
      <c r="D358" s="576"/>
      <c r="E358" s="576"/>
      <c r="F358" s="576"/>
      <c r="G358" s="576"/>
      <c r="H358" s="576"/>
      <c r="I358" s="577"/>
      <c r="J358" s="577"/>
      <c r="K358" s="578"/>
      <c r="L358" s="579"/>
      <c r="M358" s="579"/>
      <c r="N358" s="580"/>
      <c r="O358" s="189"/>
      <c r="P358" s="581"/>
      <c r="Q358" s="581"/>
      <c r="S358" s="279"/>
      <c r="T358" s="133"/>
    </row>
    <row r="359" spans="2:20" ht="15" customHeight="1" x14ac:dyDescent="0.25">
      <c r="B359" s="576"/>
      <c r="C359" s="576"/>
      <c r="D359" s="576"/>
      <c r="E359" s="576"/>
      <c r="F359" s="576"/>
      <c r="G359" s="576"/>
      <c r="H359" s="576"/>
      <c r="I359" s="577"/>
      <c r="J359" s="577"/>
      <c r="K359" s="578"/>
      <c r="L359" s="579"/>
      <c r="M359" s="579"/>
      <c r="N359" s="580"/>
      <c r="O359" s="189"/>
      <c r="P359" s="581"/>
      <c r="Q359" s="581"/>
      <c r="S359" s="279"/>
      <c r="T359" s="133"/>
    </row>
    <row r="360" spans="2:20" ht="17.25" customHeight="1" x14ac:dyDescent="0.25">
      <c r="B360" s="249"/>
      <c r="C360" s="249"/>
      <c r="D360" s="249"/>
      <c r="E360" s="249"/>
      <c r="F360" s="249" t="s">
        <v>4</v>
      </c>
      <c r="G360" s="219"/>
      <c r="H360" s="219"/>
      <c r="I360" s="219"/>
      <c r="J360" s="229"/>
      <c r="K360" s="249"/>
      <c r="L360" s="249"/>
      <c r="M360" s="249"/>
      <c r="N360" s="571" t="s">
        <v>3</v>
      </c>
      <c r="O360" s="572"/>
      <c r="P360" s="573">
        <f>SUM(P326:Q359)</f>
        <v>0</v>
      </c>
      <c r="Q360" s="573"/>
      <c r="S360" s="279"/>
      <c r="T360" s="191"/>
    </row>
    <row r="361" spans="2:20" ht="17.25" customHeight="1" x14ac:dyDescent="0.25">
      <c r="B361" s="574" t="s">
        <v>112</v>
      </c>
      <c r="C361" s="574"/>
      <c r="D361" s="574"/>
      <c r="E361" s="574"/>
      <c r="F361" s="574"/>
      <c r="G361" s="574"/>
      <c r="H361" s="574"/>
      <c r="I361" s="574"/>
      <c r="J361" s="574"/>
      <c r="K361" s="574"/>
      <c r="L361" s="574"/>
      <c r="M361" s="574"/>
      <c r="N361" s="574"/>
      <c r="O361" s="574"/>
      <c r="P361" s="574"/>
      <c r="Q361" s="574"/>
      <c r="S361" s="279"/>
      <c r="T361" s="191"/>
    </row>
    <row r="362" spans="2:20" ht="17.25" hidden="1" customHeight="1" x14ac:dyDescent="0.25">
      <c r="S362" s="191"/>
    </row>
    <row r="363" spans="2:20" ht="17.25" hidden="1" customHeight="1" x14ac:dyDescent="0.25">
      <c r="S363" s="191"/>
    </row>
    <row r="364" spans="2:20" ht="17.25" hidden="1" customHeight="1" x14ac:dyDescent="0.25">
      <c r="S364" s="191"/>
    </row>
    <row r="365" spans="2:20" ht="17.25" hidden="1" customHeight="1" x14ac:dyDescent="0.25">
      <c r="S365" s="191"/>
    </row>
    <row r="366" spans="2:20" ht="17.25" hidden="1" customHeight="1" x14ac:dyDescent="0.25">
      <c r="S366" s="191"/>
    </row>
    <row r="367" spans="2:20" ht="17.25" hidden="1" customHeight="1" x14ac:dyDescent="0.25">
      <c r="S367" s="191"/>
    </row>
  </sheetData>
  <sheetProtection algorithmName="SHA-512" hashValue="bePkW/Yhwqi9KSqvpYjpH57JLOZcMvix4hnck2PUBfOeLkerN86QvB8cjxE3J+fE9KFV/qJ5aN+DZCTygNMPmw==" saltValue="Fi2amgifV4Svi3K765/CUw==" spinCount="100000" sheet="1" objects="1" scenarios="1"/>
  <mergeCells count="1288">
    <mergeCell ref="R1:R1048576"/>
    <mergeCell ref="C1:D1"/>
    <mergeCell ref="C41:D41"/>
    <mergeCell ref="C90:D90"/>
    <mergeCell ref="C137:D137"/>
    <mergeCell ref="C184:D184"/>
    <mergeCell ref="C231:D231"/>
    <mergeCell ref="C276:D276"/>
    <mergeCell ref="C319:D319"/>
    <mergeCell ref="K1:Q1"/>
    <mergeCell ref="B2:Q2"/>
    <mergeCell ref="B3:Q3"/>
    <mergeCell ref="O10:Q10"/>
    <mergeCell ref="B11:B14"/>
    <mergeCell ref="C11:G11"/>
    <mergeCell ref="O11:Q13"/>
    <mergeCell ref="C12:G12"/>
    <mergeCell ref="C13:G13"/>
    <mergeCell ref="C14:G14"/>
    <mergeCell ref="B7:B10"/>
    <mergeCell ref="C7:G7"/>
    <mergeCell ref="C8:G8"/>
    <mergeCell ref="C9:G9"/>
    <mergeCell ref="C10:G10"/>
    <mergeCell ref="B4:G5"/>
    <mergeCell ref="C6:G6"/>
    <mergeCell ref="O6:Q6"/>
    <mergeCell ref="L6:M6"/>
    <mergeCell ref="H5:M5"/>
    <mergeCell ref="O7:Q9"/>
    <mergeCell ref="H12:I12"/>
    <mergeCell ref="J12:K12"/>
    <mergeCell ref="L12:M12"/>
    <mergeCell ref="H13:I13"/>
    <mergeCell ref="J13:K13"/>
    <mergeCell ref="L13:M13"/>
    <mergeCell ref="L7:M7"/>
    <mergeCell ref="L8:M8"/>
    <mergeCell ref="L9:M9"/>
    <mergeCell ref="L10:M10"/>
    <mergeCell ref="H11:I11"/>
    <mergeCell ref="C25:G25"/>
    <mergeCell ref="B26:B29"/>
    <mergeCell ref="C26:G26"/>
    <mergeCell ref="C27:G27"/>
    <mergeCell ref="C28:G28"/>
    <mergeCell ref="O21:Q21"/>
    <mergeCell ref="B22:B25"/>
    <mergeCell ref="C22:G22"/>
    <mergeCell ref="O22:Q24"/>
    <mergeCell ref="C23:G23"/>
    <mergeCell ref="C24:G24"/>
    <mergeCell ref="C18:G18"/>
    <mergeCell ref="B19:B21"/>
    <mergeCell ref="C19:G19"/>
    <mergeCell ref="C20:G20"/>
    <mergeCell ref="C21:G21"/>
    <mergeCell ref="O14:Q14"/>
    <mergeCell ref="B15:B18"/>
    <mergeCell ref="C15:G15"/>
    <mergeCell ref="O15:Q17"/>
    <mergeCell ref="C16:G16"/>
    <mergeCell ref="C17:G17"/>
    <mergeCell ref="O26:Q28"/>
    <mergeCell ref="O19:Q20"/>
    <mergeCell ref="O25:Q25"/>
    <mergeCell ref="O18:Q18"/>
    <mergeCell ref="N22:N24"/>
    <mergeCell ref="L21:M21"/>
    <mergeCell ref="J21:K21"/>
    <mergeCell ref="H21:I21"/>
    <mergeCell ref="H28:I28"/>
    <mergeCell ref="J28:K28"/>
    <mergeCell ref="B42:Q42"/>
    <mergeCell ref="B43:Q43"/>
    <mergeCell ref="B44:I44"/>
    <mergeCell ref="J44:L44"/>
    <mergeCell ref="M44:Q44"/>
    <mergeCell ref="B45:Q45"/>
    <mergeCell ref="B39:Q39"/>
    <mergeCell ref="B40:Q40"/>
    <mergeCell ref="K41:Q41"/>
    <mergeCell ref="C38:Q38"/>
    <mergeCell ref="C34:G34"/>
    <mergeCell ref="C35:G35"/>
    <mergeCell ref="C32:G32"/>
    <mergeCell ref="C33:G33"/>
    <mergeCell ref="C29:G29"/>
    <mergeCell ref="O29:Q29"/>
    <mergeCell ref="B30:B32"/>
    <mergeCell ref="C30:G30"/>
    <mergeCell ref="O30:Q31"/>
    <mergeCell ref="C31:G31"/>
    <mergeCell ref="O32:Q32"/>
    <mergeCell ref="O36:P36"/>
    <mergeCell ref="O37:P37"/>
    <mergeCell ref="O33:P33"/>
    <mergeCell ref="L34:M34"/>
    <mergeCell ref="B52:H52"/>
    <mergeCell ref="I52:J52"/>
    <mergeCell ref="K52:N52"/>
    <mergeCell ref="P52:Q52"/>
    <mergeCell ref="B53:H53"/>
    <mergeCell ref="I53:J53"/>
    <mergeCell ref="K53:N53"/>
    <mergeCell ref="P53:Q53"/>
    <mergeCell ref="B46:Q46"/>
    <mergeCell ref="B47:Q47"/>
    <mergeCell ref="B48:Q48"/>
    <mergeCell ref="B49:Q49"/>
    <mergeCell ref="B50:Q50"/>
    <mergeCell ref="B51:H51"/>
    <mergeCell ref="I51:J51"/>
    <mergeCell ref="K51:N51"/>
    <mergeCell ref="P51:Q51"/>
    <mergeCell ref="J34:K34"/>
    <mergeCell ref="H34:I34"/>
    <mergeCell ref="L35:M35"/>
    <mergeCell ref="J35:K35"/>
    <mergeCell ref="H35:I35"/>
    <mergeCell ref="O34:P34"/>
    <mergeCell ref="O35:P35"/>
    <mergeCell ref="N36:N37"/>
    <mergeCell ref="C36:G36"/>
    <mergeCell ref="C37:G37"/>
    <mergeCell ref="H36:M36"/>
    <mergeCell ref="L37:M37"/>
    <mergeCell ref="J37:K37"/>
    <mergeCell ref="P59:Q59"/>
    <mergeCell ref="B56:H56"/>
    <mergeCell ref="I56:J56"/>
    <mergeCell ref="K56:N56"/>
    <mergeCell ref="P56:Q56"/>
    <mergeCell ref="B57:H57"/>
    <mergeCell ref="I57:J57"/>
    <mergeCell ref="K57:N57"/>
    <mergeCell ref="P57:Q57"/>
    <mergeCell ref="B54:H54"/>
    <mergeCell ref="I54:J54"/>
    <mergeCell ref="K54:N54"/>
    <mergeCell ref="P54:Q54"/>
    <mergeCell ref="B55:H55"/>
    <mergeCell ref="I55:J55"/>
    <mergeCell ref="K55:N55"/>
    <mergeCell ref="P55:Q55"/>
    <mergeCell ref="H37:I37"/>
    <mergeCell ref="B64:H64"/>
    <mergeCell ref="I64:J64"/>
    <mergeCell ref="K64:N64"/>
    <mergeCell ref="P64:Q64"/>
    <mergeCell ref="B65:H65"/>
    <mergeCell ref="I65:J65"/>
    <mergeCell ref="K65:N65"/>
    <mergeCell ref="P65:Q65"/>
    <mergeCell ref="B62:H62"/>
    <mergeCell ref="I62:J62"/>
    <mergeCell ref="K62:N62"/>
    <mergeCell ref="P62:Q62"/>
    <mergeCell ref="B63:H63"/>
    <mergeCell ref="I63:J63"/>
    <mergeCell ref="K63:N63"/>
    <mergeCell ref="P63:Q63"/>
    <mergeCell ref="B60:H60"/>
    <mergeCell ref="I60:J60"/>
    <mergeCell ref="K60:N60"/>
    <mergeCell ref="P60:Q60"/>
    <mergeCell ref="B61:H61"/>
    <mergeCell ref="I61:J61"/>
    <mergeCell ref="K61:N61"/>
    <mergeCell ref="P61:Q61"/>
    <mergeCell ref="B58:H58"/>
    <mergeCell ref="I58:J58"/>
    <mergeCell ref="K58:N58"/>
    <mergeCell ref="P58:Q58"/>
    <mergeCell ref="B59:H59"/>
    <mergeCell ref="I59:J59"/>
    <mergeCell ref="K59:N59"/>
    <mergeCell ref="B70:H70"/>
    <mergeCell ref="I70:J70"/>
    <mergeCell ref="K70:N70"/>
    <mergeCell ref="P70:Q70"/>
    <mergeCell ref="B71:H71"/>
    <mergeCell ref="I71:J71"/>
    <mergeCell ref="K71:N71"/>
    <mergeCell ref="P71:Q71"/>
    <mergeCell ref="B68:H68"/>
    <mergeCell ref="I68:J68"/>
    <mergeCell ref="K68:N68"/>
    <mergeCell ref="P68:Q68"/>
    <mergeCell ref="B69:H69"/>
    <mergeCell ref="I69:J69"/>
    <mergeCell ref="K69:N69"/>
    <mergeCell ref="P69:Q69"/>
    <mergeCell ref="B66:H66"/>
    <mergeCell ref="I66:J66"/>
    <mergeCell ref="K66:N66"/>
    <mergeCell ref="P66:Q66"/>
    <mergeCell ref="B67:H67"/>
    <mergeCell ref="I67:J67"/>
    <mergeCell ref="K67:N67"/>
    <mergeCell ref="P67:Q67"/>
    <mergeCell ref="B76:H76"/>
    <mergeCell ref="I76:J76"/>
    <mergeCell ref="K76:N76"/>
    <mergeCell ref="P76:Q76"/>
    <mergeCell ref="B77:H77"/>
    <mergeCell ref="I77:J77"/>
    <mergeCell ref="K77:N77"/>
    <mergeCell ref="P77:Q77"/>
    <mergeCell ref="B74:H74"/>
    <mergeCell ref="I74:J74"/>
    <mergeCell ref="K74:N74"/>
    <mergeCell ref="P74:Q74"/>
    <mergeCell ref="B75:H75"/>
    <mergeCell ref="I75:J75"/>
    <mergeCell ref="K75:N75"/>
    <mergeCell ref="P75:Q75"/>
    <mergeCell ref="B72:H72"/>
    <mergeCell ref="I72:J72"/>
    <mergeCell ref="K72:N72"/>
    <mergeCell ref="P72:Q72"/>
    <mergeCell ref="B73:H73"/>
    <mergeCell ref="I73:J73"/>
    <mergeCell ref="K73:N73"/>
    <mergeCell ref="P73:Q73"/>
    <mergeCell ref="B82:H82"/>
    <mergeCell ref="I82:J82"/>
    <mergeCell ref="K82:N82"/>
    <mergeCell ref="P82:Q82"/>
    <mergeCell ref="B83:H83"/>
    <mergeCell ref="I83:J83"/>
    <mergeCell ref="K83:N83"/>
    <mergeCell ref="P83:Q83"/>
    <mergeCell ref="B80:H80"/>
    <mergeCell ref="I80:J80"/>
    <mergeCell ref="K80:N80"/>
    <mergeCell ref="P80:Q80"/>
    <mergeCell ref="B81:H81"/>
    <mergeCell ref="I81:J81"/>
    <mergeCell ref="K81:N81"/>
    <mergeCell ref="P81:Q81"/>
    <mergeCell ref="B78:H78"/>
    <mergeCell ref="I78:J78"/>
    <mergeCell ref="K78:N78"/>
    <mergeCell ref="P78:Q78"/>
    <mergeCell ref="B79:H79"/>
    <mergeCell ref="I79:J79"/>
    <mergeCell ref="K79:N79"/>
    <mergeCell ref="P79:Q79"/>
    <mergeCell ref="B88:Q88"/>
    <mergeCell ref="B89:Q89"/>
    <mergeCell ref="K90:Q90"/>
    <mergeCell ref="B91:Q91"/>
    <mergeCell ref="B92:Q92"/>
    <mergeCell ref="B93:Q93"/>
    <mergeCell ref="B86:H86"/>
    <mergeCell ref="I86:J86"/>
    <mergeCell ref="K86:N86"/>
    <mergeCell ref="P86:Q86"/>
    <mergeCell ref="K87:N87"/>
    <mergeCell ref="P87:Q87"/>
    <mergeCell ref="B84:H84"/>
    <mergeCell ref="I84:J84"/>
    <mergeCell ref="K84:N84"/>
    <mergeCell ref="P84:Q84"/>
    <mergeCell ref="B85:H85"/>
    <mergeCell ref="I85:J85"/>
    <mergeCell ref="K85:N85"/>
    <mergeCell ref="P85:Q85"/>
    <mergeCell ref="B100:J100"/>
    <mergeCell ref="K100:L100"/>
    <mergeCell ref="M100:O100"/>
    <mergeCell ref="P100:Q100"/>
    <mergeCell ref="B101:J101"/>
    <mergeCell ref="K101:L101"/>
    <mergeCell ref="M101:O101"/>
    <mergeCell ref="P101:Q101"/>
    <mergeCell ref="B98:J98"/>
    <mergeCell ref="K98:L98"/>
    <mergeCell ref="M98:O98"/>
    <mergeCell ref="P98:Q98"/>
    <mergeCell ref="B99:J99"/>
    <mergeCell ref="K99:L99"/>
    <mergeCell ref="M99:O99"/>
    <mergeCell ref="P99:Q99"/>
    <mergeCell ref="B94:Q94"/>
    <mergeCell ref="B95:Q95"/>
    <mergeCell ref="B96:J96"/>
    <mergeCell ref="M96:O96"/>
    <mergeCell ref="P96:Q96"/>
    <mergeCell ref="B97:J97"/>
    <mergeCell ref="K97:L97"/>
    <mergeCell ref="M97:O97"/>
    <mergeCell ref="P97:Q97"/>
    <mergeCell ref="K96:L96"/>
    <mergeCell ref="B106:J106"/>
    <mergeCell ref="K106:L106"/>
    <mergeCell ref="M106:O106"/>
    <mergeCell ref="P106:Q106"/>
    <mergeCell ref="B107:J107"/>
    <mergeCell ref="K107:L107"/>
    <mergeCell ref="M107:O107"/>
    <mergeCell ref="P107:Q107"/>
    <mergeCell ref="B104:J104"/>
    <mergeCell ref="K104:L104"/>
    <mergeCell ref="M104:O104"/>
    <mergeCell ref="P104:Q104"/>
    <mergeCell ref="B105:J105"/>
    <mergeCell ref="K105:L105"/>
    <mergeCell ref="M105:O105"/>
    <mergeCell ref="P105:Q105"/>
    <mergeCell ref="B102:J102"/>
    <mergeCell ref="K102:L102"/>
    <mergeCell ref="M102:O102"/>
    <mergeCell ref="P102:Q102"/>
    <mergeCell ref="B103:J103"/>
    <mergeCell ref="K103:L103"/>
    <mergeCell ref="M103:O103"/>
    <mergeCell ref="P103:Q103"/>
    <mergeCell ref="B112:J112"/>
    <mergeCell ref="K112:L112"/>
    <mergeCell ref="M112:O112"/>
    <mergeCell ref="P112:Q112"/>
    <mergeCell ref="B113:J113"/>
    <mergeCell ref="K113:L113"/>
    <mergeCell ref="M113:O113"/>
    <mergeCell ref="P113:Q113"/>
    <mergeCell ref="B110:J110"/>
    <mergeCell ref="K110:L110"/>
    <mergeCell ref="M110:O110"/>
    <mergeCell ref="P110:Q110"/>
    <mergeCell ref="B111:J111"/>
    <mergeCell ref="K111:L111"/>
    <mergeCell ref="M111:O111"/>
    <mergeCell ref="P111:Q111"/>
    <mergeCell ref="B108:J108"/>
    <mergeCell ref="K108:L108"/>
    <mergeCell ref="M108:O108"/>
    <mergeCell ref="P108:Q108"/>
    <mergeCell ref="B109:J109"/>
    <mergeCell ref="K109:L109"/>
    <mergeCell ref="M109:O109"/>
    <mergeCell ref="P109:Q109"/>
    <mergeCell ref="B118:J118"/>
    <mergeCell ref="K118:L118"/>
    <mergeCell ref="M118:O118"/>
    <mergeCell ref="P118:Q118"/>
    <mergeCell ref="B119:J119"/>
    <mergeCell ref="K119:L119"/>
    <mergeCell ref="M119:O119"/>
    <mergeCell ref="P119:Q119"/>
    <mergeCell ref="B116:J116"/>
    <mergeCell ref="K116:L116"/>
    <mergeCell ref="M116:O116"/>
    <mergeCell ref="P116:Q116"/>
    <mergeCell ref="B117:J117"/>
    <mergeCell ref="K117:L117"/>
    <mergeCell ref="M117:O117"/>
    <mergeCell ref="P117:Q117"/>
    <mergeCell ref="B114:J114"/>
    <mergeCell ref="K114:L114"/>
    <mergeCell ref="M114:O114"/>
    <mergeCell ref="P114:Q114"/>
    <mergeCell ref="B115:J115"/>
    <mergeCell ref="K115:L115"/>
    <mergeCell ref="M115:O115"/>
    <mergeCell ref="P115:Q115"/>
    <mergeCell ref="B124:J124"/>
    <mergeCell ref="K124:L124"/>
    <mergeCell ref="M124:O124"/>
    <mergeCell ref="P124:Q124"/>
    <mergeCell ref="B125:J125"/>
    <mergeCell ref="K125:L125"/>
    <mergeCell ref="M125:O125"/>
    <mergeCell ref="P125:Q125"/>
    <mergeCell ref="B122:J122"/>
    <mergeCell ref="K122:L122"/>
    <mergeCell ref="M122:O122"/>
    <mergeCell ref="P122:Q122"/>
    <mergeCell ref="B123:J123"/>
    <mergeCell ref="K123:L123"/>
    <mergeCell ref="M123:O123"/>
    <mergeCell ref="P123:Q123"/>
    <mergeCell ref="B120:J120"/>
    <mergeCell ref="K120:L120"/>
    <mergeCell ref="M120:O120"/>
    <mergeCell ref="P120:Q120"/>
    <mergeCell ref="B121:J121"/>
    <mergeCell ref="K121:L121"/>
    <mergeCell ref="M121:O121"/>
    <mergeCell ref="P121:Q121"/>
    <mergeCell ref="B130:J130"/>
    <mergeCell ref="K130:L130"/>
    <mergeCell ref="M130:O130"/>
    <mergeCell ref="P130:Q130"/>
    <mergeCell ref="B131:J131"/>
    <mergeCell ref="K131:L131"/>
    <mergeCell ref="M131:O131"/>
    <mergeCell ref="P131:Q131"/>
    <mergeCell ref="B128:J128"/>
    <mergeCell ref="K128:L128"/>
    <mergeCell ref="M128:O128"/>
    <mergeCell ref="P128:Q128"/>
    <mergeCell ref="B129:J129"/>
    <mergeCell ref="K129:L129"/>
    <mergeCell ref="M129:O129"/>
    <mergeCell ref="P129:Q129"/>
    <mergeCell ref="B126:J126"/>
    <mergeCell ref="K126:L126"/>
    <mergeCell ref="M126:O126"/>
    <mergeCell ref="P126:Q126"/>
    <mergeCell ref="B127:J127"/>
    <mergeCell ref="K127:L127"/>
    <mergeCell ref="M127:O127"/>
    <mergeCell ref="P127:Q127"/>
    <mergeCell ref="B136:Q136"/>
    <mergeCell ref="K137:Q137"/>
    <mergeCell ref="B138:Q138"/>
    <mergeCell ref="B139:Q139"/>
    <mergeCell ref="B140:Q140"/>
    <mergeCell ref="B141:Q141"/>
    <mergeCell ref="B134:J134"/>
    <mergeCell ref="K134:L134"/>
    <mergeCell ref="M134:O134"/>
    <mergeCell ref="P134:Q134"/>
    <mergeCell ref="M135:O135"/>
    <mergeCell ref="P135:Q135"/>
    <mergeCell ref="B132:J132"/>
    <mergeCell ref="K132:L132"/>
    <mergeCell ref="M132:O132"/>
    <mergeCell ref="P132:Q132"/>
    <mergeCell ref="B133:J133"/>
    <mergeCell ref="K133:L133"/>
    <mergeCell ref="M133:O133"/>
    <mergeCell ref="P133:Q133"/>
    <mergeCell ref="B145:J145"/>
    <mergeCell ref="K145:L145"/>
    <mergeCell ref="M145:O145"/>
    <mergeCell ref="P145:Q145"/>
    <mergeCell ref="B146:J146"/>
    <mergeCell ref="K146:L146"/>
    <mergeCell ref="M146:O146"/>
    <mergeCell ref="P146:Q146"/>
    <mergeCell ref="B142:Q142"/>
    <mergeCell ref="B143:J143"/>
    <mergeCell ref="M143:O143"/>
    <mergeCell ref="P143:Q143"/>
    <mergeCell ref="B144:J144"/>
    <mergeCell ref="K144:L144"/>
    <mergeCell ref="M144:O144"/>
    <mergeCell ref="P144:Q144"/>
    <mergeCell ref="K143:L143"/>
    <mergeCell ref="B151:J151"/>
    <mergeCell ref="K151:L151"/>
    <mergeCell ref="M151:O151"/>
    <mergeCell ref="P151:Q151"/>
    <mergeCell ref="B152:J152"/>
    <mergeCell ref="K152:L152"/>
    <mergeCell ref="M152:O152"/>
    <mergeCell ref="P152:Q152"/>
    <mergeCell ref="B149:J149"/>
    <mergeCell ref="K149:L149"/>
    <mergeCell ref="M149:O149"/>
    <mergeCell ref="P149:Q149"/>
    <mergeCell ref="B150:J150"/>
    <mergeCell ref="K150:L150"/>
    <mergeCell ref="M150:O150"/>
    <mergeCell ref="P150:Q150"/>
    <mergeCell ref="B147:J147"/>
    <mergeCell ref="K147:L147"/>
    <mergeCell ref="M147:O147"/>
    <mergeCell ref="P147:Q147"/>
    <mergeCell ref="B148:J148"/>
    <mergeCell ref="K148:L148"/>
    <mergeCell ref="M148:O148"/>
    <mergeCell ref="P148:Q148"/>
    <mergeCell ref="B157:J157"/>
    <mergeCell ref="K157:L157"/>
    <mergeCell ref="M157:O157"/>
    <mergeCell ref="P157:Q157"/>
    <mergeCell ref="B158:J158"/>
    <mergeCell ref="K158:L158"/>
    <mergeCell ref="M158:O158"/>
    <mergeCell ref="P158:Q158"/>
    <mergeCell ref="B155:J155"/>
    <mergeCell ref="K155:L155"/>
    <mergeCell ref="M155:O155"/>
    <mergeCell ref="P155:Q155"/>
    <mergeCell ref="B156:J156"/>
    <mergeCell ref="K156:L156"/>
    <mergeCell ref="M156:O156"/>
    <mergeCell ref="P156:Q156"/>
    <mergeCell ref="B153:J153"/>
    <mergeCell ref="K153:L153"/>
    <mergeCell ref="M153:O153"/>
    <mergeCell ref="P153:Q153"/>
    <mergeCell ref="B154:J154"/>
    <mergeCell ref="K154:L154"/>
    <mergeCell ref="M154:O154"/>
    <mergeCell ref="P154:Q154"/>
    <mergeCell ref="B163:J163"/>
    <mergeCell ref="K163:L163"/>
    <mergeCell ref="M163:O163"/>
    <mergeCell ref="P163:Q163"/>
    <mergeCell ref="B164:J164"/>
    <mergeCell ref="K164:L164"/>
    <mergeCell ref="M164:O164"/>
    <mergeCell ref="P164:Q164"/>
    <mergeCell ref="B161:J161"/>
    <mergeCell ref="K161:L161"/>
    <mergeCell ref="M161:O161"/>
    <mergeCell ref="P161:Q161"/>
    <mergeCell ref="B162:J162"/>
    <mergeCell ref="K162:L162"/>
    <mergeCell ref="M162:O162"/>
    <mergeCell ref="P162:Q162"/>
    <mergeCell ref="B159:J159"/>
    <mergeCell ref="K159:L159"/>
    <mergeCell ref="M159:O159"/>
    <mergeCell ref="P159:Q159"/>
    <mergeCell ref="B160:J160"/>
    <mergeCell ref="K160:L160"/>
    <mergeCell ref="M160:O160"/>
    <mergeCell ref="P160:Q160"/>
    <mergeCell ref="B169:J169"/>
    <mergeCell ref="K169:L169"/>
    <mergeCell ref="M169:O169"/>
    <mergeCell ref="P169:Q169"/>
    <mergeCell ref="B170:J170"/>
    <mergeCell ref="K170:L170"/>
    <mergeCell ref="M170:O170"/>
    <mergeCell ref="P170:Q170"/>
    <mergeCell ref="B167:J167"/>
    <mergeCell ref="K167:L167"/>
    <mergeCell ref="M167:O167"/>
    <mergeCell ref="P167:Q167"/>
    <mergeCell ref="B168:J168"/>
    <mergeCell ref="K168:L168"/>
    <mergeCell ref="M168:O168"/>
    <mergeCell ref="P168:Q168"/>
    <mergeCell ref="B165:J165"/>
    <mergeCell ref="K165:L165"/>
    <mergeCell ref="M165:O165"/>
    <mergeCell ref="P165:Q165"/>
    <mergeCell ref="B166:J166"/>
    <mergeCell ref="K166:L166"/>
    <mergeCell ref="M166:O166"/>
    <mergeCell ref="P166:Q166"/>
    <mergeCell ref="B175:J175"/>
    <mergeCell ref="K175:L175"/>
    <mergeCell ref="M175:O175"/>
    <mergeCell ref="P175:Q175"/>
    <mergeCell ref="B176:J176"/>
    <mergeCell ref="K176:L176"/>
    <mergeCell ref="M176:O176"/>
    <mergeCell ref="P176:Q176"/>
    <mergeCell ref="B173:J173"/>
    <mergeCell ref="K173:L173"/>
    <mergeCell ref="M173:O173"/>
    <mergeCell ref="P173:Q173"/>
    <mergeCell ref="B174:J174"/>
    <mergeCell ref="K174:L174"/>
    <mergeCell ref="M174:O174"/>
    <mergeCell ref="P174:Q174"/>
    <mergeCell ref="B171:J171"/>
    <mergeCell ref="K171:L171"/>
    <mergeCell ref="M171:O171"/>
    <mergeCell ref="P171:Q171"/>
    <mergeCell ref="B172:J172"/>
    <mergeCell ref="K172:L172"/>
    <mergeCell ref="M172:O172"/>
    <mergeCell ref="P172:Q172"/>
    <mergeCell ref="M181:O181"/>
    <mergeCell ref="P181:Q181"/>
    <mergeCell ref="B182:Q182"/>
    <mergeCell ref="B183:Q183"/>
    <mergeCell ref="K184:Q184"/>
    <mergeCell ref="B185:Q185"/>
    <mergeCell ref="B179:J179"/>
    <mergeCell ref="K179:L179"/>
    <mergeCell ref="M179:O179"/>
    <mergeCell ref="P179:Q179"/>
    <mergeCell ref="B180:J180"/>
    <mergeCell ref="K180:L180"/>
    <mergeCell ref="M180:O180"/>
    <mergeCell ref="P180:Q180"/>
    <mergeCell ref="K190:L190"/>
    <mergeCell ref="B177:J177"/>
    <mergeCell ref="K177:L177"/>
    <mergeCell ref="M177:O177"/>
    <mergeCell ref="P177:Q177"/>
    <mergeCell ref="B178:J178"/>
    <mergeCell ref="K178:L178"/>
    <mergeCell ref="M178:O178"/>
    <mergeCell ref="P178:Q178"/>
    <mergeCell ref="B193:J193"/>
    <mergeCell ref="K193:L193"/>
    <mergeCell ref="M193:O193"/>
    <mergeCell ref="P193:Q193"/>
    <mergeCell ref="B194:J194"/>
    <mergeCell ref="K194:L194"/>
    <mergeCell ref="M194:O194"/>
    <mergeCell ref="P194:Q194"/>
    <mergeCell ref="B191:J191"/>
    <mergeCell ref="K191:L191"/>
    <mergeCell ref="M191:O191"/>
    <mergeCell ref="P191:Q191"/>
    <mergeCell ref="B192:J192"/>
    <mergeCell ref="K192:L192"/>
    <mergeCell ref="M192:O192"/>
    <mergeCell ref="P192:Q192"/>
    <mergeCell ref="B186:Q186"/>
    <mergeCell ref="B187:Q187"/>
    <mergeCell ref="B188:Q188"/>
    <mergeCell ref="B189:Q189"/>
    <mergeCell ref="B190:J190"/>
    <mergeCell ref="M190:O190"/>
    <mergeCell ref="P190:Q190"/>
    <mergeCell ref="B199:J199"/>
    <mergeCell ref="K199:L199"/>
    <mergeCell ref="M199:O199"/>
    <mergeCell ref="P199:Q199"/>
    <mergeCell ref="B200:J200"/>
    <mergeCell ref="K200:L200"/>
    <mergeCell ref="M200:O200"/>
    <mergeCell ref="P200:Q200"/>
    <mergeCell ref="B197:J197"/>
    <mergeCell ref="K197:L197"/>
    <mergeCell ref="M197:O197"/>
    <mergeCell ref="P197:Q197"/>
    <mergeCell ref="B198:J198"/>
    <mergeCell ref="K198:L198"/>
    <mergeCell ref="M198:O198"/>
    <mergeCell ref="P198:Q198"/>
    <mergeCell ref="B195:J195"/>
    <mergeCell ref="K195:L195"/>
    <mergeCell ref="M195:O195"/>
    <mergeCell ref="P195:Q195"/>
    <mergeCell ref="B196:J196"/>
    <mergeCell ref="K196:L196"/>
    <mergeCell ref="M196:O196"/>
    <mergeCell ref="P196:Q196"/>
    <mergeCell ref="B205:J205"/>
    <mergeCell ref="K205:L205"/>
    <mergeCell ref="M205:O205"/>
    <mergeCell ref="P205:Q205"/>
    <mergeCell ref="B206:J206"/>
    <mergeCell ref="K206:L206"/>
    <mergeCell ref="M206:O206"/>
    <mergeCell ref="P206:Q206"/>
    <mergeCell ref="B203:J203"/>
    <mergeCell ref="K203:L203"/>
    <mergeCell ref="M203:O203"/>
    <mergeCell ref="P203:Q203"/>
    <mergeCell ref="B204:J204"/>
    <mergeCell ref="K204:L204"/>
    <mergeCell ref="M204:O204"/>
    <mergeCell ref="P204:Q204"/>
    <mergeCell ref="B201:J201"/>
    <mergeCell ref="K201:L201"/>
    <mergeCell ref="M201:O201"/>
    <mergeCell ref="P201:Q201"/>
    <mergeCell ref="B202:J202"/>
    <mergeCell ref="K202:L202"/>
    <mergeCell ref="M202:O202"/>
    <mergeCell ref="P202:Q202"/>
    <mergeCell ref="B211:J211"/>
    <mergeCell ref="K211:L211"/>
    <mergeCell ref="M211:O211"/>
    <mergeCell ref="P211:Q211"/>
    <mergeCell ref="B212:J212"/>
    <mergeCell ref="K212:L212"/>
    <mergeCell ref="M212:O212"/>
    <mergeCell ref="P212:Q212"/>
    <mergeCell ref="B209:J209"/>
    <mergeCell ref="K209:L209"/>
    <mergeCell ref="M209:O209"/>
    <mergeCell ref="P209:Q209"/>
    <mergeCell ref="B210:J210"/>
    <mergeCell ref="K210:L210"/>
    <mergeCell ref="M210:O210"/>
    <mergeCell ref="P210:Q210"/>
    <mergeCell ref="B207:J207"/>
    <mergeCell ref="K207:L207"/>
    <mergeCell ref="M207:O207"/>
    <mergeCell ref="P207:Q207"/>
    <mergeCell ref="B208:J208"/>
    <mergeCell ref="K208:L208"/>
    <mergeCell ref="M208:O208"/>
    <mergeCell ref="P208:Q208"/>
    <mergeCell ref="B217:J217"/>
    <mergeCell ref="K217:L217"/>
    <mergeCell ref="M217:O217"/>
    <mergeCell ref="P217:Q217"/>
    <mergeCell ref="B218:J218"/>
    <mergeCell ref="K218:L218"/>
    <mergeCell ref="M218:O218"/>
    <mergeCell ref="P218:Q218"/>
    <mergeCell ref="B215:J215"/>
    <mergeCell ref="K215:L215"/>
    <mergeCell ref="M215:O215"/>
    <mergeCell ref="P215:Q215"/>
    <mergeCell ref="B216:J216"/>
    <mergeCell ref="K216:L216"/>
    <mergeCell ref="M216:O216"/>
    <mergeCell ref="P216:Q216"/>
    <mergeCell ref="B213:J213"/>
    <mergeCell ref="K213:L213"/>
    <mergeCell ref="M213:O213"/>
    <mergeCell ref="P213:Q213"/>
    <mergeCell ref="B214:J214"/>
    <mergeCell ref="K214:L214"/>
    <mergeCell ref="M214:O214"/>
    <mergeCell ref="P214:Q214"/>
    <mergeCell ref="B223:J223"/>
    <mergeCell ref="K223:L223"/>
    <mergeCell ref="M223:O223"/>
    <mergeCell ref="P223:Q223"/>
    <mergeCell ref="B224:J224"/>
    <mergeCell ref="K224:L224"/>
    <mergeCell ref="M224:O224"/>
    <mergeCell ref="P224:Q224"/>
    <mergeCell ref="B221:J221"/>
    <mergeCell ref="K221:L221"/>
    <mergeCell ref="M221:O221"/>
    <mergeCell ref="P221:Q221"/>
    <mergeCell ref="B222:J222"/>
    <mergeCell ref="K222:L222"/>
    <mergeCell ref="M222:O222"/>
    <mergeCell ref="P222:Q222"/>
    <mergeCell ref="B219:J219"/>
    <mergeCell ref="K219:L219"/>
    <mergeCell ref="M219:O219"/>
    <mergeCell ref="P219:Q219"/>
    <mergeCell ref="B220:J220"/>
    <mergeCell ref="K220:L220"/>
    <mergeCell ref="M220:O220"/>
    <mergeCell ref="P220:Q220"/>
    <mergeCell ref="M229:O229"/>
    <mergeCell ref="P229:Q229"/>
    <mergeCell ref="B230:Q230"/>
    <mergeCell ref="K231:Q231"/>
    <mergeCell ref="B232:Q232"/>
    <mergeCell ref="B233:Q233"/>
    <mergeCell ref="B227:J227"/>
    <mergeCell ref="K227:L227"/>
    <mergeCell ref="M227:O227"/>
    <mergeCell ref="P227:Q227"/>
    <mergeCell ref="B228:J228"/>
    <mergeCell ref="K228:L228"/>
    <mergeCell ref="M228:O228"/>
    <mergeCell ref="P228:Q228"/>
    <mergeCell ref="K237:L237"/>
    <mergeCell ref="B225:J225"/>
    <mergeCell ref="K225:L225"/>
    <mergeCell ref="M225:O225"/>
    <mergeCell ref="P225:Q225"/>
    <mergeCell ref="B226:J226"/>
    <mergeCell ref="K226:L226"/>
    <mergeCell ref="M226:O226"/>
    <mergeCell ref="P226:Q226"/>
    <mergeCell ref="B240:J240"/>
    <mergeCell ref="K240:L240"/>
    <mergeCell ref="M240:O240"/>
    <mergeCell ref="P240:Q240"/>
    <mergeCell ref="B241:J241"/>
    <mergeCell ref="K241:L241"/>
    <mergeCell ref="M241:O241"/>
    <mergeCell ref="P241:Q241"/>
    <mergeCell ref="B238:J238"/>
    <mergeCell ref="K238:L238"/>
    <mergeCell ref="M238:O238"/>
    <mergeCell ref="P238:Q238"/>
    <mergeCell ref="B239:J239"/>
    <mergeCell ref="K239:L239"/>
    <mergeCell ref="M239:O239"/>
    <mergeCell ref="P239:Q239"/>
    <mergeCell ref="B234:Q234"/>
    <mergeCell ref="B235:Q235"/>
    <mergeCell ref="B236:Q236"/>
    <mergeCell ref="B237:J237"/>
    <mergeCell ref="M237:O237"/>
    <mergeCell ref="P237:Q237"/>
    <mergeCell ref="B246:J246"/>
    <mergeCell ref="K246:L246"/>
    <mergeCell ref="M246:O246"/>
    <mergeCell ref="P246:Q246"/>
    <mergeCell ref="B247:J247"/>
    <mergeCell ref="K247:L247"/>
    <mergeCell ref="M247:O247"/>
    <mergeCell ref="P247:Q247"/>
    <mergeCell ref="B244:J244"/>
    <mergeCell ref="K244:L244"/>
    <mergeCell ref="M244:O244"/>
    <mergeCell ref="P244:Q244"/>
    <mergeCell ref="B245:J245"/>
    <mergeCell ref="K245:L245"/>
    <mergeCell ref="M245:O245"/>
    <mergeCell ref="P245:Q245"/>
    <mergeCell ref="B242:J242"/>
    <mergeCell ref="K242:L242"/>
    <mergeCell ref="M242:O242"/>
    <mergeCell ref="P242:Q242"/>
    <mergeCell ref="B243:J243"/>
    <mergeCell ref="K243:L243"/>
    <mergeCell ref="M243:O243"/>
    <mergeCell ref="P243:Q243"/>
    <mergeCell ref="B252:J252"/>
    <mergeCell ref="K252:L252"/>
    <mergeCell ref="M252:O252"/>
    <mergeCell ref="P252:Q252"/>
    <mergeCell ref="B253:J253"/>
    <mergeCell ref="K253:L253"/>
    <mergeCell ref="M253:O253"/>
    <mergeCell ref="P253:Q253"/>
    <mergeCell ref="B250:J250"/>
    <mergeCell ref="K250:L250"/>
    <mergeCell ref="M250:O250"/>
    <mergeCell ref="P250:Q250"/>
    <mergeCell ref="B251:J251"/>
    <mergeCell ref="K251:L251"/>
    <mergeCell ref="M251:O251"/>
    <mergeCell ref="P251:Q251"/>
    <mergeCell ref="B248:J248"/>
    <mergeCell ref="K248:L248"/>
    <mergeCell ref="M248:O248"/>
    <mergeCell ref="P248:Q248"/>
    <mergeCell ref="B249:J249"/>
    <mergeCell ref="K249:L249"/>
    <mergeCell ref="M249:O249"/>
    <mergeCell ref="P249:Q249"/>
    <mergeCell ref="B258:J258"/>
    <mergeCell ref="K258:L258"/>
    <mergeCell ref="M258:O258"/>
    <mergeCell ref="P258:Q258"/>
    <mergeCell ref="B259:J259"/>
    <mergeCell ref="K259:L259"/>
    <mergeCell ref="M259:O259"/>
    <mergeCell ref="P259:Q259"/>
    <mergeCell ref="B256:J256"/>
    <mergeCell ref="K256:L256"/>
    <mergeCell ref="M256:O256"/>
    <mergeCell ref="P256:Q256"/>
    <mergeCell ref="B257:J257"/>
    <mergeCell ref="K257:L257"/>
    <mergeCell ref="M257:O257"/>
    <mergeCell ref="P257:Q257"/>
    <mergeCell ref="B254:J254"/>
    <mergeCell ref="K254:L254"/>
    <mergeCell ref="M254:O254"/>
    <mergeCell ref="P254:Q254"/>
    <mergeCell ref="B255:J255"/>
    <mergeCell ref="K255:L255"/>
    <mergeCell ref="M255:O255"/>
    <mergeCell ref="P255:Q255"/>
    <mergeCell ref="B264:J264"/>
    <mergeCell ref="K264:L264"/>
    <mergeCell ref="M264:O264"/>
    <mergeCell ref="P264:Q264"/>
    <mergeCell ref="B265:J265"/>
    <mergeCell ref="K265:L265"/>
    <mergeCell ref="M265:O265"/>
    <mergeCell ref="P265:Q265"/>
    <mergeCell ref="B262:J262"/>
    <mergeCell ref="K262:L262"/>
    <mergeCell ref="M262:O262"/>
    <mergeCell ref="P262:Q262"/>
    <mergeCell ref="B263:J263"/>
    <mergeCell ref="K263:L263"/>
    <mergeCell ref="M263:O263"/>
    <mergeCell ref="P263:Q263"/>
    <mergeCell ref="B260:J260"/>
    <mergeCell ref="K260:L260"/>
    <mergeCell ref="M260:O260"/>
    <mergeCell ref="P260:Q260"/>
    <mergeCell ref="B261:J261"/>
    <mergeCell ref="K261:L261"/>
    <mergeCell ref="M261:O261"/>
    <mergeCell ref="P261:Q261"/>
    <mergeCell ref="B270:J270"/>
    <mergeCell ref="K270:L270"/>
    <mergeCell ref="M270:O270"/>
    <mergeCell ref="P270:Q270"/>
    <mergeCell ref="B271:J271"/>
    <mergeCell ref="K271:L271"/>
    <mergeCell ref="M271:O271"/>
    <mergeCell ref="P271:Q271"/>
    <mergeCell ref="B268:J268"/>
    <mergeCell ref="K268:L268"/>
    <mergeCell ref="M268:O268"/>
    <mergeCell ref="P268:Q268"/>
    <mergeCell ref="B269:J269"/>
    <mergeCell ref="K269:L269"/>
    <mergeCell ref="M269:O269"/>
    <mergeCell ref="P269:Q269"/>
    <mergeCell ref="B266:J266"/>
    <mergeCell ref="K266:L266"/>
    <mergeCell ref="M266:O266"/>
    <mergeCell ref="P266:Q266"/>
    <mergeCell ref="B267:J267"/>
    <mergeCell ref="K267:L267"/>
    <mergeCell ref="M267:O267"/>
    <mergeCell ref="P267:Q267"/>
    <mergeCell ref="B279:Q279"/>
    <mergeCell ref="B280:Q280"/>
    <mergeCell ref="B281:Q281"/>
    <mergeCell ref="B282:H282"/>
    <mergeCell ref="I282:J282"/>
    <mergeCell ref="K282:N282"/>
    <mergeCell ref="P282:Q282"/>
    <mergeCell ref="M274:O274"/>
    <mergeCell ref="P274:Q274"/>
    <mergeCell ref="B275:Q275"/>
    <mergeCell ref="K276:Q276"/>
    <mergeCell ref="B277:Q277"/>
    <mergeCell ref="B278:Q278"/>
    <mergeCell ref="B272:J272"/>
    <mergeCell ref="K272:L272"/>
    <mergeCell ref="M272:O272"/>
    <mergeCell ref="P272:Q272"/>
    <mergeCell ref="B273:J273"/>
    <mergeCell ref="K273:L273"/>
    <mergeCell ref="M273:O273"/>
    <mergeCell ref="P273:Q273"/>
    <mergeCell ref="B287:H287"/>
    <mergeCell ref="I287:J287"/>
    <mergeCell ref="K287:N287"/>
    <mergeCell ref="P287:Q287"/>
    <mergeCell ref="B288:H288"/>
    <mergeCell ref="I288:J288"/>
    <mergeCell ref="K288:N288"/>
    <mergeCell ref="P288:Q288"/>
    <mergeCell ref="B285:H285"/>
    <mergeCell ref="I285:J285"/>
    <mergeCell ref="K285:N285"/>
    <mergeCell ref="P285:Q285"/>
    <mergeCell ref="B286:H286"/>
    <mergeCell ref="I286:J286"/>
    <mergeCell ref="K286:N286"/>
    <mergeCell ref="P286:Q286"/>
    <mergeCell ref="B283:H283"/>
    <mergeCell ref="I283:J283"/>
    <mergeCell ref="K283:N283"/>
    <mergeCell ref="P283:Q283"/>
    <mergeCell ref="B284:H284"/>
    <mergeCell ref="I284:J284"/>
    <mergeCell ref="K284:N284"/>
    <mergeCell ref="P284:Q284"/>
    <mergeCell ref="B293:H293"/>
    <mergeCell ref="I293:J293"/>
    <mergeCell ref="K293:N293"/>
    <mergeCell ref="P293:Q293"/>
    <mergeCell ref="B294:H294"/>
    <mergeCell ref="I294:J294"/>
    <mergeCell ref="K294:N294"/>
    <mergeCell ref="P294:Q294"/>
    <mergeCell ref="B291:H291"/>
    <mergeCell ref="I291:J291"/>
    <mergeCell ref="K291:N291"/>
    <mergeCell ref="P291:Q291"/>
    <mergeCell ref="B292:H292"/>
    <mergeCell ref="I292:J292"/>
    <mergeCell ref="K292:N292"/>
    <mergeCell ref="P292:Q292"/>
    <mergeCell ref="B289:H289"/>
    <mergeCell ref="I289:J289"/>
    <mergeCell ref="K289:N289"/>
    <mergeCell ref="P289:Q289"/>
    <mergeCell ref="B290:H290"/>
    <mergeCell ref="I290:J290"/>
    <mergeCell ref="K290:N290"/>
    <mergeCell ref="P290:Q290"/>
    <mergeCell ref="B299:H299"/>
    <mergeCell ref="I299:J299"/>
    <mergeCell ref="K299:N299"/>
    <mergeCell ref="P299:Q299"/>
    <mergeCell ref="B300:H300"/>
    <mergeCell ref="I300:J300"/>
    <mergeCell ref="K300:N300"/>
    <mergeCell ref="P300:Q300"/>
    <mergeCell ref="B297:H297"/>
    <mergeCell ref="I297:J297"/>
    <mergeCell ref="K297:N297"/>
    <mergeCell ref="P297:Q297"/>
    <mergeCell ref="B298:H298"/>
    <mergeCell ref="I298:J298"/>
    <mergeCell ref="K298:N298"/>
    <mergeCell ref="P298:Q298"/>
    <mergeCell ref="B295:H295"/>
    <mergeCell ref="I295:J295"/>
    <mergeCell ref="K295:N295"/>
    <mergeCell ref="P295:Q295"/>
    <mergeCell ref="B296:H296"/>
    <mergeCell ref="I296:J296"/>
    <mergeCell ref="K296:N296"/>
    <mergeCell ref="P296:Q296"/>
    <mergeCell ref="B305:H305"/>
    <mergeCell ref="I305:J305"/>
    <mergeCell ref="K305:N305"/>
    <mergeCell ref="P305:Q305"/>
    <mergeCell ref="B306:H306"/>
    <mergeCell ref="I306:J306"/>
    <mergeCell ref="K306:N306"/>
    <mergeCell ref="P306:Q306"/>
    <mergeCell ref="B303:H303"/>
    <mergeCell ref="I303:J303"/>
    <mergeCell ref="K303:N303"/>
    <mergeCell ref="P303:Q303"/>
    <mergeCell ref="B304:H304"/>
    <mergeCell ref="I304:J304"/>
    <mergeCell ref="K304:N304"/>
    <mergeCell ref="P304:Q304"/>
    <mergeCell ref="B301:H301"/>
    <mergeCell ref="I301:J301"/>
    <mergeCell ref="K301:N301"/>
    <mergeCell ref="P301:Q301"/>
    <mergeCell ref="B302:H302"/>
    <mergeCell ref="I302:J302"/>
    <mergeCell ref="K302:N302"/>
    <mergeCell ref="P302:Q302"/>
    <mergeCell ref="B311:H311"/>
    <mergeCell ref="I311:J311"/>
    <mergeCell ref="K311:N311"/>
    <mergeCell ref="P311:Q311"/>
    <mergeCell ref="B312:H312"/>
    <mergeCell ref="I312:J312"/>
    <mergeCell ref="K312:N312"/>
    <mergeCell ref="P312:Q312"/>
    <mergeCell ref="B309:H309"/>
    <mergeCell ref="I309:J309"/>
    <mergeCell ref="K309:N309"/>
    <mergeCell ref="P309:Q309"/>
    <mergeCell ref="B310:H310"/>
    <mergeCell ref="I310:J310"/>
    <mergeCell ref="K310:N310"/>
    <mergeCell ref="P310:Q310"/>
    <mergeCell ref="B307:H307"/>
    <mergeCell ref="I307:J307"/>
    <mergeCell ref="K307:N307"/>
    <mergeCell ref="P307:Q307"/>
    <mergeCell ref="B308:H308"/>
    <mergeCell ref="I308:J308"/>
    <mergeCell ref="K308:N308"/>
    <mergeCell ref="P308:Q308"/>
    <mergeCell ref="N317:O317"/>
    <mergeCell ref="P317:Q317"/>
    <mergeCell ref="B318:Q318"/>
    <mergeCell ref="K319:Q319"/>
    <mergeCell ref="B320:Q320"/>
    <mergeCell ref="B321:Q321"/>
    <mergeCell ref="B315:H315"/>
    <mergeCell ref="I315:J315"/>
    <mergeCell ref="K315:N315"/>
    <mergeCell ref="P315:Q315"/>
    <mergeCell ref="B316:H316"/>
    <mergeCell ref="I316:J316"/>
    <mergeCell ref="K316:N316"/>
    <mergeCell ref="P316:Q316"/>
    <mergeCell ref="B313:H313"/>
    <mergeCell ref="I313:J313"/>
    <mergeCell ref="K313:N313"/>
    <mergeCell ref="P313:Q313"/>
    <mergeCell ref="B314:H314"/>
    <mergeCell ref="I314:J314"/>
    <mergeCell ref="K314:N314"/>
    <mergeCell ref="P314:Q314"/>
    <mergeCell ref="B328:H328"/>
    <mergeCell ref="I328:J328"/>
    <mergeCell ref="K328:N328"/>
    <mergeCell ref="P328:Q328"/>
    <mergeCell ref="B329:H329"/>
    <mergeCell ref="I329:J329"/>
    <mergeCell ref="K329:N329"/>
    <mergeCell ref="P329:Q329"/>
    <mergeCell ref="B326:H326"/>
    <mergeCell ref="I326:J326"/>
    <mergeCell ref="K326:N326"/>
    <mergeCell ref="P326:Q326"/>
    <mergeCell ref="B327:H327"/>
    <mergeCell ref="I327:J327"/>
    <mergeCell ref="K327:N327"/>
    <mergeCell ref="P327:Q327"/>
    <mergeCell ref="B322:Q322"/>
    <mergeCell ref="B323:Q323"/>
    <mergeCell ref="B324:Q324"/>
    <mergeCell ref="B325:H325"/>
    <mergeCell ref="I325:J325"/>
    <mergeCell ref="K325:N325"/>
    <mergeCell ref="P325:Q325"/>
    <mergeCell ref="B334:H334"/>
    <mergeCell ref="I334:J334"/>
    <mergeCell ref="K334:N334"/>
    <mergeCell ref="P334:Q334"/>
    <mergeCell ref="B335:H335"/>
    <mergeCell ref="I335:J335"/>
    <mergeCell ref="K335:N335"/>
    <mergeCell ref="P335:Q335"/>
    <mergeCell ref="B332:H332"/>
    <mergeCell ref="I332:J332"/>
    <mergeCell ref="K332:N332"/>
    <mergeCell ref="P332:Q332"/>
    <mergeCell ref="B333:H333"/>
    <mergeCell ref="I333:J333"/>
    <mergeCell ref="K333:N333"/>
    <mergeCell ref="P333:Q333"/>
    <mergeCell ref="B330:H330"/>
    <mergeCell ref="I330:J330"/>
    <mergeCell ref="K330:N330"/>
    <mergeCell ref="P330:Q330"/>
    <mergeCell ref="B331:H331"/>
    <mergeCell ref="I331:J331"/>
    <mergeCell ref="K331:N331"/>
    <mergeCell ref="P331:Q331"/>
    <mergeCell ref="B340:H340"/>
    <mergeCell ref="I340:J340"/>
    <mergeCell ref="K340:N340"/>
    <mergeCell ref="P340:Q340"/>
    <mergeCell ref="B341:H341"/>
    <mergeCell ref="I341:J341"/>
    <mergeCell ref="K341:N341"/>
    <mergeCell ref="P341:Q341"/>
    <mergeCell ref="B338:H338"/>
    <mergeCell ref="I338:J338"/>
    <mergeCell ref="K338:N338"/>
    <mergeCell ref="P338:Q338"/>
    <mergeCell ref="B339:H339"/>
    <mergeCell ref="I339:J339"/>
    <mergeCell ref="K339:N339"/>
    <mergeCell ref="P339:Q339"/>
    <mergeCell ref="B336:H336"/>
    <mergeCell ref="I336:J336"/>
    <mergeCell ref="K336:N336"/>
    <mergeCell ref="P336:Q336"/>
    <mergeCell ref="B337:H337"/>
    <mergeCell ref="I337:J337"/>
    <mergeCell ref="K337:N337"/>
    <mergeCell ref="P337:Q337"/>
    <mergeCell ref="I346:J346"/>
    <mergeCell ref="K346:N346"/>
    <mergeCell ref="P346:Q346"/>
    <mergeCell ref="B347:H347"/>
    <mergeCell ref="I347:J347"/>
    <mergeCell ref="K347:N347"/>
    <mergeCell ref="P347:Q347"/>
    <mergeCell ref="B344:H344"/>
    <mergeCell ref="I344:J344"/>
    <mergeCell ref="K344:N344"/>
    <mergeCell ref="P344:Q344"/>
    <mergeCell ref="B345:H345"/>
    <mergeCell ref="I345:J345"/>
    <mergeCell ref="K345:N345"/>
    <mergeCell ref="P345:Q345"/>
    <mergeCell ref="B342:H342"/>
    <mergeCell ref="I342:J342"/>
    <mergeCell ref="K342:N342"/>
    <mergeCell ref="P342:Q342"/>
    <mergeCell ref="B343:H343"/>
    <mergeCell ref="I343:J343"/>
    <mergeCell ref="K343:N343"/>
    <mergeCell ref="P343:Q343"/>
    <mergeCell ref="J16:K16"/>
    <mergeCell ref="L16:M16"/>
    <mergeCell ref="P354:Q354"/>
    <mergeCell ref="B355:H355"/>
    <mergeCell ref="I355:J355"/>
    <mergeCell ref="K355:N355"/>
    <mergeCell ref="P355:Q355"/>
    <mergeCell ref="B352:H352"/>
    <mergeCell ref="I352:J352"/>
    <mergeCell ref="K352:N352"/>
    <mergeCell ref="P352:Q352"/>
    <mergeCell ref="B353:H353"/>
    <mergeCell ref="I353:J353"/>
    <mergeCell ref="K353:N353"/>
    <mergeCell ref="P353:Q353"/>
    <mergeCell ref="B350:H350"/>
    <mergeCell ref="I350:J350"/>
    <mergeCell ref="K350:N350"/>
    <mergeCell ref="P350:Q350"/>
    <mergeCell ref="B351:H351"/>
    <mergeCell ref="I351:J351"/>
    <mergeCell ref="K351:N351"/>
    <mergeCell ref="P351:Q351"/>
    <mergeCell ref="B348:H348"/>
    <mergeCell ref="I348:J348"/>
    <mergeCell ref="K348:N348"/>
    <mergeCell ref="P348:Q348"/>
    <mergeCell ref="B349:H349"/>
    <mergeCell ref="I349:J349"/>
    <mergeCell ref="K349:N349"/>
    <mergeCell ref="P349:Q349"/>
    <mergeCell ref="B346:H346"/>
    <mergeCell ref="H30:I30"/>
    <mergeCell ref="H25:I25"/>
    <mergeCell ref="N360:O360"/>
    <mergeCell ref="P360:Q360"/>
    <mergeCell ref="B361:Q361"/>
    <mergeCell ref="H4:Q4"/>
    <mergeCell ref="O5:Q5"/>
    <mergeCell ref="H6:I6"/>
    <mergeCell ref="J6:K6"/>
    <mergeCell ref="B358:H358"/>
    <mergeCell ref="I358:J358"/>
    <mergeCell ref="K358:N358"/>
    <mergeCell ref="P358:Q358"/>
    <mergeCell ref="B359:H359"/>
    <mergeCell ref="I359:J359"/>
    <mergeCell ref="K359:N359"/>
    <mergeCell ref="P359:Q359"/>
    <mergeCell ref="B356:H356"/>
    <mergeCell ref="I356:J356"/>
    <mergeCell ref="K356:N356"/>
    <mergeCell ref="P356:Q356"/>
    <mergeCell ref="B357:H357"/>
    <mergeCell ref="I357:J357"/>
    <mergeCell ref="K357:N357"/>
    <mergeCell ref="P357:Q357"/>
    <mergeCell ref="B354:H354"/>
    <mergeCell ref="I354:J354"/>
    <mergeCell ref="K354:N354"/>
    <mergeCell ref="H15:I15"/>
    <mergeCell ref="J15:K15"/>
    <mergeCell ref="L15:M15"/>
    <mergeCell ref="H16:I16"/>
    <mergeCell ref="J25:K25"/>
    <mergeCell ref="L33:M33"/>
    <mergeCell ref="J33:K33"/>
    <mergeCell ref="H33:I33"/>
    <mergeCell ref="N26:N28"/>
    <mergeCell ref="N30:N31"/>
    <mergeCell ref="L32:M32"/>
    <mergeCell ref="J32:K32"/>
    <mergeCell ref="H32:I32"/>
    <mergeCell ref="L26:M26"/>
    <mergeCell ref="H7:I7"/>
    <mergeCell ref="H8:I8"/>
    <mergeCell ref="H9:I9"/>
    <mergeCell ref="H10:I10"/>
    <mergeCell ref="J7:K7"/>
    <mergeCell ref="J8:K8"/>
    <mergeCell ref="J9:K9"/>
    <mergeCell ref="J10:K10"/>
    <mergeCell ref="H27:I27"/>
    <mergeCell ref="J27:K27"/>
    <mergeCell ref="L27:M27"/>
    <mergeCell ref="H23:I23"/>
    <mergeCell ref="J23:K23"/>
    <mergeCell ref="L23:M23"/>
    <mergeCell ref="H24:I24"/>
    <mergeCell ref="J24:K24"/>
    <mergeCell ref="N7:N9"/>
    <mergeCell ref="N11:N13"/>
    <mergeCell ref="N15:N17"/>
    <mergeCell ref="N19:N20"/>
    <mergeCell ref="J20:K20"/>
    <mergeCell ref="L20:M20"/>
    <mergeCell ref="A1:A1048576"/>
    <mergeCell ref="J30:K30"/>
    <mergeCell ref="L30:M30"/>
    <mergeCell ref="H31:I31"/>
    <mergeCell ref="J31:K31"/>
    <mergeCell ref="L31:M31"/>
    <mergeCell ref="L14:M14"/>
    <mergeCell ref="J14:K14"/>
    <mergeCell ref="H14:I14"/>
    <mergeCell ref="H19:I19"/>
    <mergeCell ref="L28:M28"/>
    <mergeCell ref="L29:M29"/>
    <mergeCell ref="J29:K29"/>
    <mergeCell ref="H29:I29"/>
    <mergeCell ref="H26:I26"/>
    <mergeCell ref="J26:K26"/>
    <mergeCell ref="J11:K11"/>
    <mergeCell ref="L11:M11"/>
    <mergeCell ref="L24:M24"/>
    <mergeCell ref="H17:I17"/>
    <mergeCell ref="J17:K17"/>
    <mergeCell ref="L17:M17"/>
    <mergeCell ref="H22:I22"/>
    <mergeCell ref="J22:K22"/>
    <mergeCell ref="L22:M22"/>
    <mergeCell ref="L18:M18"/>
    <mergeCell ref="J18:K18"/>
    <mergeCell ref="H18:I18"/>
    <mergeCell ref="H20:I20"/>
    <mergeCell ref="J19:K19"/>
    <mergeCell ref="L19:M19"/>
    <mergeCell ref="L25:M25"/>
  </mergeCells>
  <conditionalFormatting sqref="O10 O14 O18 O21 O25 O29 O32 J44 Q33:Q36">
    <cfRule type="cellIs" dxfId="51" priority="9" operator="equal">
      <formula>"No - Please review your entries."</formula>
    </cfRule>
  </conditionalFormatting>
  <conditionalFormatting sqref="O10 O14 O18 O21 O25 O29 O32 J44 Q33:Q36">
    <cfRule type="cellIs" dxfId="50" priority="8" operator="equal">
      <formula>"Yes"</formula>
    </cfRule>
  </conditionalFormatting>
  <conditionalFormatting sqref="H36">
    <cfRule type="cellIs" dxfId="49" priority="4" operator="equal">
      <formula>"Yes"</formula>
    </cfRule>
    <cfRule type="cellIs" dxfId="48" priority="5" operator="equal">
      <formula>"No - Disregard the 'Requirement Not Met' message under the Effective Use of Technology if the LEA's allocation is less than $30,000."</formula>
    </cfRule>
  </conditionalFormatting>
  <conditionalFormatting sqref="H37">
    <cfRule type="containsText" dxfId="47" priority="3" operator="containsText" text="Not">
      <formula>NOT(ISERROR(SEARCH("Not",H37)))</formula>
    </cfRule>
  </conditionalFormatting>
  <conditionalFormatting sqref="H7:M9 H11:M13 H15:M17 H19:M20 H22:M24 H26:M28 H30:M31">
    <cfRule type="cellIs" dxfId="46" priority="1" operator="equal">
      <formula>0</formula>
    </cfRule>
  </conditionalFormatting>
  <dataValidations count="3">
    <dataValidation type="textLength" operator="lessThanOrEqual" allowBlank="1" showInputMessage="1" showErrorMessage="1" errorTitle="Character Limit Exceeded" error="The character limit has been exceeded.  To edit the text, click retry.  To delete the text, click cancel." sqref="B48:B50" xr:uid="{E0260709-27B0-426D-A6E9-EA2BF6387646}">
      <formula1>3000</formula1>
    </dataValidation>
    <dataValidation type="list" allowBlank="1" showInputMessage="1" showErrorMessage="1" sqref="K52:N86 K283:N316 M144:O180 M97:O134" xr:uid="{0194B6AA-F541-4BCA-BB4F-7EACDF4D7615}">
      <formula1>IVA_Categories</formula1>
    </dataValidation>
    <dataValidation type="list" allowBlank="1" showInputMessage="1" showErrorMessage="1" sqref="M191:O228 M241:O273 K326:N359" xr:uid="{56F7C233-DC25-4B5F-BFD8-2DCE608609FE}">
      <formula1>IVA_Categories_OC4000_OC5000_OC8000</formula1>
    </dataValidation>
  </dataValidations>
  <printOptions horizontalCentered="1"/>
  <pageMargins left="0.2" right="0.2" top="0.25" bottom="0.5" header="0.3" footer="0.3"/>
  <pageSetup scale="62" fitToHeight="0" orientation="portrait" r:id="rId1"/>
  <headerFooter>
    <oddFooter>&amp;L&amp;"Times New Roman,Regular"&amp;8&amp;D&amp;R&amp;"Times New Roman,Regular"&amp;8Title IV, Part A
Individual Application</oddFooter>
  </headerFooter>
  <rowBreaks count="7" manualBreakCount="7">
    <brk id="40" max="16383" man="1"/>
    <brk id="89" max="16383" man="1"/>
    <brk id="136" max="16383" man="1"/>
    <brk id="183" max="16383" man="1"/>
    <brk id="230" max="16383" man="1"/>
    <brk id="275" max="16383" man="1"/>
    <brk id="318" max="17" man="1"/>
  </rowBreaks>
  <colBreaks count="1" manualBreakCount="1">
    <brk id="18" max="360"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8C7EB0D-58A4-442D-BC85-B208B3F0561B}">
            <xm:f>NOT(ISERROR(SEARCH("Not",J37)))</xm:f>
            <xm:f>"Not"</xm:f>
            <x14:dxf>
              <font>
                <color rgb="FFC00000"/>
              </font>
              <fill>
                <patternFill>
                  <bgColor rgb="FFFFCCCC"/>
                </patternFill>
              </fill>
            </x14:dxf>
          </x14:cfRule>
          <xm:sqref>J37 L37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48F3A-8BD2-4F01-B20A-B66F5F988096}">
  <sheetPr codeName="Sheet14">
    <outlinePr showOutlineSymbols="0"/>
  </sheetPr>
  <dimension ref="A1:V363"/>
  <sheetViews>
    <sheetView showGridLines="0" showOutlineSymbols="0" zoomScaleNormal="100" workbookViewId="0">
      <selection activeCell="H12" sqref="H12:I12"/>
    </sheetView>
  </sheetViews>
  <sheetFormatPr defaultColWidth="0" defaultRowHeight="0" customHeight="1" zeroHeight="1" x14ac:dyDescent="0.25"/>
  <cols>
    <col min="1" max="1" width="1.44140625" style="198" customWidth="1"/>
    <col min="2" max="2" width="10.44140625" style="185" customWidth="1"/>
    <col min="3" max="3" width="2.33203125" style="185" customWidth="1"/>
    <col min="4" max="4" width="11.33203125" style="185" customWidth="1"/>
    <col min="5" max="6" width="9" style="185" customWidth="1"/>
    <col min="7" max="7" width="7.6640625" style="185" customWidth="1"/>
    <col min="8" max="8" width="9.88671875" style="185" customWidth="1"/>
    <col min="9" max="9" width="13.33203125" style="185" customWidth="1"/>
    <col min="10" max="13" width="10" style="185" customWidth="1"/>
    <col min="14" max="15" width="12.88671875" style="185" customWidth="1"/>
    <col min="16" max="16" width="14.88671875" style="185" customWidth="1"/>
    <col min="17" max="17" width="12.88671875" style="185" customWidth="1"/>
    <col min="18" max="18" width="1.44140625" style="553" customWidth="1"/>
    <col min="19" max="19" width="16.88671875" style="5" customWidth="1"/>
    <col min="20" max="20" width="15.109375" style="166" hidden="1" customWidth="1"/>
    <col min="21" max="16384" width="9.109375" style="166" hidden="1"/>
  </cols>
  <sheetData>
    <row r="1" spans="1:22" s="2" customFormat="1" ht="13.2" x14ac:dyDescent="0.25">
      <c r="A1" s="369"/>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553"/>
      <c r="S1" s="9"/>
      <c r="T1" s="9"/>
      <c r="U1" s="9"/>
      <c r="V1" s="9"/>
    </row>
    <row r="2" spans="1:22" ht="17.25" customHeight="1" thickBot="1" x14ac:dyDescent="0.3">
      <c r="A2" s="369"/>
      <c r="B2" s="643" t="s">
        <v>622</v>
      </c>
      <c r="C2" s="643"/>
      <c r="D2" s="643"/>
      <c r="E2" s="643"/>
      <c r="F2" s="643"/>
      <c r="G2" s="643"/>
      <c r="H2" s="643"/>
      <c r="I2" s="643"/>
      <c r="J2" s="643"/>
      <c r="K2" s="643"/>
      <c r="L2" s="643"/>
      <c r="M2" s="643"/>
      <c r="N2" s="643"/>
      <c r="O2" s="643"/>
      <c r="P2" s="643"/>
      <c r="Q2" s="643"/>
      <c r="T2" s="190"/>
    </row>
    <row r="3" spans="1:22" ht="6.75" customHeight="1" x14ac:dyDescent="0.25">
      <c r="A3" s="369"/>
      <c r="B3" s="676"/>
      <c r="C3" s="676"/>
      <c r="D3" s="676"/>
      <c r="E3" s="676"/>
      <c r="F3" s="676"/>
      <c r="G3" s="676"/>
      <c r="H3" s="676"/>
      <c r="I3" s="676"/>
      <c r="J3" s="676"/>
      <c r="K3" s="676"/>
      <c r="L3" s="676"/>
      <c r="M3" s="676"/>
      <c r="N3" s="676"/>
      <c r="O3" s="676"/>
      <c r="P3" s="676"/>
      <c r="Q3" s="676"/>
      <c r="T3" s="191"/>
    </row>
    <row r="4" spans="1:22" ht="38.25" customHeight="1" x14ac:dyDescent="0.25">
      <c r="A4" s="369"/>
      <c r="B4" s="513" t="s">
        <v>536</v>
      </c>
      <c r="C4" s="513"/>
      <c r="D4" s="513"/>
      <c r="E4" s="513"/>
      <c r="F4" s="513"/>
      <c r="G4" s="513"/>
      <c r="H4" s="513"/>
      <c r="I4" s="513"/>
      <c r="J4" s="513"/>
      <c r="K4" s="513"/>
      <c r="L4" s="513"/>
      <c r="M4" s="513"/>
      <c r="N4" s="513"/>
      <c r="O4" s="513"/>
      <c r="P4" s="513"/>
      <c r="Q4" s="513"/>
      <c r="T4" s="191"/>
    </row>
    <row r="5" spans="1:22" ht="7.5" customHeight="1" x14ac:dyDescent="0.25">
      <c r="A5" s="369"/>
      <c r="B5" s="574"/>
      <c r="C5" s="574"/>
      <c r="D5" s="574"/>
      <c r="E5" s="574"/>
      <c r="F5" s="574"/>
      <c r="G5" s="574"/>
      <c r="H5" s="574"/>
      <c r="I5" s="574"/>
      <c r="J5" s="574"/>
      <c r="K5" s="574"/>
      <c r="L5" s="574"/>
      <c r="M5" s="574"/>
      <c r="N5" s="574"/>
      <c r="O5" s="574"/>
      <c r="P5" s="574"/>
      <c r="Q5" s="574"/>
      <c r="T5" s="191"/>
    </row>
    <row r="6" spans="1:22" ht="12.75" customHeight="1" x14ac:dyDescent="0.25">
      <c r="A6" s="369"/>
      <c r="B6" s="513" t="s">
        <v>101</v>
      </c>
      <c r="C6" s="513"/>
      <c r="D6" s="513"/>
      <c r="E6" s="513"/>
      <c r="F6" s="513"/>
      <c r="G6" s="513"/>
      <c r="H6" s="513"/>
      <c r="I6" s="513"/>
      <c r="J6" s="513"/>
      <c r="K6" s="513"/>
      <c r="L6" s="513"/>
      <c r="M6" s="513"/>
      <c r="N6" s="513"/>
      <c r="O6" s="513"/>
      <c r="P6" s="513"/>
      <c r="Q6" s="513"/>
      <c r="T6" s="191"/>
    </row>
    <row r="7" spans="1:22" ht="17.25" customHeight="1" x14ac:dyDescent="0.25">
      <c r="A7" s="369"/>
      <c r="B7" s="689" t="s">
        <v>135</v>
      </c>
      <c r="C7" s="689"/>
      <c r="D7" s="689"/>
      <c r="E7" s="689"/>
      <c r="F7" s="689"/>
      <c r="G7" s="689"/>
      <c r="H7" s="689"/>
      <c r="I7" s="689"/>
      <c r="J7" s="689"/>
      <c r="K7" s="689"/>
      <c r="L7" s="689"/>
      <c r="M7" s="689"/>
      <c r="N7" s="689"/>
      <c r="O7" s="689"/>
      <c r="P7" s="689"/>
      <c r="Q7" s="689"/>
      <c r="T7" s="191"/>
    </row>
    <row r="8" spans="1:22" ht="46.5" customHeight="1" x14ac:dyDescent="0.25">
      <c r="A8" s="369"/>
      <c r="B8" s="706"/>
      <c r="C8" s="706"/>
      <c r="D8" s="706"/>
      <c r="E8" s="706"/>
      <c r="F8" s="706"/>
      <c r="G8" s="706"/>
      <c r="H8" s="457" t="s">
        <v>578</v>
      </c>
      <c r="I8" s="458"/>
      <c r="J8" s="458"/>
      <c r="K8" s="458"/>
      <c r="L8" s="458"/>
      <c r="M8" s="458"/>
      <c r="N8" s="458"/>
      <c r="O8" s="458"/>
      <c r="P8" s="458"/>
      <c r="Q8" s="459"/>
      <c r="T8" s="190"/>
    </row>
    <row r="9" spans="1:22" ht="17.25" customHeight="1" x14ac:dyDescent="0.25">
      <c r="A9" s="369"/>
      <c r="B9" s="706"/>
      <c r="C9" s="706"/>
      <c r="D9" s="706"/>
      <c r="E9" s="706"/>
      <c r="F9" s="706"/>
      <c r="G9" s="706"/>
      <c r="H9" s="707">
        <f>Narrative!N58</f>
        <v>0</v>
      </c>
      <c r="I9" s="708"/>
      <c r="J9" s="708"/>
      <c r="K9" s="708"/>
      <c r="L9" s="708"/>
      <c r="M9" s="708"/>
      <c r="N9" s="709"/>
      <c r="O9" s="457"/>
      <c r="P9" s="458"/>
      <c r="Q9" s="459"/>
      <c r="T9" s="191"/>
    </row>
    <row r="10" spans="1:22" ht="44.25" customHeight="1" thickBot="1" x14ac:dyDescent="0.3">
      <c r="A10" s="369"/>
      <c r="B10" s="248" t="s">
        <v>262</v>
      </c>
      <c r="C10" s="681" t="s">
        <v>263</v>
      </c>
      <c r="D10" s="682"/>
      <c r="E10" s="682"/>
      <c r="F10" s="682"/>
      <c r="G10" s="682"/>
      <c r="H10" s="575" t="s">
        <v>257</v>
      </c>
      <c r="I10" s="575"/>
      <c r="J10" s="575" t="s">
        <v>258</v>
      </c>
      <c r="K10" s="575"/>
      <c r="L10" s="575" t="s">
        <v>259</v>
      </c>
      <c r="M10" s="575"/>
      <c r="N10" s="281" t="s">
        <v>260</v>
      </c>
      <c r="O10" s="575" t="s">
        <v>261</v>
      </c>
      <c r="P10" s="575"/>
      <c r="Q10" s="575"/>
      <c r="T10" s="192"/>
    </row>
    <row r="11" spans="1:22" ht="36" customHeight="1" x14ac:dyDescent="0.25">
      <c r="A11" s="369"/>
      <c r="B11" s="659" t="s">
        <v>281</v>
      </c>
      <c r="C11" s="670" t="s">
        <v>534</v>
      </c>
      <c r="D11" s="671"/>
      <c r="E11" s="671"/>
      <c r="F11" s="671"/>
      <c r="G11" s="672"/>
      <c r="H11" s="702"/>
      <c r="I11" s="702"/>
      <c r="J11" s="702"/>
      <c r="K11" s="702"/>
      <c r="L11" s="702"/>
      <c r="M11" s="702"/>
      <c r="N11" s="560"/>
      <c r="O11" s="690"/>
      <c r="P11" s="690"/>
      <c r="Q11" s="690"/>
      <c r="T11" s="191"/>
    </row>
    <row r="12" spans="1:22" ht="17.25" customHeight="1" x14ac:dyDescent="0.25">
      <c r="A12" s="369"/>
      <c r="B12" s="660"/>
      <c r="C12" s="665" t="s">
        <v>229</v>
      </c>
      <c r="D12" s="666"/>
      <c r="E12" s="666"/>
      <c r="F12" s="666"/>
      <c r="G12" s="667"/>
      <c r="H12" s="701"/>
      <c r="I12" s="701"/>
      <c r="J12" s="701"/>
      <c r="K12" s="701"/>
      <c r="L12" s="701"/>
      <c r="M12" s="701"/>
      <c r="N12" s="561"/>
      <c r="O12" s="690"/>
      <c r="P12" s="690"/>
      <c r="Q12" s="690"/>
      <c r="T12" s="191"/>
    </row>
    <row r="13" spans="1:22" ht="17.25" customHeight="1" x14ac:dyDescent="0.25">
      <c r="A13" s="369"/>
      <c r="B13" s="660"/>
      <c r="C13" s="665" t="s">
        <v>228</v>
      </c>
      <c r="D13" s="666"/>
      <c r="E13" s="666"/>
      <c r="F13" s="666"/>
      <c r="G13" s="667"/>
      <c r="H13" s="703"/>
      <c r="I13" s="703"/>
      <c r="J13" s="703"/>
      <c r="K13" s="703"/>
      <c r="L13" s="703"/>
      <c r="M13" s="703"/>
      <c r="N13" s="562"/>
      <c r="O13" s="690"/>
      <c r="P13" s="690"/>
      <c r="Q13" s="690"/>
      <c r="T13" s="191"/>
    </row>
    <row r="14" spans="1:22" ht="17.25" customHeight="1" thickBot="1" x14ac:dyDescent="0.3">
      <c r="A14" s="369"/>
      <c r="B14" s="661"/>
      <c r="C14" s="656" t="s">
        <v>282</v>
      </c>
      <c r="D14" s="657"/>
      <c r="E14" s="657"/>
      <c r="F14" s="657"/>
      <c r="G14" s="658"/>
      <c r="H14" s="704">
        <f>SUM(H11:I13)</f>
        <v>0</v>
      </c>
      <c r="I14" s="704"/>
      <c r="J14" s="704">
        <f>SUM(J11:K13)</f>
        <v>0</v>
      </c>
      <c r="K14" s="704"/>
      <c r="L14" s="704">
        <f>SUM(L11:M13)</f>
        <v>0</v>
      </c>
      <c r="M14" s="704"/>
      <c r="N14" s="282">
        <f>SUM(H14:M14)</f>
        <v>0</v>
      </c>
      <c r="O14" s="691" t="str">
        <f>IF(SUM(P89)=SUM(N14),"Yes", "No - Please review your entries.")</f>
        <v>Yes</v>
      </c>
      <c r="P14" s="691"/>
      <c r="Q14" s="691"/>
      <c r="T14" s="191"/>
    </row>
    <row r="15" spans="1:22" ht="36" customHeight="1" x14ac:dyDescent="0.25">
      <c r="A15" s="369"/>
      <c r="B15" s="659" t="s">
        <v>42</v>
      </c>
      <c r="C15" s="670" t="s">
        <v>534</v>
      </c>
      <c r="D15" s="671"/>
      <c r="E15" s="671"/>
      <c r="F15" s="671"/>
      <c r="G15" s="672"/>
      <c r="H15" s="702"/>
      <c r="I15" s="702"/>
      <c r="J15" s="702"/>
      <c r="K15" s="702"/>
      <c r="L15" s="702"/>
      <c r="M15" s="702"/>
      <c r="N15" s="560"/>
      <c r="O15" s="690"/>
      <c r="P15" s="690"/>
      <c r="Q15" s="690"/>
      <c r="T15" s="191"/>
    </row>
    <row r="16" spans="1:22" ht="17.25" customHeight="1" x14ac:dyDescent="0.25">
      <c r="A16" s="369"/>
      <c r="B16" s="660"/>
      <c r="C16" s="665" t="s">
        <v>229</v>
      </c>
      <c r="D16" s="666"/>
      <c r="E16" s="666"/>
      <c r="F16" s="666"/>
      <c r="G16" s="667"/>
      <c r="H16" s="701"/>
      <c r="I16" s="701"/>
      <c r="J16" s="701"/>
      <c r="K16" s="701"/>
      <c r="L16" s="701"/>
      <c r="M16" s="701"/>
      <c r="N16" s="561"/>
      <c r="O16" s="690"/>
      <c r="P16" s="690"/>
      <c r="Q16" s="690"/>
      <c r="T16" s="191"/>
    </row>
    <row r="17" spans="1:20" ht="17.25" customHeight="1" x14ac:dyDescent="0.25">
      <c r="A17" s="369"/>
      <c r="B17" s="660"/>
      <c r="C17" s="665" t="s">
        <v>228</v>
      </c>
      <c r="D17" s="666"/>
      <c r="E17" s="666"/>
      <c r="F17" s="666"/>
      <c r="G17" s="667"/>
      <c r="H17" s="703"/>
      <c r="I17" s="703"/>
      <c r="J17" s="703"/>
      <c r="K17" s="703"/>
      <c r="L17" s="703"/>
      <c r="M17" s="703"/>
      <c r="N17" s="562"/>
      <c r="O17" s="690"/>
      <c r="P17" s="690"/>
      <c r="Q17" s="690"/>
      <c r="T17" s="191"/>
    </row>
    <row r="18" spans="1:20" ht="17.25" customHeight="1" thickBot="1" x14ac:dyDescent="0.3">
      <c r="A18" s="369"/>
      <c r="B18" s="661"/>
      <c r="C18" s="656" t="s">
        <v>84</v>
      </c>
      <c r="D18" s="657"/>
      <c r="E18" s="657"/>
      <c r="F18" s="657"/>
      <c r="G18" s="658"/>
      <c r="H18" s="704">
        <f>SUM(H15:I17)</f>
        <v>0</v>
      </c>
      <c r="I18" s="704"/>
      <c r="J18" s="704">
        <f>SUM(J15:K17)</f>
        <v>0</v>
      </c>
      <c r="K18" s="704"/>
      <c r="L18" s="704">
        <f>SUM(L15:M17)</f>
        <v>0</v>
      </c>
      <c r="M18" s="704"/>
      <c r="N18" s="282">
        <f>SUM(H18:M18)</f>
        <v>0</v>
      </c>
      <c r="O18" s="691" t="str">
        <f>IF(SUM(P137)=SUM(N18),"Yes","No - Please review your entries.")</f>
        <v>Yes</v>
      </c>
      <c r="P18" s="691"/>
      <c r="Q18" s="691"/>
      <c r="T18" s="191"/>
    </row>
    <row r="19" spans="1:20" ht="36" customHeight="1" x14ac:dyDescent="0.25">
      <c r="A19" s="369"/>
      <c r="B19" s="659" t="s">
        <v>43</v>
      </c>
      <c r="C19" s="670" t="s">
        <v>534</v>
      </c>
      <c r="D19" s="671"/>
      <c r="E19" s="671"/>
      <c r="F19" s="671"/>
      <c r="G19" s="672"/>
      <c r="H19" s="702"/>
      <c r="I19" s="702"/>
      <c r="J19" s="702"/>
      <c r="K19" s="702"/>
      <c r="L19" s="702"/>
      <c r="M19" s="702"/>
      <c r="N19" s="560"/>
      <c r="O19" s="690"/>
      <c r="P19" s="690"/>
      <c r="Q19" s="690"/>
      <c r="T19" s="191"/>
    </row>
    <row r="20" spans="1:20" ht="17.25" customHeight="1" x14ac:dyDescent="0.25">
      <c r="A20" s="369"/>
      <c r="B20" s="660"/>
      <c r="C20" s="665" t="s">
        <v>229</v>
      </c>
      <c r="D20" s="666"/>
      <c r="E20" s="666"/>
      <c r="F20" s="666"/>
      <c r="G20" s="667"/>
      <c r="H20" s="701"/>
      <c r="I20" s="701"/>
      <c r="J20" s="701"/>
      <c r="K20" s="701"/>
      <c r="L20" s="701"/>
      <c r="M20" s="701"/>
      <c r="N20" s="561"/>
      <c r="O20" s="690"/>
      <c r="P20" s="690"/>
      <c r="Q20" s="690"/>
      <c r="T20" s="191"/>
    </row>
    <row r="21" spans="1:20" ht="17.25" customHeight="1" x14ac:dyDescent="0.25">
      <c r="A21" s="369"/>
      <c r="B21" s="660"/>
      <c r="C21" s="665" t="s">
        <v>228</v>
      </c>
      <c r="D21" s="666"/>
      <c r="E21" s="666"/>
      <c r="F21" s="666"/>
      <c r="G21" s="667"/>
      <c r="H21" s="703"/>
      <c r="I21" s="703"/>
      <c r="J21" s="703"/>
      <c r="K21" s="703"/>
      <c r="L21" s="703"/>
      <c r="M21" s="703"/>
      <c r="N21" s="562"/>
      <c r="O21" s="690"/>
      <c r="P21" s="690"/>
      <c r="Q21" s="690"/>
      <c r="T21" s="191"/>
    </row>
    <row r="22" spans="1:20" ht="17.25" customHeight="1" thickBot="1" x14ac:dyDescent="0.3">
      <c r="A22" s="369"/>
      <c r="B22" s="661"/>
      <c r="C22" s="656" t="s">
        <v>63</v>
      </c>
      <c r="D22" s="657"/>
      <c r="E22" s="657"/>
      <c r="F22" s="657"/>
      <c r="G22" s="658"/>
      <c r="H22" s="704">
        <f>SUM(H19:I21)</f>
        <v>0</v>
      </c>
      <c r="I22" s="704"/>
      <c r="J22" s="704">
        <f>SUM(J19:K21)</f>
        <v>0</v>
      </c>
      <c r="K22" s="704"/>
      <c r="L22" s="704">
        <f>SUM(L19:M21)</f>
        <v>0</v>
      </c>
      <c r="M22" s="704"/>
      <c r="N22" s="282">
        <f>SUM(H22:M22)</f>
        <v>0</v>
      </c>
      <c r="O22" s="691" t="str">
        <f>IF(SUM(P183)=SUM(N22),"Yes","No - Please review your entries.")</f>
        <v>Yes</v>
      </c>
      <c r="P22" s="691"/>
      <c r="Q22" s="691"/>
      <c r="T22" s="191"/>
    </row>
    <row r="23" spans="1:20" ht="17.25" customHeight="1" x14ac:dyDescent="0.25">
      <c r="A23" s="369"/>
      <c r="B23" s="659" t="s">
        <v>44</v>
      </c>
      <c r="C23" s="662" t="s">
        <v>230</v>
      </c>
      <c r="D23" s="663"/>
      <c r="E23" s="663"/>
      <c r="F23" s="663"/>
      <c r="G23" s="664"/>
      <c r="H23" s="701"/>
      <c r="I23" s="701"/>
      <c r="J23" s="701"/>
      <c r="K23" s="701"/>
      <c r="L23" s="701"/>
      <c r="M23" s="701"/>
      <c r="N23" s="287"/>
      <c r="O23" s="692"/>
      <c r="P23" s="692"/>
      <c r="Q23" s="692"/>
      <c r="T23" s="191"/>
    </row>
    <row r="24" spans="1:20" ht="17.25" customHeight="1" x14ac:dyDescent="0.25">
      <c r="A24" s="369"/>
      <c r="B24" s="660"/>
      <c r="C24" s="665" t="s">
        <v>228</v>
      </c>
      <c r="D24" s="666"/>
      <c r="E24" s="666"/>
      <c r="F24" s="666"/>
      <c r="G24" s="667"/>
      <c r="H24" s="703"/>
      <c r="I24" s="703"/>
      <c r="J24" s="703"/>
      <c r="K24" s="703"/>
      <c r="L24" s="703"/>
      <c r="M24" s="703"/>
      <c r="N24" s="288"/>
      <c r="O24" s="692"/>
      <c r="P24" s="692"/>
      <c r="Q24" s="692"/>
      <c r="T24" s="191"/>
    </row>
    <row r="25" spans="1:20" ht="17.25" customHeight="1" thickBot="1" x14ac:dyDescent="0.3">
      <c r="A25" s="369"/>
      <c r="B25" s="661"/>
      <c r="C25" s="656" t="s">
        <v>56</v>
      </c>
      <c r="D25" s="657"/>
      <c r="E25" s="657"/>
      <c r="F25" s="657"/>
      <c r="G25" s="658"/>
      <c r="H25" s="704">
        <f>SUM(H23:I24)</f>
        <v>0</v>
      </c>
      <c r="I25" s="704"/>
      <c r="J25" s="704">
        <f>SUM(J23:K24)</f>
        <v>0</v>
      </c>
      <c r="K25" s="704"/>
      <c r="L25" s="704">
        <f>SUM(L23:M24)</f>
        <v>0</v>
      </c>
      <c r="M25" s="704"/>
      <c r="N25" s="282">
        <f>SUM(H25:M25)</f>
        <v>0</v>
      </c>
      <c r="O25" s="691" t="str">
        <f>IF(SUM(P231)=SUM(N25),"Yes","No - Please review your entries.")</f>
        <v>Yes</v>
      </c>
      <c r="P25" s="691"/>
      <c r="Q25" s="691"/>
      <c r="T25" s="191"/>
    </row>
    <row r="26" spans="1:20" ht="17.25" customHeight="1" x14ac:dyDescent="0.25">
      <c r="A26" s="369"/>
      <c r="B26" s="659" t="s">
        <v>45</v>
      </c>
      <c r="C26" s="662" t="s">
        <v>231</v>
      </c>
      <c r="D26" s="663"/>
      <c r="E26" s="663"/>
      <c r="F26" s="663"/>
      <c r="G26" s="664"/>
      <c r="H26" s="702"/>
      <c r="I26" s="702"/>
      <c r="J26" s="702"/>
      <c r="K26" s="702"/>
      <c r="L26" s="702"/>
      <c r="M26" s="702"/>
      <c r="N26" s="560"/>
      <c r="O26" s="690"/>
      <c r="P26" s="690"/>
      <c r="Q26" s="690"/>
      <c r="T26" s="191"/>
    </row>
    <row r="27" spans="1:20" ht="17.25" customHeight="1" x14ac:dyDescent="0.25">
      <c r="A27" s="369"/>
      <c r="B27" s="660"/>
      <c r="C27" s="665" t="s">
        <v>229</v>
      </c>
      <c r="D27" s="666"/>
      <c r="E27" s="666"/>
      <c r="F27" s="666"/>
      <c r="G27" s="667"/>
      <c r="H27" s="701"/>
      <c r="I27" s="701"/>
      <c r="J27" s="701"/>
      <c r="K27" s="701"/>
      <c r="L27" s="701"/>
      <c r="M27" s="701"/>
      <c r="N27" s="561"/>
      <c r="O27" s="690"/>
      <c r="P27" s="690"/>
      <c r="Q27" s="690"/>
      <c r="T27" s="191"/>
    </row>
    <row r="28" spans="1:20" ht="17.25" customHeight="1" x14ac:dyDescent="0.25">
      <c r="A28" s="369"/>
      <c r="B28" s="660"/>
      <c r="C28" s="665" t="s">
        <v>228</v>
      </c>
      <c r="D28" s="666"/>
      <c r="E28" s="666"/>
      <c r="F28" s="666"/>
      <c r="G28" s="667"/>
      <c r="H28" s="703"/>
      <c r="I28" s="703"/>
      <c r="J28" s="703"/>
      <c r="K28" s="703"/>
      <c r="L28" s="703"/>
      <c r="M28" s="703"/>
      <c r="N28" s="562"/>
      <c r="O28" s="690"/>
      <c r="P28" s="690"/>
      <c r="Q28" s="690"/>
      <c r="T28" s="191"/>
    </row>
    <row r="29" spans="1:20" ht="17.25" customHeight="1" thickBot="1" x14ac:dyDescent="0.3">
      <c r="A29" s="369"/>
      <c r="B29" s="661"/>
      <c r="C29" s="656" t="s">
        <v>51</v>
      </c>
      <c r="D29" s="657"/>
      <c r="E29" s="657"/>
      <c r="F29" s="657"/>
      <c r="G29" s="658"/>
      <c r="H29" s="704">
        <f>SUM(H26:I28)</f>
        <v>0</v>
      </c>
      <c r="I29" s="704"/>
      <c r="J29" s="704">
        <f>SUM(J26:K28)</f>
        <v>0</v>
      </c>
      <c r="K29" s="704"/>
      <c r="L29" s="704">
        <f>SUM(L26:M28)</f>
        <v>0</v>
      </c>
      <c r="M29" s="704"/>
      <c r="N29" s="282">
        <f>SUM(H29:M29)</f>
        <v>0</v>
      </c>
      <c r="O29" s="691" t="str">
        <f>IF(SUM(P276)=SUM(N29),"Yes","No - Please review your entries.")</f>
        <v>Yes</v>
      </c>
      <c r="P29" s="691"/>
      <c r="Q29" s="691"/>
      <c r="T29" s="191"/>
    </row>
    <row r="30" spans="1:20" ht="36" customHeight="1" x14ac:dyDescent="0.25">
      <c r="A30" s="369"/>
      <c r="B30" s="659" t="s">
        <v>142</v>
      </c>
      <c r="C30" s="670" t="s">
        <v>534</v>
      </c>
      <c r="D30" s="671"/>
      <c r="E30" s="671"/>
      <c r="F30" s="671"/>
      <c r="G30" s="672"/>
      <c r="H30" s="702"/>
      <c r="I30" s="702"/>
      <c r="J30" s="702"/>
      <c r="K30" s="702"/>
      <c r="L30" s="702"/>
      <c r="M30" s="702"/>
      <c r="N30" s="716"/>
      <c r="O30" s="690"/>
      <c r="P30" s="690"/>
      <c r="Q30" s="690"/>
      <c r="T30" s="191"/>
    </row>
    <row r="31" spans="1:20" ht="17.25" customHeight="1" x14ac:dyDescent="0.25">
      <c r="A31" s="369"/>
      <c r="B31" s="660"/>
      <c r="C31" s="665" t="s">
        <v>229</v>
      </c>
      <c r="D31" s="666"/>
      <c r="E31" s="666"/>
      <c r="F31" s="666"/>
      <c r="G31" s="667"/>
      <c r="H31" s="701"/>
      <c r="I31" s="701"/>
      <c r="J31" s="701"/>
      <c r="K31" s="701"/>
      <c r="L31" s="701"/>
      <c r="M31" s="701"/>
      <c r="N31" s="718"/>
      <c r="O31" s="690"/>
      <c r="P31" s="690"/>
      <c r="Q31" s="690"/>
      <c r="T31" s="191"/>
    </row>
    <row r="32" spans="1:20" ht="17.25" customHeight="1" x14ac:dyDescent="0.25">
      <c r="A32" s="369"/>
      <c r="B32" s="660"/>
      <c r="C32" s="665" t="s">
        <v>228</v>
      </c>
      <c r="D32" s="666"/>
      <c r="E32" s="666"/>
      <c r="F32" s="666"/>
      <c r="G32" s="667"/>
      <c r="H32" s="703"/>
      <c r="I32" s="703"/>
      <c r="J32" s="703"/>
      <c r="K32" s="703"/>
      <c r="L32" s="703"/>
      <c r="M32" s="703"/>
      <c r="N32" s="717"/>
      <c r="O32" s="690"/>
      <c r="P32" s="690"/>
      <c r="Q32" s="690"/>
      <c r="T32" s="191"/>
    </row>
    <row r="33" spans="1:22" ht="17.25" customHeight="1" thickBot="1" x14ac:dyDescent="0.3">
      <c r="A33" s="369"/>
      <c r="B33" s="661"/>
      <c r="C33" s="656" t="s">
        <v>52</v>
      </c>
      <c r="D33" s="657"/>
      <c r="E33" s="657"/>
      <c r="F33" s="657"/>
      <c r="G33" s="658"/>
      <c r="H33" s="704">
        <f>SUM(H30:I32)</f>
        <v>0</v>
      </c>
      <c r="I33" s="704"/>
      <c r="J33" s="704">
        <f>SUM(J30:K32)</f>
        <v>0</v>
      </c>
      <c r="K33" s="704"/>
      <c r="L33" s="704">
        <f>SUM(L30:M32)</f>
        <v>0</v>
      </c>
      <c r="M33" s="704"/>
      <c r="N33" s="282">
        <f>SUM(H33:M33)</f>
        <v>0</v>
      </c>
      <c r="O33" s="691" t="str">
        <f>IF(SUM(P319)=SUM(N33),"Yes","No - Please review your entries.")</f>
        <v>Yes</v>
      </c>
      <c r="P33" s="691"/>
      <c r="Q33" s="691"/>
      <c r="T33" s="191"/>
    </row>
    <row r="34" spans="1:22" ht="17.25" customHeight="1" x14ac:dyDescent="0.25">
      <c r="A34" s="369"/>
      <c r="B34" s="659" t="s">
        <v>46</v>
      </c>
      <c r="C34" s="662" t="s">
        <v>229</v>
      </c>
      <c r="D34" s="663"/>
      <c r="E34" s="663"/>
      <c r="F34" s="663"/>
      <c r="G34" s="664"/>
      <c r="H34" s="701"/>
      <c r="I34" s="701"/>
      <c r="J34" s="701"/>
      <c r="K34" s="701"/>
      <c r="L34" s="701"/>
      <c r="M34" s="701"/>
      <c r="N34" s="716"/>
      <c r="O34" s="692"/>
      <c r="P34" s="692"/>
      <c r="Q34" s="692"/>
      <c r="T34" s="191"/>
    </row>
    <row r="35" spans="1:22" ht="17.25" customHeight="1" x14ac:dyDescent="0.25">
      <c r="A35" s="369"/>
      <c r="B35" s="660"/>
      <c r="C35" s="665" t="s">
        <v>228</v>
      </c>
      <c r="D35" s="666"/>
      <c r="E35" s="666"/>
      <c r="F35" s="666"/>
      <c r="G35" s="667"/>
      <c r="H35" s="703"/>
      <c r="I35" s="703"/>
      <c r="J35" s="703"/>
      <c r="K35" s="703"/>
      <c r="L35" s="703"/>
      <c r="M35" s="703"/>
      <c r="N35" s="717"/>
      <c r="O35" s="692"/>
      <c r="P35" s="692"/>
      <c r="Q35" s="692"/>
      <c r="T35" s="191"/>
    </row>
    <row r="36" spans="1:22" ht="17.25" customHeight="1" thickBot="1" x14ac:dyDescent="0.3">
      <c r="A36" s="369"/>
      <c r="B36" s="661"/>
      <c r="C36" s="654" t="s">
        <v>53</v>
      </c>
      <c r="D36" s="654"/>
      <c r="E36" s="654"/>
      <c r="F36" s="654"/>
      <c r="G36" s="654"/>
      <c r="H36" s="704">
        <f>SUM(H34:I35)</f>
        <v>0</v>
      </c>
      <c r="I36" s="704"/>
      <c r="J36" s="704">
        <f>SUM(J34:K35)</f>
        <v>0</v>
      </c>
      <c r="K36" s="704"/>
      <c r="L36" s="704">
        <f>SUM(L34:M35)</f>
        <v>0</v>
      </c>
      <c r="M36" s="704"/>
      <c r="N36" s="282">
        <f>SUM(H36:M36)</f>
        <v>0</v>
      </c>
      <c r="O36" s="691" t="str">
        <f>IF(SUM(P362)=SUM(N36),"Yes","No - Please review your entries.")</f>
        <v>Yes</v>
      </c>
      <c r="P36" s="691"/>
      <c r="Q36" s="691"/>
      <c r="T36" s="191"/>
    </row>
    <row r="37" spans="1:22" ht="17.25" customHeight="1" x14ac:dyDescent="0.25">
      <c r="A37" s="369"/>
      <c r="B37" s="230"/>
      <c r="C37" s="655" t="s">
        <v>287</v>
      </c>
      <c r="D37" s="655"/>
      <c r="E37" s="655"/>
      <c r="F37" s="655"/>
      <c r="G37" s="655"/>
      <c r="H37" s="559">
        <f>SUM(H36,H33,H29,H25,H22,H18,H14)</f>
        <v>0</v>
      </c>
      <c r="I37" s="559"/>
      <c r="J37" s="559">
        <f>SUM(J36,J33,J29,J25,J22,J18,J14)</f>
        <v>0</v>
      </c>
      <c r="K37" s="559"/>
      <c r="L37" s="559">
        <f>SUM(L36,L33,L29,L25,L22,L18,L14)</f>
        <v>0</v>
      </c>
      <c r="M37" s="559"/>
      <c r="N37" s="283">
        <f>SUM(H37:M37)</f>
        <v>0</v>
      </c>
      <c r="O37" s="710"/>
      <c r="P37" s="711"/>
      <c r="Q37" s="712"/>
      <c r="T37" s="191"/>
    </row>
    <row r="38" spans="1:22" ht="35.25" customHeight="1" x14ac:dyDescent="0.25">
      <c r="A38" s="369"/>
      <c r="B38" s="230"/>
      <c r="C38" s="651" t="s">
        <v>492</v>
      </c>
      <c r="D38" s="651"/>
      <c r="E38" s="651"/>
      <c r="F38" s="651"/>
      <c r="G38" s="651"/>
      <c r="H38" s="705">
        <f>H11+H15+H19+H26+H30</f>
        <v>0</v>
      </c>
      <c r="I38" s="705"/>
      <c r="J38" s="705">
        <f>J11+J15+J19+J26+J30</f>
        <v>0</v>
      </c>
      <c r="K38" s="705"/>
      <c r="L38" s="705">
        <f>L11+L15+L19+L26+L30</f>
        <v>0</v>
      </c>
      <c r="M38" s="705"/>
      <c r="N38" s="284">
        <f>SUM(H38:M38)</f>
        <v>0</v>
      </c>
      <c r="O38" s="713" t="s">
        <v>154</v>
      </c>
      <c r="P38" s="714"/>
      <c r="Q38" s="186" t="str">
        <f>IF(SUM(N38)&lt;=SUM(Narrative!O58*0.02),"Yes","No - Please review your entries.")</f>
        <v>Yes</v>
      </c>
      <c r="T38" s="191"/>
    </row>
    <row r="39" spans="1:22" ht="35.25" customHeight="1" x14ac:dyDescent="0.25">
      <c r="A39" s="369"/>
      <c r="B39" s="230"/>
      <c r="C39" s="693" t="s">
        <v>493</v>
      </c>
      <c r="D39" s="693"/>
      <c r="E39" s="693"/>
      <c r="F39" s="693"/>
      <c r="G39" s="693"/>
      <c r="H39" s="715">
        <f>SUM(H13+H17+H21+H24+H28+H32+H35)</f>
        <v>0</v>
      </c>
      <c r="I39" s="715"/>
      <c r="J39" s="715">
        <f>SUM(J13+J17+J21+J24+J28+J32+J35)</f>
        <v>0</v>
      </c>
      <c r="K39" s="715"/>
      <c r="L39" s="715">
        <f>SUM(L13+L17+L21+L24+L28+L32+L35)</f>
        <v>0</v>
      </c>
      <c r="M39" s="715"/>
      <c r="N39" s="285">
        <f>SUM(H39:M39)</f>
        <v>0</v>
      </c>
      <c r="O39" s="698" t="s">
        <v>152</v>
      </c>
      <c r="P39" s="699"/>
      <c r="Q39" s="187" t="str">
        <f>IF(SUM(N39)=SUM('Private Schools'!H42),"Yes","No - Please review your entries.")</f>
        <v>Yes</v>
      </c>
      <c r="T39" s="191"/>
    </row>
    <row r="40" spans="1:22" ht="37.5" customHeight="1" x14ac:dyDescent="0.25">
      <c r="A40" s="369"/>
      <c r="B40" s="230"/>
      <c r="C40" s="694" t="s">
        <v>482</v>
      </c>
      <c r="D40" s="694"/>
      <c r="E40" s="694"/>
      <c r="F40" s="694"/>
      <c r="G40" s="694"/>
      <c r="H40" s="695" t="str">
        <f>IF(SUM(N37)=SUM(H9),"Yes","No - Please review your entries.")</f>
        <v>Yes</v>
      </c>
      <c r="I40" s="696"/>
      <c r="J40" s="696"/>
      <c r="K40" s="696"/>
      <c r="L40" s="696"/>
      <c r="M40" s="696"/>
      <c r="N40" s="697"/>
      <c r="O40" s="700" t="s">
        <v>512</v>
      </c>
      <c r="P40" s="700"/>
      <c r="Q40" s="256">
        <f>N37-H9</f>
        <v>0</v>
      </c>
      <c r="T40" s="191"/>
    </row>
    <row r="41" spans="1:22" ht="7.5" customHeight="1" x14ac:dyDescent="0.25">
      <c r="A41" s="369"/>
      <c r="B41" s="574"/>
      <c r="C41" s="574"/>
      <c r="D41" s="574"/>
      <c r="E41" s="574"/>
      <c r="F41" s="574"/>
      <c r="G41" s="574"/>
      <c r="H41" s="574"/>
      <c r="I41" s="574"/>
      <c r="J41" s="574"/>
      <c r="K41" s="574"/>
      <c r="L41" s="574"/>
      <c r="M41" s="574"/>
      <c r="N41" s="574"/>
      <c r="O41" s="574"/>
      <c r="P41" s="574"/>
      <c r="Q41" s="574"/>
      <c r="T41" s="191"/>
    </row>
    <row r="42" spans="1:22" ht="17.25" customHeight="1" x14ac:dyDescent="0.25">
      <c r="A42" s="369"/>
      <c r="B42" s="574" t="s">
        <v>102</v>
      </c>
      <c r="C42" s="574"/>
      <c r="D42" s="574"/>
      <c r="E42" s="574"/>
      <c r="F42" s="574"/>
      <c r="G42" s="574"/>
      <c r="H42" s="574"/>
      <c r="I42" s="574"/>
      <c r="J42" s="574"/>
      <c r="K42" s="574"/>
      <c r="L42" s="574"/>
      <c r="M42" s="574"/>
      <c r="N42" s="574"/>
      <c r="O42" s="574"/>
      <c r="P42" s="574"/>
      <c r="Q42" s="574"/>
      <c r="T42" s="191"/>
    </row>
    <row r="43" spans="1:22" s="2" customFormat="1" ht="13.2" x14ac:dyDescent="0.25">
      <c r="A43" s="369"/>
      <c r="B43" s="205" t="str">
        <f>'Main Page'!$G$9</f>
        <v>2026-2027</v>
      </c>
      <c r="C43" s="368" t="s">
        <v>526</v>
      </c>
      <c r="D43" s="368"/>
      <c r="E43" s="206" t="str">
        <f>'Main Page'!$F$13</f>
        <v>Albemarle County Public Schools</v>
      </c>
      <c r="F43" s="206"/>
      <c r="G43" s="206"/>
      <c r="H43" s="207"/>
      <c r="I43" s="206" t="s">
        <v>532</v>
      </c>
      <c r="J43" s="208">
        <f>'Main Page'!$F$14</f>
        <v>2</v>
      </c>
      <c r="K43" s="370" t="str">
        <f>'Main Page'!$B$6</f>
        <v>Title IV, Part A, Student Support and Academic Enrichment Grants</v>
      </c>
      <c r="L43" s="370"/>
      <c r="M43" s="370"/>
      <c r="N43" s="370"/>
      <c r="O43" s="370"/>
      <c r="P43" s="370"/>
      <c r="Q43" s="370"/>
      <c r="R43" s="553"/>
      <c r="S43" s="9"/>
      <c r="T43" s="9"/>
      <c r="U43" s="9"/>
      <c r="V43" s="9"/>
    </row>
    <row r="44" spans="1:22" ht="17.25" customHeight="1" thickBot="1" x14ac:dyDescent="0.3">
      <c r="A44" s="369"/>
      <c r="B44" s="643" t="s">
        <v>623</v>
      </c>
      <c r="C44" s="643"/>
      <c r="D44" s="643"/>
      <c r="E44" s="643"/>
      <c r="F44" s="643"/>
      <c r="G44" s="643"/>
      <c r="H44" s="643"/>
      <c r="I44" s="643"/>
      <c r="J44" s="643"/>
      <c r="K44" s="643"/>
      <c r="L44" s="643"/>
      <c r="M44" s="643"/>
      <c r="N44" s="643"/>
      <c r="O44" s="643"/>
      <c r="P44" s="643"/>
      <c r="Q44" s="643"/>
      <c r="T44" s="193"/>
    </row>
    <row r="45" spans="1:22" ht="35.25" customHeight="1" x14ac:dyDescent="0.25">
      <c r="A45" s="369"/>
      <c r="B45" s="644" t="s">
        <v>546</v>
      </c>
      <c r="C45" s="644"/>
      <c r="D45" s="644"/>
      <c r="E45" s="644"/>
      <c r="F45" s="644"/>
      <c r="G45" s="644"/>
      <c r="H45" s="644"/>
      <c r="I45" s="644"/>
      <c r="J45" s="644"/>
      <c r="K45" s="644"/>
      <c r="L45" s="644"/>
      <c r="M45" s="644"/>
      <c r="N45" s="644"/>
      <c r="O45" s="644"/>
      <c r="P45" s="644"/>
      <c r="Q45" s="644"/>
      <c r="T45" s="191"/>
    </row>
    <row r="46" spans="1:22" ht="17.25" customHeight="1" x14ac:dyDescent="0.25">
      <c r="A46" s="369"/>
      <c r="B46" s="645" t="s">
        <v>461</v>
      </c>
      <c r="C46" s="645"/>
      <c r="D46" s="645"/>
      <c r="E46" s="645"/>
      <c r="F46" s="645"/>
      <c r="G46" s="645"/>
      <c r="H46" s="645"/>
      <c r="I46" s="646"/>
      <c r="J46" s="647" t="str">
        <f>IF(SUM(H37)=SUM(P89, P137, P183, P231, P276, P319, P362),"Yes","No - Please review your entries.")</f>
        <v>Yes</v>
      </c>
      <c r="K46" s="647"/>
      <c r="L46" s="647"/>
      <c r="M46" s="648"/>
      <c r="N46" s="649"/>
      <c r="O46" s="649"/>
      <c r="P46" s="649"/>
      <c r="Q46" s="649"/>
      <c r="T46" s="191"/>
    </row>
    <row r="47" spans="1:22" ht="7.5" customHeight="1" x14ac:dyDescent="0.25">
      <c r="A47" s="369"/>
      <c r="B47" s="574"/>
      <c r="C47" s="574"/>
      <c r="D47" s="574"/>
      <c r="E47" s="574"/>
      <c r="F47" s="574"/>
      <c r="G47" s="574"/>
      <c r="H47" s="574"/>
      <c r="I47" s="574"/>
      <c r="J47" s="574"/>
      <c r="K47" s="574"/>
      <c r="L47" s="574"/>
      <c r="M47" s="574"/>
      <c r="N47" s="574"/>
      <c r="O47" s="574"/>
      <c r="P47" s="574"/>
      <c r="Q47" s="574"/>
      <c r="T47" s="191"/>
    </row>
    <row r="48" spans="1:22" ht="17.25" customHeight="1" x14ac:dyDescent="0.25">
      <c r="A48" s="369"/>
      <c r="B48" s="549" t="s">
        <v>86</v>
      </c>
      <c r="C48" s="549"/>
      <c r="D48" s="549"/>
      <c r="E48" s="549"/>
      <c r="F48" s="549"/>
      <c r="G48" s="549"/>
      <c r="H48" s="549"/>
      <c r="I48" s="549"/>
      <c r="J48" s="549"/>
      <c r="K48" s="549"/>
      <c r="L48" s="549"/>
      <c r="M48" s="549"/>
      <c r="N48" s="549"/>
      <c r="O48" s="549"/>
      <c r="P48" s="549"/>
      <c r="Q48" s="549"/>
      <c r="T48" s="193"/>
    </row>
    <row r="49" spans="1:20" ht="28.5" customHeight="1" x14ac:dyDescent="0.25">
      <c r="A49" s="369"/>
      <c r="B49" s="617" t="s">
        <v>238</v>
      </c>
      <c r="C49" s="617"/>
      <c r="D49" s="617"/>
      <c r="E49" s="617"/>
      <c r="F49" s="617"/>
      <c r="G49" s="617"/>
      <c r="H49" s="617"/>
      <c r="I49" s="617"/>
      <c r="J49" s="617"/>
      <c r="K49" s="617"/>
      <c r="L49" s="617"/>
      <c r="M49" s="617"/>
      <c r="N49" s="617"/>
      <c r="O49" s="617"/>
      <c r="P49" s="617"/>
      <c r="Q49" s="617"/>
      <c r="T49" s="191"/>
    </row>
    <row r="50" spans="1:20" ht="127.5" customHeight="1" x14ac:dyDescent="0.25">
      <c r="A50" s="369"/>
      <c r="B50" s="582"/>
      <c r="C50" s="583"/>
      <c r="D50" s="583"/>
      <c r="E50" s="583"/>
      <c r="F50" s="583"/>
      <c r="G50" s="583"/>
      <c r="H50" s="583"/>
      <c r="I50" s="583"/>
      <c r="J50" s="583"/>
      <c r="K50" s="583"/>
      <c r="L50" s="583"/>
      <c r="M50" s="583"/>
      <c r="N50" s="583"/>
      <c r="O50" s="583"/>
      <c r="P50" s="583"/>
      <c r="Q50" s="584"/>
      <c r="T50" s="133"/>
    </row>
    <row r="51" spans="1:20" ht="127.5" customHeight="1" x14ac:dyDescent="0.25">
      <c r="A51" s="369"/>
      <c r="B51" s="585"/>
      <c r="C51" s="586"/>
      <c r="D51" s="586"/>
      <c r="E51" s="586"/>
      <c r="F51" s="586"/>
      <c r="G51" s="586"/>
      <c r="H51" s="586"/>
      <c r="I51" s="586"/>
      <c r="J51" s="586"/>
      <c r="K51" s="586"/>
      <c r="L51" s="586"/>
      <c r="M51" s="586"/>
      <c r="N51" s="586"/>
      <c r="O51" s="586"/>
      <c r="P51" s="586"/>
      <c r="Q51" s="587"/>
      <c r="T51" s="133"/>
    </row>
    <row r="52" spans="1:20" ht="127.5" customHeight="1" x14ac:dyDescent="0.25">
      <c r="A52" s="369"/>
      <c r="B52" s="588"/>
      <c r="C52" s="589"/>
      <c r="D52" s="589"/>
      <c r="E52" s="589"/>
      <c r="F52" s="589"/>
      <c r="G52" s="589"/>
      <c r="H52" s="589"/>
      <c r="I52" s="589"/>
      <c r="J52" s="589"/>
      <c r="K52" s="589"/>
      <c r="L52" s="589"/>
      <c r="M52" s="589"/>
      <c r="N52" s="589"/>
      <c r="O52" s="589"/>
      <c r="P52" s="589"/>
      <c r="Q52" s="590"/>
      <c r="T52" s="133"/>
    </row>
    <row r="53" spans="1:20" ht="17.25" customHeight="1" x14ac:dyDescent="0.25">
      <c r="A53" s="369"/>
      <c r="B53" s="591" t="s">
        <v>1</v>
      </c>
      <c r="C53" s="591"/>
      <c r="D53" s="591"/>
      <c r="E53" s="591"/>
      <c r="F53" s="591"/>
      <c r="G53" s="591"/>
      <c r="H53" s="591"/>
      <c r="I53" s="618" t="s">
        <v>499</v>
      </c>
      <c r="J53" s="619"/>
      <c r="K53" s="620" t="s">
        <v>241</v>
      </c>
      <c r="L53" s="618"/>
      <c r="M53" s="618"/>
      <c r="N53" s="619"/>
      <c r="O53" s="251" t="s">
        <v>40</v>
      </c>
      <c r="P53" s="592" t="s">
        <v>2</v>
      </c>
      <c r="Q53" s="592"/>
      <c r="T53" s="191"/>
    </row>
    <row r="54" spans="1:20" ht="15" customHeight="1" x14ac:dyDescent="0.25">
      <c r="A54" s="369"/>
      <c r="B54" s="576"/>
      <c r="C54" s="576"/>
      <c r="D54" s="576"/>
      <c r="E54" s="576"/>
      <c r="F54" s="576"/>
      <c r="G54" s="576"/>
      <c r="H54" s="576"/>
      <c r="I54" s="577"/>
      <c r="J54" s="577"/>
      <c r="K54" s="577"/>
      <c r="L54" s="577"/>
      <c r="M54" s="577"/>
      <c r="N54" s="577"/>
      <c r="O54" s="188"/>
      <c r="P54" s="581"/>
      <c r="Q54" s="581"/>
      <c r="T54" s="133"/>
    </row>
    <row r="55" spans="1:20" ht="15" customHeight="1" x14ac:dyDescent="0.25">
      <c r="A55" s="369"/>
      <c r="B55" s="576"/>
      <c r="C55" s="576"/>
      <c r="D55" s="576"/>
      <c r="E55" s="576"/>
      <c r="F55" s="576"/>
      <c r="G55" s="576"/>
      <c r="H55" s="576"/>
      <c r="I55" s="577"/>
      <c r="J55" s="577"/>
      <c r="K55" s="577"/>
      <c r="L55" s="577"/>
      <c r="M55" s="577"/>
      <c r="N55" s="577"/>
      <c r="O55" s="188"/>
      <c r="P55" s="581"/>
      <c r="Q55" s="581"/>
      <c r="T55" s="133"/>
    </row>
    <row r="56" spans="1:20" ht="15" customHeight="1" x14ac:dyDescent="0.25">
      <c r="A56" s="369"/>
      <c r="B56" s="576"/>
      <c r="C56" s="576"/>
      <c r="D56" s="576"/>
      <c r="E56" s="576"/>
      <c r="F56" s="576"/>
      <c r="G56" s="576"/>
      <c r="H56" s="576"/>
      <c r="I56" s="577"/>
      <c r="J56" s="577"/>
      <c r="K56" s="577"/>
      <c r="L56" s="577"/>
      <c r="M56" s="577"/>
      <c r="N56" s="577"/>
      <c r="O56" s="188"/>
      <c r="P56" s="581"/>
      <c r="Q56" s="581"/>
      <c r="T56" s="133"/>
    </row>
    <row r="57" spans="1:20" ht="15" customHeight="1" x14ac:dyDescent="0.25">
      <c r="A57" s="369"/>
      <c r="B57" s="576"/>
      <c r="C57" s="576"/>
      <c r="D57" s="576"/>
      <c r="E57" s="576"/>
      <c r="F57" s="576"/>
      <c r="G57" s="576"/>
      <c r="H57" s="576"/>
      <c r="I57" s="577"/>
      <c r="J57" s="577"/>
      <c r="K57" s="577"/>
      <c r="L57" s="577"/>
      <c r="M57" s="577"/>
      <c r="N57" s="577"/>
      <c r="O57" s="188"/>
      <c r="P57" s="581"/>
      <c r="Q57" s="581"/>
      <c r="T57" s="133"/>
    </row>
    <row r="58" spans="1:20" ht="15" customHeight="1" x14ac:dyDescent="0.25">
      <c r="A58" s="369"/>
      <c r="B58" s="576"/>
      <c r="C58" s="576"/>
      <c r="D58" s="576"/>
      <c r="E58" s="576"/>
      <c r="F58" s="576"/>
      <c r="G58" s="576"/>
      <c r="H58" s="576"/>
      <c r="I58" s="577"/>
      <c r="J58" s="577"/>
      <c r="K58" s="577"/>
      <c r="L58" s="577"/>
      <c r="M58" s="577"/>
      <c r="N58" s="577"/>
      <c r="O58" s="188"/>
      <c r="P58" s="581"/>
      <c r="Q58" s="581"/>
      <c r="T58" s="133"/>
    </row>
    <row r="59" spans="1:20" ht="15" customHeight="1" x14ac:dyDescent="0.25">
      <c r="A59" s="369"/>
      <c r="B59" s="576"/>
      <c r="C59" s="576"/>
      <c r="D59" s="576"/>
      <c r="E59" s="576"/>
      <c r="F59" s="576"/>
      <c r="G59" s="576"/>
      <c r="H59" s="576"/>
      <c r="I59" s="577"/>
      <c r="J59" s="577"/>
      <c r="K59" s="577"/>
      <c r="L59" s="577"/>
      <c r="M59" s="577"/>
      <c r="N59" s="577"/>
      <c r="O59" s="188"/>
      <c r="P59" s="581"/>
      <c r="Q59" s="581"/>
      <c r="T59" s="133"/>
    </row>
    <row r="60" spans="1:20" ht="15" customHeight="1" x14ac:dyDescent="0.25">
      <c r="A60" s="369"/>
      <c r="B60" s="576"/>
      <c r="C60" s="576"/>
      <c r="D60" s="576"/>
      <c r="E60" s="576"/>
      <c r="F60" s="576"/>
      <c r="G60" s="576"/>
      <c r="H60" s="576"/>
      <c r="I60" s="577"/>
      <c r="J60" s="577"/>
      <c r="K60" s="577"/>
      <c r="L60" s="577"/>
      <c r="M60" s="577"/>
      <c r="N60" s="577"/>
      <c r="O60" s="188"/>
      <c r="P60" s="581"/>
      <c r="Q60" s="581"/>
      <c r="T60" s="133"/>
    </row>
    <row r="61" spans="1:20" ht="15" customHeight="1" x14ac:dyDescent="0.25">
      <c r="A61" s="369"/>
      <c r="B61" s="576"/>
      <c r="C61" s="576"/>
      <c r="D61" s="576"/>
      <c r="E61" s="576"/>
      <c r="F61" s="576"/>
      <c r="G61" s="576"/>
      <c r="H61" s="576"/>
      <c r="I61" s="577"/>
      <c r="J61" s="577"/>
      <c r="K61" s="577"/>
      <c r="L61" s="577"/>
      <c r="M61" s="577"/>
      <c r="N61" s="577"/>
      <c r="O61" s="188"/>
      <c r="P61" s="581"/>
      <c r="Q61" s="581"/>
      <c r="T61" s="133"/>
    </row>
    <row r="62" spans="1:20" ht="15" customHeight="1" x14ac:dyDescent="0.25">
      <c r="A62" s="369"/>
      <c r="B62" s="576"/>
      <c r="C62" s="576"/>
      <c r="D62" s="576"/>
      <c r="E62" s="576"/>
      <c r="F62" s="576"/>
      <c r="G62" s="576"/>
      <c r="H62" s="576"/>
      <c r="I62" s="577"/>
      <c r="J62" s="577"/>
      <c r="K62" s="577"/>
      <c r="L62" s="577"/>
      <c r="M62" s="577"/>
      <c r="N62" s="577"/>
      <c r="O62" s="188"/>
      <c r="P62" s="581"/>
      <c r="Q62" s="581"/>
      <c r="T62" s="133"/>
    </row>
    <row r="63" spans="1:20" ht="15" customHeight="1" x14ac:dyDescent="0.25">
      <c r="A63" s="369"/>
      <c r="B63" s="576"/>
      <c r="C63" s="576"/>
      <c r="D63" s="576"/>
      <c r="E63" s="576"/>
      <c r="F63" s="576"/>
      <c r="G63" s="576"/>
      <c r="H63" s="576"/>
      <c r="I63" s="577"/>
      <c r="J63" s="577"/>
      <c r="K63" s="577"/>
      <c r="L63" s="577"/>
      <c r="M63" s="577"/>
      <c r="N63" s="577"/>
      <c r="O63" s="188"/>
      <c r="P63" s="581"/>
      <c r="Q63" s="581"/>
      <c r="T63" s="133"/>
    </row>
    <row r="64" spans="1:20" ht="15" customHeight="1" x14ac:dyDescent="0.25">
      <c r="A64" s="369"/>
      <c r="B64" s="576"/>
      <c r="C64" s="576"/>
      <c r="D64" s="576"/>
      <c r="E64" s="576"/>
      <c r="F64" s="576"/>
      <c r="G64" s="576"/>
      <c r="H64" s="576"/>
      <c r="I64" s="577"/>
      <c r="J64" s="577"/>
      <c r="K64" s="577"/>
      <c r="L64" s="577"/>
      <c r="M64" s="577"/>
      <c r="N64" s="577"/>
      <c r="O64" s="188"/>
      <c r="P64" s="581"/>
      <c r="Q64" s="581"/>
      <c r="T64" s="133"/>
    </row>
    <row r="65" spans="1:20" ht="15" customHeight="1" x14ac:dyDescent="0.25">
      <c r="A65" s="369"/>
      <c r="B65" s="576"/>
      <c r="C65" s="576"/>
      <c r="D65" s="576"/>
      <c r="E65" s="576"/>
      <c r="F65" s="576"/>
      <c r="G65" s="576"/>
      <c r="H65" s="576"/>
      <c r="I65" s="577"/>
      <c r="J65" s="577"/>
      <c r="K65" s="577"/>
      <c r="L65" s="577"/>
      <c r="M65" s="577"/>
      <c r="N65" s="577"/>
      <c r="O65" s="188"/>
      <c r="P65" s="581"/>
      <c r="Q65" s="581"/>
      <c r="T65" s="133"/>
    </row>
    <row r="66" spans="1:20" ht="15" customHeight="1" x14ac:dyDescent="0.25">
      <c r="A66" s="369"/>
      <c r="B66" s="576"/>
      <c r="C66" s="576"/>
      <c r="D66" s="576"/>
      <c r="E66" s="576"/>
      <c r="F66" s="576"/>
      <c r="G66" s="576"/>
      <c r="H66" s="576"/>
      <c r="I66" s="577"/>
      <c r="J66" s="577"/>
      <c r="K66" s="577"/>
      <c r="L66" s="577"/>
      <c r="M66" s="577"/>
      <c r="N66" s="577"/>
      <c r="O66" s="188"/>
      <c r="P66" s="581"/>
      <c r="Q66" s="581"/>
      <c r="T66" s="133"/>
    </row>
    <row r="67" spans="1:20" ht="15" customHeight="1" x14ac:dyDescent="0.25">
      <c r="A67" s="369"/>
      <c r="B67" s="576"/>
      <c r="C67" s="576"/>
      <c r="D67" s="576"/>
      <c r="E67" s="576"/>
      <c r="F67" s="576"/>
      <c r="G67" s="576"/>
      <c r="H67" s="576"/>
      <c r="I67" s="577"/>
      <c r="J67" s="577"/>
      <c r="K67" s="577"/>
      <c r="L67" s="577"/>
      <c r="M67" s="577"/>
      <c r="N67" s="577"/>
      <c r="O67" s="188"/>
      <c r="P67" s="581"/>
      <c r="Q67" s="581"/>
      <c r="T67" s="133"/>
    </row>
    <row r="68" spans="1:20" ht="15" customHeight="1" x14ac:dyDescent="0.25">
      <c r="A68" s="369"/>
      <c r="B68" s="576"/>
      <c r="C68" s="576"/>
      <c r="D68" s="576"/>
      <c r="E68" s="576"/>
      <c r="F68" s="576"/>
      <c r="G68" s="576"/>
      <c r="H68" s="576"/>
      <c r="I68" s="577"/>
      <c r="J68" s="577"/>
      <c r="K68" s="577"/>
      <c r="L68" s="577"/>
      <c r="M68" s="577"/>
      <c r="N68" s="577"/>
      <c r="O68" s="188"/>
      <c r="P68" s="581"/>
      <c r="Q68" s="581"/>
      <c r="T68" s="133"/>
    </row>
    <row r="69" spans="1:20" ht="15" customHeight="1" x14ac:dyDescent="0.25">
      <c r="A69" s="369"/>
      <c r="B69" s="576"/>
      <c r="C69" s="576"/>
      <c r="D69" s="576"/>
      <c r="E69" s="576"/>
      <c r="F69" s="576"/>
      <c r="G69" s="576"/>
      <c r="H69" s="576"/>
      <c r="I69" s="577"/>
      <c r="J69" s="577"/>
      <c r="K69" s="577"/>
      <c r="L69" s="577"/>
      <c r="M69" s="577"/>
      <c r="N69" s="577"/>
      <c r="O69" s="188"/>
      <c r="P69" s="581"/>
      <c r="Q69" s="581"/>
      <c r="T69" s="133"/>
    </row>
    <row r="70" spans="1:20" ht="15" customHeight="1" x14ac:dyDescent="0.25">
      <c r="A70" s="369"/>
      <c r="B70" s="576"/>
      <c r="C70" s="576"/>
      <c r="D70" s="576"/>
      <c r="E70" s="576"/>
      <c r="F70" s="576"/>
      <c r="G70" s="576"/>
      <c r="H70" s="576"/>
      <c r="I70" s="577"/>
      <c r="J70" s="577"/>
      <c r="K70" s="577"/>
      <c r="L70" s="577"/>
      <c r="M70" s="577"/>
      <c r="N70" s="577"/>
      <c r="O70" s="188"/>
      <c r="P70" s="581"/>
      <c r="Q70" s="581"/>
      <c r="T70" s="133"/>
    </row>
    <row r="71" spans="1:20" ht="15" customHeight="1" x14ac:dyDescent="0.25">
      <c r="A71" s="369"/>
      <c r="B71" s="576"/>
      <c r="C71" s="576"/>
      <c r="D71" s="576"/>
      <c r="E71" s="576"/>
      <c r="F71" s="576"/>
      <c r="G71" s="576"/>
      <c r="H71" s="576"/>
      <c r="I71" s="577"/>
      <c r="J71" s="577"/>
      <c r="K71" s="577"/>
      <c r="L71" s="577"/>
      <c r="M71" s="577"/>
      <c r="N71" s="577"/>
      <c r="O71" s="188"/>
      <c r="P71" s="581"/>
      <c r="Q71" s="581"/>
      <c r="T71" s="133"/>
    </row>
    <row r="72" spans="1:20" ht="15" customHeight="1" x14ac:dyDescent="0.25">
      <c r="A72" s="369"/>
      <c r="B72" s="576"/>
      <c r="C72" s="576"/>
      <c r="D72" s="576"/>
      <c r="E72" s="576"/>
      <c r="F72" s="576"/>
      <c r="G72" s="576"/>
      <c r="H72" s="576"/>
      <c r="I72" s="577"/>
      <c r="J72" s="577"/>
      <c r="K72" s="577"/>
      <c r="L72" s="577"/>
      <c r="M72" s="577"/>
      <c r="N72" s="577"/>
      <c r="O72" s="188"/>
      <c r="P72" s="581"/>
      <c r="Q72" s="581"/>
      <c r="T72" s="133"/>
    </row>
    <row r="73" spans="1:20" ht="15" customHeight="1" x14ac:dyDescent="0.25">
      <c r="A73" s="369"/>
      <c r="B73" s="576"/>
      <c r="C73" s="576"/>
      <c r="D73" s="576"/>
      <c r="E73" s="576"/>
      <c r="F73" s="576"/>
      <c r="G73" s="576"/>
      <c r="H73" s="576"/>
      <c r="I73" s="577"/>
      <c r="J73" s="577"/>
      <c r="K73" s="577"/>
      <c r="L73" s="577"/>
      <c r="M73" s="577"/>
      <c r="N73" s="577"/>
      <c r="O73" s="188"/>
      <c r="P73" s="581"/>
      <c r="Q73" s="581"/>
      <c r="T73" s="133"/>
    </row>
    <row r="74" spans="1:20" ht="15" customHeight="1" x14ac:dyDescent="0.25">
      <c r="A74" s="369"/>
      <c r="B74" s="576"/>
      <c r="C74" s="576"/>
      <c r="D74" s="576"/>
      <c r="E74" s="576"/>
      <c r="F74" s="576"/>
      <c r="G74" s="576"/>
      <c r="H74" s="576"/>
      <c r="I74" s="577"/>
      <c r="J74" s="577"/>
      <c r="K74" s="577"/>
      <c r="L74" s="577"/>
      <c r="M74" s="577"/>
      <c r="N74" s="577"/>
      <c r="O74" s="188"/>
      <c r="P74" s="581"/>
      <c r="Q74" s="581"/>
      <c r="T74" s="133"/>
    </row>
    <row r="75" spans="1:20" ht="15" customHeight="1" x14ac:dyDescent="0.25">
      <c r="A75" s="369"/>
      <c r="B75" s="576"/>
      <c r="C75" s="576"/>
      <c r="D75" s="576"/>
      <c r="E75" s="576"/>
      <c r="F75" s="576"/>
      <c r="G75" s="576"/>
      <c r="H75" s="576"/>
      <c r="I75" s="577"/>
      <c r="J75" s="577"/>
      <c r="K75" s="577"/>
      <c r="L75" s="577"/>
      <c r="M75" s="577"/>
      <c r="N75" s="577"/>
      <c r="O75" s="188"/>
      <c r="P75" s="581"/>
      <c r="Q75" s="581"/>
      <c r="T75" s="133"/>
    </row>
    <row r="76" spans="1:20" ht="15" customHeight="1" x14ac:dyDescent="0.25">
      <c r="A76" s="369"/>
      <c r="B76" s="576"/>
      <c r="C76" s="576"/>
      <c r="D76" s="576"/>
      <c r="E76" s="576"/>
      <c r="F76" s="576"/>
      <c r="G76" s="576"/>
      <c r="H76" s="576"/>
      <c r="I76" s="577"/>
      <c r="J76" s="577"/>
      <c r="K76" s="577"/>
      <c r="L76" s="577"/>
      <c r="M76" s="577"/>
      <c r="N76" s="577"/>
      <c r="O76" s="188"/>
      <c r="P76" s="581"/>
      <c r="Q76" s="581"/>
      <c r="T76" s="133"/>
    </row>
    <row r="77" spans="1:20" ht="15" customHeight="1" x14ac:dyDescent="0.25">
      <c r="A77" s="369"/>
      <c r="B77" s="576"/>
      <c r="C77" s="576"/>
      <c r="D77" s="576"/>
      <c r="E77" s="576"/>
      <c r="F77" s="576"/>
      <c r="G77" s="576"/>
      <c r="H77" s="576"/>
      <c r="I77" s="577"/>
      <c r="J77" s="577"/>
      <c r="K77" s="577"/>
      <c r="L77" s="577"/>
      <c r="M77" s="577"/>
      <c r="N77" s="577"/>
      <c r="O77" s="188"/>
      <c r="P77" s="581"/>
      <c r="Q77" s="581"/>
      <c r="T77" s="133"/>
    </row>
    <row r="78" spans="1:20" ht="15" customHeight="1" x14ac:dyDescent="0.25">
      <c r="A78" s="369"/>
      <c r="B78" s="576"/>
      <c r="C78" s="576"/>
      <c r="D78" s="576"/>
      <c r="E78" s="576"/>
      <c r="F78" s="576"/>
      <c r="G78" s="576"/>
      <c r="H78" s="576"/>
      <c r="I78" s="577"/>
      <c r="J78" s="577"/>
      <c r="K78" s="577"/>
      <c r="L78" s="577"/>
      <c r="M78" s="577"/>
      <c r="N78" s="577"/>
      <c r="O78" s="188"/>
      <c r="P78" s="581"/>
      <c r="Q78" s="581"/>
      <c r="T78" s="133"/>
    </row>
    <row r="79" spans="1:20" ht="15" customHeight="1" x14ac:dyDescent="0.25">
      <c r="A79" s="369"/>
      <c r="B79" s="576"/>
      <c r="C79" s="576"/>
      <c r="D79" s="576"/>
      <c r="E79" s="576"/>
      <c r="F79" s="576"/>
      <c r="G79" s="576"/>
      <c r="H79" s="576"/>
      <c r="I79" s="577"/>
      <c r="J79" s="577"/>
      <c r="K79" s="577"/>
      <c r="L79" s="577"/>
      <c r="M79" s="577"/>
      <c r="N79" s="577"/>
      <c r="O79" s="188"/>
      <c r="P79" s="581"/>
      <c r="Q79" s="581"/>
      <c r="T79" s="133"/>
    </row>
    <row r="80" spans="1:20" ht="15" customHeight="1" x14ac:dyDescent="0.25">
      <c r="A80" s="369"/>
      <c r="B80" s="576"/>
      <c r="C80" s="576"/>
      <c r="D80" s="576"/>
      <c r="E80" s="576"/>
      <c r="F80" s="576"/>
      <c r="G80" s="576"/>
      <c r="H80" s="576"/>
      <c r="I80" s="577"/>
      <c r="J80" s="577"/>
      <c r="K80" s="577"/>
      <c r="L80" s="577"/>
      <c r="M80" s="577"/>
      <c r="N80" s="577"/>
      <c r="O80" s="188"/>
      <c r="P80" s="581"/>
      <c r="Q80" s="581"/>
      <c r="T80" s="133"/>
    </row>
    <row r="81" spans="1:22" ht="15" customHeight="1" x14ac:dyDescent="0.25">
      <c r="A81" s="369"/>
      <c r="B81" s="576"/>
      <c r="C81" s="576"/>
      <c r="D81" s="576"/>
      <c r="E81" s="576"/>
      <c r="F81" s="576"/>
      <c r="G81" s="576"/>
      <c r="H81" s="576"/>
      <c r="I81" s="577"/>
      <c r="J81" s="577"/>
      <c r="K81" s="577"/>
      <c r="L81" s="577"/>
      <c r="M81" s="577"/>
      <c r="N81" s="577"/>
      <c r="O81" s="188"/>
      <c r="P81" s="581"/>
      <c r="Q81" s="581"/>
      <c r="T81" s="133"/>
    </row>
    <row r="82" spans="1:22" ht="15" customHeight="1" x14ac:dyDescent="0.25">
      <c r="A82" s="369"/>
      <c r="B82" s="576"/>
      <c r="C82" s="576"/>
      <c r="D82" s="576"/>
      <c r="E82" s="576"/>
      <c r="F82" s="576"/>
      <c r="G82" s="576"/>
      <c r="H82" s="576"/>
      <c r="I82" s="577"/>
      <c r="J82" s="577"/>
      <c r="K82" s="577"/>
      <c r="L82" s="577"/>
      <c r="M82" s="577"/>
      <c r="N82" s="577"/>
      <c r="O82" s="188"/>
      <c r="P82" s="581"/>
      <c r="Q82" s="581"/>
      <c r="T82" s="133"/>
    </row>
    <row r="83" spans="1:22" ht="15" customHeight="1" x14ac:dyDescent="0.25">
      <c r="A83" s="369"/>
      <c r="B83" s="576"/>
      <c r="C83" s="576"/>
      <c r="D83" s="576"/>
      <c r="E83" s="576"/>
      <c r="F83" s="576"/>
      <c r="G83" s="576"/>
      <c r="H83" s="576"/>
      <c r="I83" s="577"/>
      <c r="J83" s="577"/>
      <c r="K83" s="577"/>
      <c r="L83" s="577"/>
      <c r="M83" s="577"/>
      <c r="N83" s="577"/>
      <c r="O83" s="188"/>
      <c r="P83" s="581"/>
      <c r="Q83" s="581"/>
      <c r="T83" s="133"/>
    </row>
    <row r="84" spans="1:22" ht="15" customHeight="1" x14ac:dyDescent="0.25">
      <c r="A84" s="369"/>
      <c r="B84" s="576"/>
      <c r="C84" s="576"/>
      <c r="D84" s="576"/>
      <c r="E84" s="576"/>
      <c r="F84" s="576"/>
      <c r="G84" s="576"/>
      <c r="H84" s="576"/>
      <c r="I84" s="577"/>
      <c r="J84" s="577"/>
      <c r="K84" s="577"/>
      <c r="L84" s="577"/>
      <c r="M84" s="577"/>
      <c r="N84" s="577"/>
      <c r="O84" s="188"/>
      <c r="P84" s="581"/>
      <c r="Q84" s="581"/>
      <c r="T84" s="133"/>
    </row>
    <row r="85" spans="1:22" ht="15" customHeight="1" x14ac:dyDescent="0.25">
      <c r="A85" s="369"/>
      <c r="B85" s="576"/>
      <c r="C85" s="576"/>
      <c r="D85" s="576"/>
      <c r="E85" s="576"/>
      <c r="F85" s="576"/>
      <c r="G85" s="576"/>
      <c r="H85" s="576"/>
      <c r="I85" s="577"/>
      <c r="J85" s="577"/>
      <c r="K85" s="577"/>
      <c r="L85" s="577"/>
      <c r="M85" s="577"/>
      <c r="N85" s="577"/>
      <c r="O85" s="188"/>
      <c r="P85" s="581"/>
      <c r="Q85" s="581"/>
      <c r="T85" s="133"/>
    </row>
    <row r="86" spans="1:22" ht="15" customHeight="1" x14ac:dyDescent="0.25">
      <c r="A86" s="369"/>
      <c r="B86" s="576"/>
      <c r="C86" s="576"/>
      <c r="D86" s="576"/>
      <c r="E86" s="576"/>
      <c r="F86" s="576"/>
      <c r="G86" s="576"/>
      <c r="H86" s="576"/>
      <c r="I86" s="577"/>
      <c r="J86" s="577"/>
      <c r="K86" s="577"/>
      <c r="L86" s="577"/>
      <c r="M86" s="577"/>
      <c r="N86" s="577"/>
      <c r="O86" s="188"/>
      <c r="P86" s="581"/>
      <c r="Q86" s="581"/>
      <c r="T86" s="133"/>
    </row>
    <row r="87" spans="1:22" ht="15" customHeight="1" x14ac:dyDescent="0.25">
      <c r="A87" s="369"/>
      <c r="B87" s="576"/>
      <c r="C87" s="576"/>
      <c r="D87" s="576"/>
      <c r="E87" s="576"/>
      <c r="F87" s="576"/>
      <c r="G87" s="576"/>
      <c r="H87" s="576"/>
      <c r="I87" s="577"/>
      <c r="J87" s="577"/>
      <c r="K87" s="577"/>
      <c r="L87" s="577"/>
      <c r="M87" s="577"/>
      <c r="N87" s="577"/>
      <c r="O87" s="188"/>
      <c r="P87" s="581"/>
      <c r="Q87" s="581"/>
      <c r="T87" s="133"/>
    </row>
    <row r="88" spans="1:22" ht="15" customHeight="1" x14ac:dyDescent="0.25">
      <c r="A88" s="369"/>
      <c r="B88" s="576"/>
      <c r="C88" s="576"/>
      <c r="D88" s="576"/>
      <c r="E88" s="576"/>
      <c r="F88" s="576"/>
      <c r="G88" s="576"/>
      <c r="H88" s="576"/>
      <c r="I88" s="577"/>
      <c r="J88" s="577"/>
      <c r="K88" s="577"/>
      <c r="L88" s="577"/>
      <c r="M88" s="577"/>
      <c r="N88" s="577"/>
      <c r="O88" s="188"/>
      <c r="P88" s="581"/>
      <c r="Q88" s="581"/>
      <c r="T88" s="133"/>
    </row>
    <row r="89" spans="1:22" ht="17.25" customHeight="1" x14ac:dyDescent="0.25">
      <c r="A89" s="369"/>
      <c r="B89" s="249"/>
      <c r="C89" s="249"/>
      <c r="D89" s="249"/>
      <c r="E89" s="249"/>
      <c r="F89" s="249" t="s">
        <v>4</v>
      </c>
      <c r="G89" s="219"/>
      <c r="H89" s="219"/>
      <c r="I89" s="219"/>
      <c r="J89" s="219"/>
      <c r="K89" s="609" t="s">
        <v>3</v>
      </c>
      <c r="L89" s="609"/>
      <c r="M89" s="609"/>
      <c r="N89" s="610"/>
      <c r="O89" s="254">
        <f>SUM(O54:O88)</f>
        <v>0</v>
      </c>
      <c r="P89" s="573">
        <f>SUM(P54:Q88)</f>
        <v>0</v>
      </c>
      <c r="Q89" s="573"/>
      <c r="T89" s="191"/>
    </row>
    <row r="90" spans="1:22" ht="7.5" customHeight="1" x14ac:dyDescent="0.25">
      <c r="A90" s="369"/>
      <c r="B90" s="574"/>
      <c r="C90" s="574"/>
      <c r="D90" s="574"/>
      <c r="E90" s="574"/>
      <c r="F90" s="574"/>
      <c r="G90" s="574"/>
      <c r="H90" s="574"/>
      <c r="I90" s="574"/>
      <c r="J90" s="574"/>
      <c r="K90" s="574"/>
      <c r="L90" s="574"/>
      <c r="M90" s="574"/>
      <c r="N90" s="574"/>
      <c r="O90" s="574"/>
      <c r="P90" s="574"/>
      <c r="Q90" s="574"/>
      <c r="T90" s="191"/>
    </row>
    <row r="91" spans="1:22" ht="17.25" customHeight="1" x14ac:dyDescent="0.25">
      <c r="A91" s="369"/>
      <c r="B91" s="574" t="s">
        <v>113</v>
      </c>
      <c r="C91" s="574"/>
      <c r="D91" s="574"/>
      <c r="E91" s="574"/>
      <c r="F91" s="574"/>
      <c r="G91" s="574"/>
      <c r="H91" s="574"/>
      <c r="I91" s="574"/>
      <c r="J91" s="574"/>
      <c r="K91" s="574"/>
      <c r="L91" s="574"/>
      <c r="M91" s="574"/>
      <c r="N91" s="574"/>
      <c r="O91" s="574"/>
      <c r="P91" s="574"/>
      <c r="Q91" s="574"/>
      <c r="T91" s="191"/>
    </row>
    <row r="92" spans="1:22" s="2" customFormat="1" ht="13.2" x14ac:dyDescent="0.25">
      <c r="A92" s="369"/>
      <c r="B92" s="205" t="str">
        <f>'Main Page'!$G$9</f>
        <v>2026-2027</v>
      </c>
      <c r="C92" s="368" t="s">
        <v>526</v>
      </c>
      <c r="D92" s="368"/>
      <c r="E92" s="206" t="str">
        <f>'Main Page'!$F$13</f>
        <v>Albemarle County Public Schools</v>
      </c>
      <c r="F92" s="206"/>
      <c r="G92" s="206"/>
      <c r="H92" s="207"/>
      <c r="I92" s="206" t="s">
        <v>532</v>
      </c>
      <c r="J92" s="208">
        <f>'Main Page'!$F$14</f>
        <v>2</v>
      </c>
      <c r="K92" s="370" t="str">
        <f>'Main Page'!$B$6</f>
        <v>Title IV, Part A, Student Support and Academic Enrichment Grants</v>
      </c>
      <c r="L92" s="370"/>
      <c r="M92" s="370"/>
      <c r="N92" s="370"/>
      <c r="O92" s="370"/>
      <c r="P92" s="370"/>
      <c r="Q92" s="370"/>
      <c r="R92" s="553"/>
      <c r="S92" s="9"/>
      <c r="T92" s="9"/>
      <c r="U92" s="9"/>
      <c r="V92" s="9"/>
    </row>
    <row r="93" spans="1:22" ht="17.25" customHeight="1" x14ac:dyDescent="0.25">
      <c r="A93" s="369"/>
      <c r="B93" s="549" t="s">
        <v>0</v>
      </c>
      <c r="C93" s="549"/>
      <c r="D93" s="549"/>
      <c r="E93" s="549"/>
      <c r="F93" s="549"/>
      <c r="G93" s="549"/>
      <c r="H93" s="549"/>
      <c r="I93" s="549"/>
      <c r="J93" s="549"/>
      <c r="K93" s="549"/>
      <c r="L93" s="549"/>
      <c r="M93" s="549"/>
      <c r="N93" s="549"/>
      <c r="O93" s="549"/>
      <c r="P93" s="549"/>
      <c r="Q93" s="549"/>
      <c r="T93" s="191"/>
    </row>
    <row r="94" spans="1:22" ht="17.25" customHeight="1" x14ac:dyDescent="0.25">
      <c r="A94" s="369"/>
      <c r="B94" s="606" t="s">
        <v>108</v>
      </c>
      <c r="C94" s="607"/>
      <c r="D94" s="607"/>
      <c r="E94" s="607"/>
      <c r="F94" s="607"/>
      <c r="G94" s="607"/>
      <c r="H94" s="607"/>
      <c r="I94" s="607"/>
      <c r="J94" s="607"/>
      <c r="K94" s="607"/>
      <c r="L94" s="607"/>
      <c r="M94" s="607"/>
      <c r="N94" s="607"/>
      <c r="O94" s="607"/>
      <c r="P94" s="607"/>
      <c r="Q94" s="608"/>
      <c r="T94" s="191"/>
    </row>
    <row r="95" spans="1:22" ht="127.5" customHeight="1" x14ac:dyDescent="0.25">
      <c r="A95" s="369"/>
      <c r="B95" s="582"/>
      <c r="C95" s="583"/>
      <c r="D95" s="583"/>
      <c r="E95" s="583"/>
      <c r="F95" s="583"/>
      <c r="G95" s="583"/>
      <c r="H95" s="583"/>
      <c r="I95" s="583"/>
      <c r="J95" s="583"/>
      <c r="K95" s="583"/>
      <c r="L95" s="583"/>
      <c r="M95" s="583"/>
      <c r="N95" s="583"/>
      <c r="O95" s="583"/>
      <c r="P95" s="583"/>
      <c r="Q95" s="584"/>
      <c r="T95" s="133"/>
    </row>
    <row r="96" spans="1:22" ht="127.5" customHeight="1" x14ac:dyDescent="0.25">
      <c r="A96" s="369"/>
      <c r="B96" s="585"/>
      <c r="C96" s="586"/>
      <c r="D96" s="586"/>
      <c r="E96" s="586"/>
      <c r="F96" s="586"/>
      <c r="G96" s="586"/>
      <c r="H96" s="586"/>
      <c r="I96" s="586"/>
      <c r="J96" s="586"/>
      <c r="K96" s="586"/>
      <c r="L96" s="586"/>
      <c r="M96" s="586"/>
      <c r="N96" s="586"/>
      <c r="O96" s="586"/>
      <c r="P96" s="586"/>
      <c r="Q96" s="587"/>
      <c r="T96" s="133"/>
    </row>
    <row r="97" spans="1:20" ht="127.5" customHeight="1" x14ac:dyDescent="0.25">
      <c r="A97" s="369"/>
      <c r="B97" s="588"/>
      <c r="C97" s="589"/>
      <c r="D97" s="589"/>
      <c r="E97" s="589"/>
      <c r="F97" s="589"/>
      <c r="G97" s="589"/>
      <c r="H97" s="589"/>
      <c r="I97" s="589"/>
      <c r="J97" s="589"/>
      <c r="K97" s="589"/>
      <c r="L97" s="589"/>
      <c r="M97" s="589"/>
      <c r="N97" s="589"/>
      <c r="O97" s="589"/>
      <c r="P97" s="589"/>
      <c r="Q97" s="590"/>
      <c r="T97" s="133"/>
    </row>
    <row r="98" spans="1:20" ht="17.25" customHeight="1" x14ac:dyDescent="0.25">
      <c r="A98" s="369"/>
      <c r="B98" s="599" t="s">
        <v>1</v>
      </c>
      <c r="C98" s="599"/>
      <c r="D98" s="599"/>
      <c r="E98" s="599"/>
      <c r="F98" s="599"/>
      <c r="G98" s="599"/>
      <c r="H98" s="599"/>
      <c r="I98" s="599"/>
      <c r="J98" s="599"/>
      <c r="K98" s="601" t="s">
        <v>499</v>
      </c>
      <c r="L98" s="602"/>
      <c r="M98" s="599" t="s">
        <v>241</v>
      </c>
      <c r="N98" s="599"/>
      <c r="O98" s="599"/>
      <c r="P98" s="600" t="s">
        <v>2</v>
      </c>
      <c r="Q98" s="600"/>
      <c r="T98" s="191"/>
    </row>
    <row r="99" spans="1:20" ht="15" customHeight="1" x14ac:dyDescent="0.25">
      <c r="A99" s="369"/>
      <c r="B99" s="576"/>
      <c r="C99" s="576"/>
      <c r="D99" s="576"/>
      <c r="E99" s="576"/>
      <c r="F99" s="576"/>
      <c r="G99" s="576"/>
      <c r="H99" s="576"/>
      <c r="I99" s="576"/>
      <c r="J99" s="576"/>
      <c r="K99" s="577"/>
      <c r="L99" s="577"/>
      <c r="M99" s="577"/>
      <c r="N99" s="577"/>
      <c r="O99" s="577"/>
      <c r="P99" s="581"/>
      <c r="Q99" s="581"/>
      <c r="T99" s="133"/>
    </row>
    <row r="100" spans="1:20" ht="15" customHeight="1" x14ac:dyDescent="0.25">
      <c r="A100" s="369"/>
      <c r="B100" s="576"/>
      <c r="C100" s="576"/>
      <c r="D100" s="576"/>
      <c r="E100" s="576"/>
      <c r="F100" s="576"/>
      <c r="G100" s="576"/>
      <c r="H100" s="576"/>
      <c r="I100" s="576"/>
      <c r="J100" s="576"/>
      <c r="K100" s="577"/>
      <c r="L100" s="577"/>
      <c r="M100" s="577"/>
      <c r="N100" s="577"/>
      <c r="O100" s="577"/>
      <c r="P100" s="581"/>
      <c r="Q100" s="581"/>
      <c r="T100" s="133"/>
    </row>
    <row r="101" spans="1:20" ht="15" customHeight="1" x14ac:dyDescent="0.25">
      <c r="A101" s="369"/>
      <c r="B101" s="576"/>
      <c r="C101" s="576"/>
      <c r="D101" s="576"/>
      <c r="E101" s="576"/>
      <c r="F101" s="576"/>
      <c r="G101" s="576"/>
      <c r="H101" s="576"/>
      <c r="I101" s="576"/>
      <c r="J101" s="576"/>
      <c r="K101" s="577"/>
      <c r="L101" s="577"/>
      <c r="M101" s="577"/>
      <c r="N101" s="577"/>
      <c r="O101" s="577"/>
      <c r="P101" s="581"/>
      <c r="Q101" s="581"/>
      <c r="T101" s="133"/>
    </row>
    <row r="102" spans="1:20" ht="15" customHeight="1" x14ac:dyDescent="0.25">
      <c r="A102" s="369"/>
      <c r="B102" s="576"/>
      <c r="C102" s="576"/>
      <c r="D102" s="576"/>
      <c r="E102" s="576"/>
      <c r="F102" s="576"/>
      <c r="G102" s="576"/>
      <c r="H102" s="576"/>
      <c r="I102" s="576"/>
      <c r="J102" s="576"/>
      <c r="K102" s="577"/>
      <c r="L102" s="577"/>
      <c r="M102" s="577"/>
      <c r="N102" s="577"/>
      <c r="O102" s="577"/>
      <c r="P102" s="581"/>
      <c r="Q102" s="581"/>
      <c r="T102" s="133"/>
    </row>
    <row r="103" spans="1:20" ht="15" customHeight="1" x14ac:dyDescent="0.25">
      <c r="A103" s="369"/>
      <c r="B103" s="576"/>
      <c r="C103" s="576"/>
      <c r="D103" s="576"/>
      <c r="E103" s="576"/>
      <c r="F103" s="576"/>
      <c r="G103" s="576"/>
      <c r="H103" s="576"/>
      <c r="I103" s="576"/>
      <c r="J103" s="576"/>
      <c r="K103" s="577"/>
      <c r="L103" s="577"/>
      <c r="M103" s="577"/>
      <c r="N103" s="577"/>
      <c r="O103" s="577"/>
      <c r="P103" s="581"/>
      <c r="Q103" s="581"/>
      <c r="T103" s="133"/>
    </row>
    <row r="104" spans="1:20" ht="15" customHeight="1" x14ac:dyDescent="0.25">
      <c r="A104" s="369"/>
      <c r="B104" s="576"/>
      <c r="C104" s="576"/>
      <c r="D104" s="576"/>
      <c r="E104" s="576"/>
      <c r="F104" s="576"/>
      <c r="G104" s="576"/>
      <c r="H104" s="576"/>
      <c r="I104" s="576"/>
      <c r="J104" s="576"/>
      <c r="K104" s="577"/>
      <c r="L104" s="577"/>
      <c r="M104" s="577"/>
      <c r="N104" s="577"/>
      <c r="O104" s="577"/>
      <c r="P104" s="581"/>
      <c r="Q104" s="581"/>
      <c r="T104" s="191"/>
    </row>
    <row r="105" spans="1:20" ht="15" customHeight="1" x14ac:dyDescent="0.25">
      <c r="A105" s="369"/>
      <c r="B105" s="576"/>
      <c r="C105" s="576"/>
      <c r="D105" s="576"/>
      <c r="E105" s="576"/>
      <c r="F105" s="576"/>
      <c r="G105" s="576"/>
      <c r="H105" s="576"/>
      <c r="I105" s="576"/>
      <c r="J105" s="576"/>
      <c r="K105" s="577"/>
      <c r="L105" s="577"/>
      <c r="M105" s="577"/>
      <c r="N105" s="577"/>
      <c r="O105" s="577"/>
      <c r="P105" s="581"/>
      <c r="Q105" s="581"/>
      <c r="T105" s="133"/>
    </row>
    <row r="106" spans="1:20" ht="15" customHeight="1" x14ac:dyDescent="0.25">
      <c r="A106" s="369"/>
      <c r="B106" s="576"/>
      <c r="C106" s="576"/>
      <c r="D106" s="576"/>
      <c r="E106" s="576"/>
      <c r="F106" s="576"/>
      <c r="G106" s="576"/>
      <c r="H106" s="576"/>
      <c r="I106" s="576"/>
      <c r="J106" s="576"/>
      <c r="K106" s="577"/>
      <c r="L106" s="577"/>
      <c r="M106" s="577"/>
      <c r="N106" s="577"/>
      <c r="O106" s="577"/>
      <c r="P106" s="581"/>
      <c r="Q106" s="581"/>
      <c r="T106" s="133"/>
    </row>
    <row r="107" spans="1:20" ht="15" customHeight="1" x14ac:dyDescent="0.25">
      <c r="A107" s="369"/>
      <c r="B107" s="576"/>
      <c r="C107" s="576"/>
      <c r="D107" s="576"/>
      <c r="E107" s="576"/>
      <c r="F107" s="576"/>
      <c r="G107" s="576"/>
      <c r="H107" s="576"/>
      <c r="I107" s="576"/>
      <c r="J107" s="576"/>
      <c r="K107" s="577"/>
      <c r="L107" s="577"/>
      <c r="M107" s="577"/>
      <c r="N107" s="577"/>
      <c r="O107" s="577"/>
      <c r="P107" s="581"/>
      <c r="Q107" s="581"/>
      <c r="T107" s="133"/>
    </row>
    <row r="108" spans="1:20" ht="15" customHeight="1" x14ac:dyDescent="0.25">
      <c r="A108" s="369"/>
      <c r="B108" s="576"/>
      <c r="C108" s="576"/>
      <c r="D108" s="576"/>
      <c r="E108" s="576"/>
      <c r="F108" s="576"/>
      <c r="G108" s="576"/>
      <c r="H108" s="576"/>
      <c r="I108" s="576"/>
      <c r="J108" s="576"/>
      <c r="K108" s="577"/>
      <c r="L108" s="577"/>
      <c r="M108" s="577"/>
      <c r="N108" s="577"/>
      <c r="O108" s="577"/>
      <c r="P108" s="581"/>
      <c r="Q108" s="581"/>
      <c r="T108" s="133"/>
    </row>
    <row r="109" spans="1:20" ht="15" customHeight="1" x14ac:dyDescent="0.25">
      <c r="A109" s="369"/>
      <c r="B109" s="576"/>
      <c r="C109" s="576"/>
      <c r="D109" s="576"/>
      <c r="E109" s="576"/>
      <c r="F109" s="576"/>
      <c r="G109" s="576"/>
      <c r="H109" s="576"/>
      <c r="I109" s="576"/>
      <c r="J109" s="576"/>
      <c r="K109" s="577"/>
      <c r="L109" s="577"/>
      <c r="M109" s="577"/>
      <c r="N109" s="577"/>
      <c r="O109" s="577"/>
      <c r="P109" s="581"/>
      <c r="Q109" s="581"/>
      <c r="T109" s="133"/>
    </row>
    <row r="110" spans="1:20" ht="15" customHeight="1" x14ac:dyDescent="0.25">
      <c r="A110" s="369"/>
      <c r="B110" s="576"/>
      <c r="C110" s="576"/>
      <c r="D110" s="576"/>
      <c r="E110" s="576"/>
      <c r="F110" s="576"/>
      <c r="G110" s="576"/>
      <c r="H110" s="576"/>
      <c r="I110" s="576"/>
      <c r="J110" s="576"/>
      <c r="K110" s="577"/>
      <c r="L110" s="577"/>
      <c r="M110" s="577"/>
      <c r="N110" s="577"/>
      <c r="O110" s="577"/>
      <c r="P110" s="581"/>
      <c r="Q110" s="581"/>
      <c r="T110" s="133"/>
    </row>
    <row r="111" spans="1:20" ht="15" customHeight="1" x14ac:dyDescent="0.25">
      <c r="A111" s="369"/>
      <c r="B111" s="576"/>
      <c r="C111" s="576"/>
      <c r="D111" s="576"/>
      <c r="E111" s="576"/>
      <c r="F111" s="576"/>
      <c r="G111" s="576"/>
      <c r="H111" s="576"/>
      <c r="I111" s="576"/>
      <c r="J111" s="576"/>
      <c r="K111" s="577"/>
      <c r="L111" s="577"/>
      <c r="M111" s="577"/>
      <c r="N111" s="577"/>
      <c r="O111" s="577"/>
      <c r="P111" s="581"/>
      <c r="Q111" s="581"/>
      <c r="T111" s="133"/>
    </row>
    <row r="112" spans="1:20" ht="15" customHeight="1" x14ac:dyDescent="0.25">
      <c r="A112" s="369"/>
      <c r="B112" s="576"/>
      <c r="C112" s="576"/>
      <c r="D112" s="576"/>
      <c r="E112" s="576"/>
      <c r="F112" s="576"/>
      <c r="G112" s="576"/>
      <c r="H112" s="576"/>
      <c r="I112" s="576"/>
      <c r="J112" s="576"/>
      <c r="K112" s="577"/>
      <c r="L112" s="577"/>
      <c r="M112" s="577"/>
      <c r="N112" s="577"/>
      <c r="O112" s="577"/>
      <c r="P112" s="581"/>
      <c r="Q112" s="581"/>
      <c r="T112" s="133"/>
    </row>
    <row r="113" spans="1:20" ht="15" customHeight="1" x14ac:dyDescent="0.25">
      <c r="A113" s="369"/>
      <c r="B113" s="576"/>
      <c r="C113" s="576"/>
      <c r="D113" s="576"/>
      <c r="E113" s="576"/>
      <c r="F113" s="576"/>
      <c r="G113" s="576"/>
      <c r="H113" s="576"/>
      <c r="I113" s="576"/>
      <c r="J113" s="576"/>
      <c r="K113" s="577"/>
      <c r="L113" s="577"/>
      <c r="M113" s="577"/>
      <c r="N113" s="577"/>
      <c r="O113" s="577"/>
      <c r="P113" s="581"/>
      <c r="Q113" s="581"/>
      <c r="T113" s="133"/>
    </row>
    <row r="114" spans="1:20" ht="15" customHeight="1" x14ac:dyDescent="0.25">
      <c r="A114" s="369"/>
      <c r="B114" s="576"/>
      <c r="C114" s="576"/>
      <c r="D114" s="576"/>
      <c r="E114" s="576"/>
      <c r="F114" s="576"/>
      <c r="G114" s="576"/>
      <c r="H114" s="576"/>
      <c r="I114" s="576"/>
      <c r="J114" s="576"/>
      <c r="K114" s="577"/>
      <c r="L114" s="577"/>
      <c r="M114" s="577"/>
      <c r="N114" s="577"/>
      <c r="O114" s="577"/>
      <c r="P114" s="581"/>
      <c r="Q114" s="581"/>
      <c r="T114" s="133"/>
    </row>
    <row r="115" spans="1:20" ht="15" customHeight="1" x14ac:dyDescent="0.25">
      <c r="A115" s="369"/>
      <c r="B115" s="576"/>
      <c r="C115" s="576"/>
      <c r="D115" s="576"/>
      <c r="E115" s="576"/>
      <c r="F115" s="576"/>
      <c r="G115" s="576"/>
      <c r="H115" s="576"/>
      <c r="I115" s="576"/>
      <c r="J115" s="576"/>
      <c r="K115" s="577"/>
      <c r="L115" s="577"/>
      <c r="M115" s="577"/>
      <c r="N115" s="577"/>
      <c r="O115" s="577"/>
      <c r="P115" s="581"/>
      <c r="Q115" s="581"/>
      <c r="T115" s="133"/>
    </row>
    <row r="116" spans="1:20" ht="15" customHeight="1" x14ac:dyDescent="0.25">
      <c r="A116" s="369"/>
      <c r="B116" s="576"/>
      <c r="C116" s="576"/>
      <c r="D116" s="576"/>
      <c r="E116" s="576"/>
      <c r="F116" s="576"/>
      <c r="G116" s="576"/>
      <c r="H116" s="576"/>
      <c r="I116" s="576"/>
      <c r="J116" s="576"/>
      <c r="K116" s="577"/>
      <c r="L116" s="577"/>
      <c r="M116" s="577"/>
      <c r="N116" s="577"/>
      <c r="O116" s="577"/>
      <c r="P116" s="581"/>
      <c r="Q116" s="581"/>
      <c r="T116" s="133"/>
    </row>
    <row r="117" spans="1:20" ht="15" customHeight="1" x14ac:dyDescent="0.25">
      <c r="A117" s="369"/>
      <c r="B117" s="576"/>
      <c r="C117" s="576"/>
      <c r="D117" s="576"/>
      <c r="E117" s="576"/>
      <c r="F117" s="576"/>
      <c r="G117" s="576"/>
      <c r="H117" s="576"/>
      <c r="I117" s="576"/>
      <c r="J117" s="576"/>
      <c r="K117" s="577"/>
      <c r="L117" s="577"/>
      <c r="M117" s="577"/>
      <c r="N117" s="577"/>
      <c r="O117" s="577"/>
      <c r="P117" s="581"/>
      <c r="Q117" s="581"/>
      <c r="T117" s="133"/>
    </row>
    <row r="118" spans="1:20" ht="15" customHeight="1" x14ac:dyDescent="0.25">
      <c r="A118" s="369"/>
      <c r="B118" s="576"/>
      <c r="C118" s="576"/>
      <c r="D118" s="576"/>
      <c r="E118" s="576"/>
      <c r="F118" s="576"/>
      <c r="G118" s="576"/>
      <c r="H118" s="576"/>
      <c r="I118" s="576"/>
      <c r="J118" s="576"/>
      <c r="K118" s="577"/>
      <c r="L118" s="577"/>
      <c r="M118" s="577"/>
      <c r="N118" s="577"/>
      <c r="O118" s="577"/>
      <c r="P118" s="581"/>
      <c r="Q118" s="581"/>
      <c r="T118" s="133"/>
    </row>
    <row r="119" spans="1:20" ht="15" customHeight="1" x14ac:dyDescent="0.25">
      <c r="A119" s="369"/>
      <c r="B119" s="576"/>
      <c r="C119" s="576"/>
      <c r="D119" s="576"/>
      <c r="E119" s="576"/>
      <c r="F119" s="576"/>
      <c r="G119" s="576"/>
      <c r="H119" s="576"/>
      <c r="I119" s="576"/>
      <c r="J119" s="576"/>
      <c r="K119" s="577"/>
      <c r="L119" s="577"/>
      <c r="M119" s="577"/>
      <c r="N119" s="577"/>
      <c r="O119" s="577"/>
      <c r="P119" s="581"/>
      <c r="Q119" s="581"/>
      <c r="T119" s="133"/>
    </row>
    <row r="120" spans="1:20" ht="15" customHeight="1" x14ac:dyDescent="0.25">
      <c r="A120" s="369"/>
      <c r="B120" s="576"/>
      <c r="C120" s="576"/>
      <c r="D120" s="576"/>
      <c r="E120" s="576"/>
      <c r="F120" s="576"/>
      <c r="G120" s="576"/>
      <c r="H120" s="576"/>
      <c r="I120" s="576"/>
      <c r="J120" s="576"/>
      <c r="K120" s="577"/>
      <c r="L120" s="577"/>
      <c r="M120" s="577"/>
      <c r="N120" s="577"/>
      <c r="O120" s="577"/>
      <c r="P120" s="581"/>
      <c r="Q120" s="581"/>
      <c r="T120" s="133"/>
    </row>
    <row r="121" spans="1:20" ht="15" customHeight="1" x14ac:dyDescent="0.25">
      <c r="A121" s="369"/>
      <c r="B121" s="576"/>
      <c r="C121" s="576"/>
      <c r="D121" s="576"/>
      <c r="E121" s="576"/>
      <c r="F121" s="576"/>
      <c r="G121" s="576"/>
      <c r="H121" s="576"/>
      <c r="I121" s="576"/>
      <c r="J121" s="576"/>
      <c r="K121" s="577"/>
      <c r="L121" s="577"/>
      <c r="M121" s="577"/>
      <c r="N121" s="577"/>
      <c r="O121" s="577"/>
      <c r="P121" s="581"/>
      <c r="Q121" s="581"/>
      <c r="T121" s="133"/>
    </row>
    <row r="122" spans="1:20" ht="15" customHeight="1" x14ac:dyDescent="0.25">
      <c r="A122" s="369"/>
      <c r="B122" s="576"/>
      <c r="C122" s="576"/>
      <c r="D122" s="576"/>
      <c r="E122" s="576"/>
      <c r="F122" s="576"/>
      <c r="G122" s="576"/>
      <c r="H122" s="576"/>
      <c r="I122" s="576"/>
      <c r="J122" s="576"/>
      <c r="K122" s="577"/>
      <c r="L122" s="577"/>
      <c r="M122" s="577"/>
      <c r="N122" s="577"/>
      <c r="O122" s="577"/>
      <c r="P122" s="581"/>
      <c r="Q122" s="581"/>
      <c r="T122" s="133"/>
    </row>
    <row r="123" spans="1:20" ht="15" customHeight="1" x14ac:dyDescent="0.25">
      <c r="A123" s="369"/>
      <c r="B123" s="576"/>
      <c r="C123" s="576"/>
      <c r="D123" s="576"/>
      <c r="E123" s="576"/>
      <c r="F123" s="576"/>
      <c r="G123" s="576"/>
      <c r="H123" s="576"/>
      <c r="I123" s="576"/>
      <c r="J123" s="576"/>
      <c r="K123" s="577"/>
      <c r="L123" s="577"/>
      <c r="M123" s="577"/>
      <c r="N123" s="577"/>
      <c r="O123" s="577"/>
      <c r="P123" s="581"/>
      <c r="Q123" s="581"/>
      <c r="T123" s="133"/>
    </row>
    <row r="124" spans="1:20" ht="15" customHeight="1" x14ac:dyDescent="0.25">
      <c r="A124" s="369"/>
      <c r="B124" s="576"/>
      <c r="C124" s="576"/>
      <c r="D124" s="576"/>
      <c r="E124" s="576"/>
      <c r="F124" s="576"/>
      <c r="G124" s="576"/>
      <c r="H124" s="576"/>
      <c r="I124" s="576"/>
      <c r="J124" s="576"/>
      <c r="K124" s="577"/>
      <c r="L124" s="577"/>
      <c r="M124" s="577"/>
      <c r="N124" s="577"/>
      <c r="O124" s="577"/>
      <c r="P124" s="581"/>
      <c r="Q124" s="581"/>
      <c r="T124" s="133"/>
    </row>
    <row r="125" spans="1:20" ht="15" customHeight="1" x14ac:dyDescent="0.25">
      <c r="A125" s="369"/>
      <c r="B125" s="576"/>
      <c r="C125" s="576"/>
      <c r="D125" s="576"/>
      <c r="E125" s="576"/>
      <c r="F125" s="576"/>
      <c r="G125" s="576"/>
      <c r="H125" s="576"/>
      <c r="I125" s="576"/>
      <c r="J125" s="576"/>
      <c r="K125" s="577"/>
      <c r="L125" s="577"/>
      <c r="M125" s="577"/>
      <c r="N125" s="577"/>
      <c r="O125" s="577"/>
      <c r="P125" s="581"/>
      <c r="Q125" s="581"/>
      <c r="T125" s="133"/>
    </row>
    <row r="126" spans="1:20" ht="15" customHeight="1" x14ac:dyDescent="0.25">
      <c r="A126" s="369"/>
      <c r="B126" s="576"/>
      <c r="C126" s="576"/>
      <c r="D126" s="576"/>
      <c r="E126" s="576"/>
      <c r="F126" s="576"/>
      <c r="G126" s="576"/>
      <c r="H126" s="576"/>
      <c r="I126" s="576"/>
      <c r="J126" s="576"/>
      <c r="K126" s="577"/>
      <c r="L126" s="577"/>
      <c r="M126" s="577"/>
      <c r="N126" s="577"/>
      <c r="O126" s="577"/>
      <c r="P126" s="581"/>
      <c r="Q126" s="581"/>
      <c r="T126" s="133"/>
    </row>
    <row r="127" spans="1:20" ht="15" customHeight="1" x14ac:dyDescent="0.25">
      <c r="A127" s="369"/>
      <c r="B127" s="576"/>
      <c r="C127" s="576"/>
      <c r="D127" s="576"/>
      <c r="E127" s="576"/>
      <c r="F127" s="576"/>
      <c r="G127" s="576"/>
      <c r="H127" s="576"/>
      <c r="I127" s="576"/>
      <c r="J127" s="576"/>
      <c r="K127" s="577"/>
      <c r="L127" s="577"/>
      <c r="M127" s="577"/>
      <c r="N127" s="577"/>
      <c r="O127" s="577"/>
      <c r="P127" s="581"/>
      <c r="Q127" s="581"/>
      <c r="T127" s="133"/>
    </row>
    <row r="128" spans="1:20" ht="15" customHeight="1" x14ac:dyDescent="0.25">
      <c r="A128" s="369"/>
      <c r="B128" s="576"/>
      <c r="C128" s="576"/>
      <c r="D128" s="576"/>
      <c r="E128" s="576"/>
      <c r="F128" s="576"/>
      <c r="G128" s="576"/>
      <c r="H128" s="576"/>
      <c r="I128" s="576"/>
      <c r="J128" s="576"/>
      <c r="K128" s="577"/>
      <c r="L128" s="577"/>
      <c r="M128" s="577"/>
      <c r="N128" s="577"/>
      <c r="O128" s="577"/>
      <c r="P128" s="581"/>
      <c r="Q128" s="581"/>
      <c r="T128" s="133"/>
    </row>
    <row r="129" spans="1:22" ht="15" customHeight="1" x14ac:dyDescent="0.25">
      <c r="A129" s="369"/>
      <c r="B129" s="576"/>
      <c r="C129" s="576"/>
      <c r="D129" s="576"/>
      <c r="E129" s="576"/>
      <c r="F129" s="576"/>
      <c r="G129" s="576"/>
      <c r="H129" s="576"/>
      <c r="I129" s="576"/>
      <c r="J129" s="576"/>
      <c r="K129" s="577"/>
      <c r="L129" s="577"/>
      <c r="M129" s="577"/>
      <c r="N129" s="577"/>
      <c r="O129" s="577"/>
      <c r="P129" s="581"/>
      <c r="Q129" s="581"/>
      <c r="T129" s="133"/>
    </row>
    <row r="130" spans="1:22" ht="15" customHeight="1" x14ac:dyDescent="0.25">
      <c r="A130" s="369"/>
      <c r="B130" s="576"/>
      <c r="C130" s="576"/>
      <c r="D130" s="576"/>
      <c r="E130" s="576"/>
      <c r="F130" s="576"/>
      <c r="G130" s="576"/>
      <c r="H130" s="576"/>
      <c r="I130" s="576"/>
      <c r="J130" s="576"/>
      <c r="K130" s="577"/>
      <c r="L130" s="577"/>
      <c r="M130" s="577"/>
      <c r="N130" s="577"/>
      <c r="O130" s="577"/>
      <c r="P130" s="581"/>
      <c r="Q130" s="581"/>
      <c r="T130" s="133"/>
    </row>
    <row r="131" spans="1:22" ht="15" customHeight="1" x14ac:dyDescent="0.25">
      <c r="A131" s="369"/>
      <c r="B131" s="576"/>
      <c r="C131" s="576"/>
      <c r="D131" s="576"/>
      <c r="E131" s="576"/>
      <c r="F131" s="576"/>
      <c r="G131" s="576"/>
      <c r="H131" s="576"/>
      <c r="I131" s="576"/>
      <c r="J131" s="576"/>
      <c r="K131" s="577"/>
      <c r="L131" s="577"/>
      <c r="M131" s="577"/>
      <c r="N131" s="577"/>
      <c r="O131" s="577"/>
      <c r="P131" s="581"/>
      <c r="Q131" s="581"/>
      <c r="T131" s="133"/>
    </row>
    <row r="132" spans="1:22" ht="15" customHeight="1" x14ac:dyDescent="0.25">
      <c r="A132" s="369"/>
      <c r="B132" s="576"/>
      <c r="C132" s="576"/>
      <c r="D132" s="576"/>
      <c r="E132" s="576"/>
      <c r="F132" s="576"/>
      <c r="G132" s="576"/>
      <c r="H132" s="576"/>
      <c r="I132" s="576"/>
      <c r="J132" s="576"/>
      <c r="K132" s="577"/>
      <c r="L132" s="577"/>
      <c r="M132" s="577"/>
      <c r="N132" s="577"/>
      <c r="O132" s="577"/>
      <c r="P132" s="581"/>
      <c r="Q132" s="581"/>
      <c r="T132" s="133"/>
    </row>
    <row r="133" spans="1:22" ht="15" customHeight="1" x14ac:dyDescent="0.25">
      <c r="A133" s="369"/>
      <c r="B133" s="576"/>
      <c r="C133" s="576"/>
      <c r="D133" s="576"/>
      <c r="E133" s="576"/>
      <c r="F133" s="576"/>
      <c r="G133" s="576"/>
      <c r="H133" s="576"/>
      <c r="I133" s="576"/>
      <c r="J133" s="576"/>
      <c r="K133" s="577"/>
      <c r="L133" s="577"/>
      <c r="M133" s="577"/>
      <c r="N133" s="577"/>
      <c r="O133" s="577"/>
      <c r="P133" s="581"/>
      <c r="Q133" s="581"/>
      <c r="T133" s="133"/>
    </row>
    <row r="134" spans="1:22" ht="15" customHeight="1" x14ac:dyDescent="0.25">
      <c r="A134" s="369"/>
      <c r="B134" s="576"/>
      <c r="C134" s="576"/>
      <c r="D134" s="576"/>
      <c r="E134" s="576"/>
      <c r="F134" s="576"/>
      <c r="G134" s="576"/>
      <c r="H134" s="576"/>
      <c r="I134" s="576"/>
      <c r="J134" s="576"/>
      <c r="K134" s="577"/>
      <c r="L134" s="577"/>
      <c r="M134" s="577"/>
      <c r="N134" s="577"/>
      <c r="O134" s="577"/>
      <c r="P134" s="581"/>
      <c r="Q134" s="581"/>
      <c r="T134" s="191"/>
    </row>
    <row r="135" spans="1:22" ht="15" customHeight="1" x14ac:dyDescent="0.25">
      <c r="A135" s="369"/>
      <c r="B135" s="576"/>
      <c r="C135" s="576"/>
      <c r="D135" s="576"/>
      <c r="E135" s="576"/>
      <c r="F135" s="576"/>
      <c r="G135" s="576"/>
      <c r="H135" s="576"/>
      <c r="I135" s="576"/>
      <c r="J135" s="576"/>
      <c r="K135" s="577"/>
      <c r="L135" s="577"/>
      <c r="M135" s="577"/>
      <c r="N135" s="577"/>
      <c r="O135" s="577"/>
      <c r="P135" s="581"/>
      <c r="Q135" s="581"/>
      <c r="T135" s="133"/>
    </row>
    <row r="136" spans="1:22" ht="15" customHeight="1" x14ac:dyDescent="0.25">
      <c r="A136" s="369"/>
      <c r="B136" s="576"/>
      <c r="C136" s="576"/>
      <c r="D136" s="576"/>
      <c r="E136" s="576"/>
      <c r="F136" s="576"/>
      <c r="G136" s="576"/>
      <c r="H136" s="576"/>
      <c r="I136" s="576"/>
      <c r="J136" s="576"/>
      <c r="K136" s="577"/>
      <c r="L136" s="577"/>
      <c r="M136" s="577"/>
      <c r="N136" s="577"/>
      <c r="O136" s="577"/>
      <c r="P136" s="581"/>
      <c r="Q136" s="581"/>
      <c r="T136" s="133"/>
    </row>
    <row r="137" spans="1:22" ht="17.25" customHeight="1" x14ac:dyDescent="0.25">
      <c r="A137" s="369"/>
      <c r="B137" s="249"/>
      <c r="C137" s="249"/>
      <c r="D137" s="249"/>
      <c r="E137" s="249"/>
      <c r="F137" s="249" t="s">
        <v>4</v>
      </c>
      <c r="G137" s="219"/>
      <c r="H137" s="219"/>
      <c r="I137" s="219"/>
      <c r="J137" s="219"/>
      <c r="K137" s="219"/>
      <c r="L137" s="249"/>
      <c r="M137" s="571" t="s">
        <v>3</v>
      </c>
      <c r="N137" s="571"/>
      <c r="O137" s="571"/>
      <c r="P137" s="593">
        <f>SUM(P99:Q136)</f>
        <v>0</v>
      </c>
      <c r="Q137" s="594"/>
      <c r="T137" s="191"/>
    </row>
    <row r="138" spans="1:22" ht="17.25" customHeight="1" x14ac:dyDescent="0.25">
      <c r="A138" s="369"/>
      <c r="B138" s="574" t="s">
        <v>109</v>
      </c>
      <c r="C138" s="574"/>
      <c r="D138" s="574"/>
      <c r="E138" s="574"/>
      <c r="F138" s="574"/>
      <c r="G138" s="574"/>
      <c r="H138" s="574"/>
      <c r="I138" s="574"/>
      <c r="J138" s="574"/>
      <c r="K138" s="574"/>
      <c r="L138" s="574"/>
      <c r="M138" s="574"/>
      <c r="N138" s="574"/>
      <c r="O138" s="574"/>
      <c r="P138" s="574"/>
      <c r="Q138" s="574"/>
      <c r="T138" s="191"/>
    </row>
    <row r="139" spans="1:22" s="2" customFormat="1" ht="13.2" x14ac:dyDescent="0.25">
      <c r="A139" s="369"/>
      <c r="B139" s="205" t="str">
        <f>'Main Page'!$G$9</f>
        <v>2026-2027</v>
      </c>
      <c r="C139" s="368" t="s">
        <v>526</v>
      </c>
      <c r="D139" s="368"/>
      <c r="E139" s="206" t="str">
        <f>'Main Page'!$F$13</f>
        <v>Albemarle County Public Schools</v>
      </c>
      <c r="F139" s="206"/>
      <c r="G139" s="206"/>
      <c r="H139" s="207"/>
      <c r="I139" s="206" t="s">
        <v>532</v>
      </c>
      <c r="J139" s="208">
        <f>'Main Page'!$F$14</f>
        <v>2</v>
      </c>
      <c r="K139" s="370" t="str">
        <f>'Main Page'!$B$6</f>
        <v>Title IV, Part A, Student Support and Academic Enrichment Grants</v>
      </c>
      <c r="L139" s="370"/>
      <c r="M139" s="370"/>
      <c r="N139" s="370"/>
      <c r="O139" s="370"/>
      <c r="P139" s="370"/>
      <c r="Q139" s="370"/>
      <c r="R139" s="553"/>
      <c r="S139" s="9"/>
      <c r="T139" s="9"/>
      <c r="U139" s="9"/>
      <c r="V139" s="9"/>
    </row>
    <row r="140" spans="1:22" ht="17.25" customHeight="1" x14ac:dyDescent="0.25">
      <c r="A140" s="369"/>
      <c r="B140" s="549" t="s">
        <v>243</v>
      </c>
      <c r="C140" s="549"/>
      <c r="D140" s="549"/>
      <c r="E140" s="549"/>
      <c r="F140" s="549"/>
      <c r="G140" s="549"/>
      <c r="H140" s="549"/>
      <c r="I140" s="549"/>
      <c r="J140" s="549"/>
      <c r="K140" s="549"/>
      <c r="L140" s="549"/>
      <c r="M140" s="549"/>
      <c r="N140" s="549"/>
      <c r="O140" s="549"/>
      <c r="P140" s="549"/>
      <c r="Q140" s="549"/>
      <c r="T140" s="191"/>
    </row>
    <row r="141" spans="1:22" ht="31.5" customHeight="1" x14ac:dyDescent="0.25">
      <c r="A141" s="369"/>
      <c r="B141" s="533" t="s">
        <v>133</v>
      </c>
      <c r="C141" s="534"/>
      <c r="D141" s="534"/>
      <c r="E141" s="534"/>
      <c r="F141" s="534"/>
      <c r="G141" s="534"/>
      <c r="H141" s="534"/>
      <c r="I141" s="534"/>
      <c r="J141" s="534"/>
      <c r="K141" s="534"/>
      <c r="L141" s="534"/>
      <c r="M141" s="534"/>
      <c r="N141" s="534"/>
      <c r="O141" s="534"/>
      <c r="P141" s="534"/>
      <c r="Q141" s="535"/>
      <c r="T141" s="191"/>
    </row>
    <row r="142" spans="1:22" ht="127.5" customHeight="1" x14ac:dyDescent="0.25">
      <c r="A142" s="369"/>
      <c r="B142" s="582"/>
      <c r="C142" s="583"/>
      <c r="D142" s="583"/>
      <c r="E142" s="583"/>
      <c r="F142" s="583"/>
      <c r="G142" s="583"/>
      <c r="H142" s="583"/>
      <c r="I142" s="583"/>
      <c r="J142" s="583"/>
      <c r="K142" s="583"/>
      <c r="L142" s="583"/>
      <c r="M142" s="583"/>
      <c r="N142" s="583"/>
      <c r="O142" s="583"/>
      <c r="P142" s="583"/>
      <c r="Q142" s="584"/>
      <c r="T142" s="133"/>
    </row>
    <row r="143" spans="1:22" ht="127.5" customHeight="1" x14ac:dyDescent="0.25">
      <c r="A143" s="369"/>
      <c r="B143" s="585"/>
      <c r="C143" s="586"/>
      <c r="D143" s="586"/>
      <c r="E143" s="586"/>
      <c r="F143" s="586"/>
      <c r="G143" s="586"/>
      <c r="H143" s="586"/>
      <c r="I143" s="586"/>
      <c r="J143" s="586"/>
      <c r="K143" s="586"/>
      <c r="L143" s="586"/>
      <c r="M143" s="586"/>
      <c r="N143" s="586"/>
      <c r="O143" s="586"/>
      <c r="P143" s="586"/>
      <c r="Q143" s="587"/>
      <c r="T143" s="133"/>
    </row>
    <row r="144" spans="1:22" ht="127.5" customHeight="1" x14ac:dyDescent="0.25">
      <c r="A144" s="369"/>
      <c r="B144" s="588"/>
      <c r="C144" s="589"/>
      <c r="D144" s="589"/>
      <c r="E144" s="589"/>
      <c r="F144" s="589"/>
      <c r="G144" s="589"/>
      <c r="H144" s="589"/>
      <c r="I144" s="589"/>
      <c r="J144" s="589"/>
      <c r="K144" s="589"/>
      <c r="L144" s="589"/>
      <c r="M144" s="589"/>
      <c r="N144" s="589"/>
      <c r="O144" s="589"/>
      <c r="P144" s="589"/>
      <c r="Q144" s="590"/>
      <c r="T144" s="133"/>
    </row>
    <row r="145" spans="1:20" ht="17.25" customHeight="1" x14ac:dyDescent="0.25">
      <c r="A145" s="369"/>
      <c r="B145" s="599" t="s">
        <v>1</v>
      </c>
      <c r="C145" s="599"/>
      <c r="D145" s="599"/>
      <c r="E145" s="599"/>
      <c r="F145" s="599"/>
      <c r="G145" s="599"/>
      <c r="H145" s="599"/>
      <c r="I145" s="599"/>
      <c r="J145" s="599"/>
      <c r="K145" s="601" t="s">
        <v>499</v>
      </c>
      <c r="L145" s="602"/>
      <c r="M145" s="599" t="s">
        <v>241</v>
      </c>
      <c r="N145" s="599"/>
      <c r="O145" s="599"/>
      <c r="P145" s="600" t="s">
        <v>2</v>
      </c>
      <c r="Q145" s="600"/>
      <c r="T145" s="191"/>
    </row>
    <row r="146" spans="1:20" ht="15" customHeight="1" x14ac:dyDescent="0.25">
      <c r="A146" s="369"/>
      <c r="B146" s="576"/>
      <c r="C146" s="576"/>
      <c r="D146" s="576"/>
      <c r="E146" s="576"/>
      <c r="F146" s="576"/>
      <c r="G146" s="576"/>
      <c r="H146" s="576"/>
      <c r="I146" s="576"/>
      <c r="J146" s="576"/>
      <c r="K146" s="577"/>
      <c r="L146" s="577"/>
      <c r="M146" s="577"/>
      <c r="N146" s="577"/>
      <c r="O146" s="577"/>
      <c r="P146" s="581"/>
      <c r="Q146" s="581"/>
      <c r="T146" s="133"/>
    </row>
    <row r="147" spans="1:20" ht="15" customHeight="1" x14ac:dyDescent="0.25">
      <c r="A147" s="369"/>
      <c r="B147" s="576"/>
      <c r="C147" s="576"/>
      <c r="D147" s="576"/>
      <c r="E147" s="576"/>
      <c r="F147" s="576"/>
      <c r="G147" s="576"/>
      <c r="H147" s="576"/>
      <c r="I147" s="576"/>
      <c r="J147" s="576"/>
      <c r="K147" s="577"/>
      <c r="L147" s="577"/>
      <c r="M147" s="577"/>
      <c r="N147" s="577"/>
      <c r="O147" s="577"/>
      <c r="P147" s="581"/>
      <c r="Q147" s="581"/>
      <c r="T147" s="133"/>
    </row>
    <row r="148" spans="1:20" ht="15" customHeight="1" x14ac:dyDescent="0.25">
      <c r="A148" s="369"/>
      <c r="B148" s="576"/>
      <c r="C148" s="576"/>
      <c r="D148" s="576"/>
      <c r="E148" s="576"/>
      <c r="F148" s="576"/>
      <c r="G148" s="576"/>
      <c r="H148" s="576"/>
      <c r="I148" s="576"/>
      <c r="J148" s="576"/>
      <c r="K148" s="577"/>
      <c r="L148" s="577"/>
      <c r="M148" s="577"/>
      <c r="N148" s="577"/>
      <c r="O148" s="577"/>
      <c r="P148" s="581"/>
      <c r="Q148" s="581"/>
      <c r="T148" s="133"/>
    </row>
    <row r="149" spans="1:20" ht="15" customHeight="1" x14ac:dyDescent="0.25">
      <c r="A149" s="369"/>
      <c r="B149" s="576"/>
      <c r="C149" s="576"/>
      <c r="D149" s="576"/>
      <c r="E149" s="576"/>
      <c r="F149" s="576"/>
      <c r="G149" s="576"/>
      <c r="H149" s="576"/>
      <c r="I149" s="576"/>
      <c r="J149" s="576"/>
      <c r="K149" s="577"/>
      <c r="L149" s="577"/>
      <c r="M149" s="577"/>
      <c r="N149" s="577"/>
      <c r="O149" s="577"/>
      <c r="P149" s="581"/>
      <c r="Q149" s="581"/>
      <c r="T149" s="133"/>
    </row>
    <row r="150" spans="1:20" ht="15" customHeight="1" x14ac:dyDescent="0.25">
      <c r="A150" s="369"/>
      <c r="B150" s="576"/>
      <c r="C150" s="576"/>
      <c r="D150" s="576"/>
      <c r="E150" s="576"/>
      <c r="F150" s="576"/>
      <c r="G150" s="576"/>
      <c r="H150" s="576"/>
      <c r="I150" s="576"/>
      <c r="J150" s="576"/>
      <c r="K150" s="577"/>
      <c r="L150" s="577"/>
      <c r="M150" s="577"/>
      <c r="N150" s="577"/>
      <c r="O150" s="577"/>
      <c r="P150" s="581"/>
      <c r="Q150" s="581"/>
      <c r="T150" s="133"/>
    </row>
    <row r="151" spans="1:20" ht="15" customHeight="1" x14ac:dyDescent="0.25">
      <c r="A151" s="369"/>
      <c r="B151" s="576"/>
      <c r="C151" s="576"/>
      <c r="D151" s="576"/>
      <c r="E151" s="576"/>
      <c r="F151" s="576"/>
      <c r="G151" s="576"/>
      <c r="H151" s="576"/>
      <c r="I151" s="576"/>
      <c r="J151" s="576"/>
      <c r="K151" s="577"/>
      <c r="L151" s="577"/>
      <c r="M151" s="577"/>
      <c r="N151" s="577"/>
      <c r="O151" s="577"/>
      <c r="P151" s="581"/>
      <c r="Q151" s="581"/>
      <c r="T151" s="133"/>
    </row>
    <row r="152" spans="1:20" ht="15" customHeight="1" x14ac:dyDescent="0.25">
      <c r="A152" s="369"/>
      <c r="B152" s="576"/>
      <c r="C152" s="576"/>
      <c r="D152" s="576"/>
      <c r="E152" s="576"/>
      <c r="F152" s="576"/>
      <c r="G152" s="576"/>
      <c r="H152" s="576"/>
      <c r="I152" s="576"/>
      <c r="J152" s="576"/>
      <c r="K152" s="577"/>
      <c r="L152" s="577"/>
      <c r="M152" s="577"/>
      <c r="N152" s="577"/>
      <c r="O152" s="577"/>
      <c r="P152" s="581"/>
      <c r="Q152" s="581"/>
      <c r="T152" s="133"/>
    </row>
    <row r="153" spans="1:20" ht="15" customHeight="1" x14ac:dyDescent="0.25">
      <c r="A153" s="369"/>
      <c r="B153" s="576"/>
      <c r="C153" s="576"/>
      <c r="D153" s="576"/>
      <c r="E153" s="576"/>
      <c r="F153" s="576"/>
      <c r="G153" s="576"/>
      <c r="H153" s="576"/>
      <c r="I153" s="576"/>
      <c r="J153" s="576"/>
      <c r="K153" s="577"/>
      <c r="L153" s="577"/>
      <c r="M153" s="577"/>
      <c r="N153" s="577"/>
      <c r="O153" s="577"/>
      <c r="P153" s="581"/>
      <c r="Q153" s="581"/>
      <c r="T153" s="133"/>
    </row>
    <row r="154" spans="1:20" ht="15" customHeight="1" x14ac:dyDescent="0.25">
      <c r="A154" s="369"/>
      <c r="B154" s="576"/>
      <c r="C154" s="576"/>
      <c r="D154" s="576"/>
      <c r="E154" s="576"/>
      <c r="F154" s="576"/>
      <c r="G154" s="576"/>
      <c r="H154" s="576"/>
      <c r="I154" s="576"/>
      <c r="J154" s="576"/>
      <c r="K154" s="577"/>
      <c r="L154" s="577"/>
      <c r="M154" s="577"/>
      <c r="N154" s="577"/>
      <c r="O154" s="577"/>
      <c r="P154" s="581"/>
      <c r="Q154" s="581"/>
      <c r="T154" s="133"/>
    </row>
    <row r="155" spans="1:20" ht="15" customHeight="1" x14ac:dyDescent="0.25">
      <c r="A155" s="369"/>
      <c r="B155" s="576"/>
      <c r="C155" s="576"/>
      <c r="D155" s="576"/>
      <c r="E155" s="576"/>
      <c r="F155" s="576"/>
      <c r="G155" s="576"/>
      <c r="H155" s="576"/>
      <c r="I155" s="576"/>
      <c r="J155" s="576"/>
      <c r="K155" s="577"/>
      <c r="L155" s="577"/>
      <c r="M155" s="577"/>
      <c r="N155" s="577"/>
      <c r="O155" s="577"/>
      <c r="P155" s="581"/>
      <c r="Q155" s="581"/>
      <c r="T155" s="133"/>
    </row>
    <row r="156" spans="1:20" ht="15" customHeight="1" x14ac:dyDescent="0.25">
      <c r="A156" s="369"/>
      <c r="B156" s="576"/>
      <c r="C156" s="576"/>
      <c r="D156" s="576"/>
      <c r="E156" s="576"/>
      <c r="F156" s="576"/>
      <c r="G156" s="576"/>
      <c r="H156" s="576"/>
      <c r="I156" s="576"/>
      <c r="J156" s="576"/>
      <c r="K156" s="577"/>
      <c r="L156" s="577"/>
      <c r="M156" s="577"/>
      <c r="N156" s="577"/>
      <c r="O156" s="577"/>
      <c r="P156" s="581"/>
      <c r="Q156" s="581"/>
      <c r="T156" s="133"/>
    </row>
    <row r="157" spans="1:20" ht="15" customHeight="1" x14ac:dyDescent="0.25">
      <c r="A157" s="369"/>
      <c r="B157" s="576"/>
      <c r="C157" s="576"/>
      <c r="D157" s="576"/>
      <c r="E157" s="576"/>
      <c r="F157" s="576"/>
      <c r="G157" s="576"/>
      <c r="H157" s="576"/>
      <c r="I157" s="576"/>
      <c r="J157" s="576"/>
      <c r="K157" s="577"/>
      <c r="L157" s="577"/>
      <c r="M157" s="577"/>
      <c r="N157" s="577"/>
      <c r="O157" s="577"/>
      <c r="P157" s="581"/>
      <c r="Q157" s="581"/>
      <c r="T157" s="133"/>
    </row>
    <row r="158" spans="1:20" ht="15" customHeight="1" x14ac:dyDescent="0.25">
      <c r="A158" s="369"/>
      <c r="B158" s="576"/>
      <c r="C158" s="576"/>
      <c r="D158" s="576"/>
      <c r="E158" s="576"/>
      <c r="F158" s="576"/>
      <c r="G158" s="576"/>
      <c r="H158" s="576"/>
      <c r="I158" s="576"/>
      <c r="J158" s="576"/>
      <c r="K158" s="577"/>
      <c r="L158" s="577"/>
      <c r="M158" s="577"/>
      <c r="N158" s="577"/>
      <c r="O158" s="577"/>
      <c r="P158" s="581"/>
      <c r="Q158" s="581"/>
      <c r="T158" s="133"/>
    </row>
    <row r="159" spans="1:20" ht="15" customHeight="1" x14ac:dyDescent="0.25">
      <c r="A159" s="369"/>
      <c r="B159" s="576"/>
      <c r="C159" s="576"/>
      <c r="D159" s="576"/>
      <c r="E159" s="576"/>
      <c r="F159" s="576"/>
      <c r="G159" s="576"/>
      <c r="H159" s="576"/>
      <c r="I159" s="576"/>
      <c r="J159" s="576"/>
      <c r="K159" s="577"/>
      <c r="L159" s="577"/>
      <c r="M159" s="577"/>
      <c r="N159" s="577"/>
      <c r="O159" s="577"/>
      <c r="P159" s="581"/>
      <c r="Q159" s="581"/>
      <c r="T159" s="133"/>
    </row>
    <row r="160" spans="1:20" ht="15" customHeight="1" x14ac:dyDescent="0.25">
      <c r="A160" s="369"/>
      <c r="B160" s="576"/>
      <c r="C160" s="576"/>
      <c r="D160" s="576"/>
      <c r="E160" s="576"/>
      <c r="F160" s="576"/>
      <c r="G160" s="576"/>
      <c r="H160" s="576"/>
      <c r="I160" s="576"/>
      <c r="J160" s="576"/>
      <c r="K160" s="577"/>
      <c r="L160" s="577"/>
      <c r="M160" s="577"/>
      <c r="N160" s="577"/>
      <c r="O160" s="577"/>
      <c r="P160" s="581"/>
      <c r="Q160" s="581"/>
      <c r="T160" s="133"/>
    </row>
    <row r="161" spans="1:20" ht="15" customHeight="1" x14ac:dyDescent="0.25">
      <c r="A161" s="369"/>
      <c r="B161" s="576"/>
      <c r="C161" s="576"/>
      <c r="D161" s="576"/>
      <c r="E161" s="576"/>
      <c r="F161" s="576"/>
      <c r="G161" s="576"/>
      <c r="H161" s="576"/>
      <c r="I161" s="576"/>
      <c r="J161" s="576"/>
      <c r="K161" s="577"/>
      <c r="L161" s="577"/>
      <c r="M161" s="577"/>
      <c r="N161" s="577"/>
      <c r="O161" s="577"/>
      <c r="P161" s="581"/>
      <c r="Q161" s="581"/>
      <c r="T161" s="133"/>
    </row>
    <row r="162" spans="1:20" ht="15" customHeight="1" x14ac:dyDescent="0.25">
      <c r="A162" s="369"/>
      <c r="B162" s="576"/>
      <c r="C162" s="576"/>
      <c r="D162" s="576"/>
      <c r="E162" s="576"/>
      <c r="F162" s="576"/>
      <c r="G162" s="576"/>
      <c r="H162" s="576"/>
      <c r="I162" s="576"/>
      <c r="J162" s="576"/>
      <c r="K162" s="577"/>
      <c r="L162" s="577"/>
      <c r="M162" s="577"/>
      <c r="N162" s="577"/>
      <c r="O162" s="577"/>
      <c r="P162" s="581"/>
      <c r="Q162" s="581"/>
      <c r="T162" s="133"/>
    </row>
    <row r="163" spans="1:20" ht="15" customHeight="1" x14ac:dyDescent="0.25">
      <c r="A163" s="369"/>
      <c r="B163" s="576"/>
      <c r="C163" s="576"/>
      <c r="D163" s="576"/>
      <c r="E163" s="576"/>
      <c r="F163" s="576"/>
      <c r="G163" s="576"/>
      <c r="H163" s="576"/>
      <c r="I163" s="576"/>
      <c r="J163" s="576"/>
      <c r="K163" s="577"/>
      <c r="L163" s="577"/>
      <c r="M163" s="577"/>
      <c r="N163" s="577"/>
      <c r="O163" s="577"/>
      <c r="P163" s="581"/>
      <c r="Q163" s="581"/>
      <c r="T163" s="133"/>
    </row>
    <row r="164" spans="1:20" ht="15" customHeight="1" x14ac:dyDescent="0.25">
      <c r="A164" s="369"/>
      <c r="B164" s="576"/>
      <c r="C164" s="576"/>
      <c r="D164" s="576"/>
      <c r="E164" s="576"/>
      <c r="F164" s="576"/>
      <c r="G164" s="576"/>
      <c r="H164" s="576"/>
      <c r="I164" s="576"/>
      <c r="J164" s="576"/>
      <c r="K164" s="577"/>
      <c r="L164" s="577"/>
      <c r="M164" s="577"/>
      <c r="N164" s="577"/>
      <c r="O164" s="577"/>
      <c r="P164" s="581"/>
      <c r="Q164" s="581"/>
      <c r="T164" s="133"/>
    </row>
    <row r="165" spans="1:20" ht="15" customHeight="1" x14ac:dyDescent="0.25">
      <c r="A165" s="369"/>
      <c r="B165" s="576"/>
      <c r="C165" s="576"/>
      <c r="D165" s="576"/>
      <c r="E165" s="576"/>
      <c r="F165" s="576"/>
      <c r="G165" s="576"/>
      <c r="H165" s="576"/>
      <c r="I165" s="576"/>
      <c r="J165" s="576"/>
      <c r="K165" s="577"/>
      <c r="L165" s="577"/>
      <c r="M165" s="577"/>
      <c r="N165" s="577"/>
      <c r="O165" s="577"/>
      <c r="P165" s="581"/>
      <c r="Q165" s="581"/>
      <c r="T165" s="133"/>
    </row>
    <row r="166" spans="1:20" ht="15" customHeight="1" x14ac:dyDescent="0.25">
      <c r="A166" s="369"/>
      <c r="B166" s="576"/>
      <c r="C166" s="576"/>
      <c r="D166" s="576"/>
      <c r="E166" s="576"/>
      <c r="F166" s="576"/>
      <c r="G166" s="576"/>
      <c r="H166" s="576"/>
      <c r="I166" s="576"/>
      <c r="J166" s="576"/>
      <c r="K166" s="577"/>
      <c r="L166" s="577"/>
      <c r="M166" s="577"/>
      <c r="N166" s="577"/>
      <c r="O166" s="577"/>
      <c r="P166" s="581"/>
      <c r="Q166" s="581"/>
      <c r="T166" s="133"/>
    </row>
    <row r="167" spans="1:20" ht="15" customHeight="1" x14ac:dyDescent="0.25">
      <c r="A167" s="369"/>
      <c r="B167" s="576"/>
      <c r="C167" s="576"/>
      <c r="D167" s="576"/>
      <c r="E167" s="576"/>
      <c r="F167" s="576"/>
      <c r="G167" s="576"/>
      <c r="H167" s="576"/>
      <c r="I167" s="576"/>
      <c r="J167" s="576"/>
      <c r="K167" s="577"/>
      <c r="L167" s="577"/>
      <c r="M167" s="577"/>
      <c r="N167" s="577"/>
      <c r="O167" s="577"/>
      <c r="P167" s="581"/>
      <c r="Q167" s="581"/>
      <c r="T167" s="133"/>
    </row>
    <row r="168" spans="1:20" ht="15" customHeight="1" x14ac:dyDescent="0.25">
      <c r="A168" s="369"/>
      <c r="B168" s="576"/>
      <c r="C168" s="576"/>
      <c r="D168" s="576"/>
      <c r="E168" s="576"/>
      <c r="F168" s="576"/>
      <c r="G168" s="576"/>
      <c r="H168" s="576"/>
      <c r="I168" s="576"/>
      <c r="J168" s="576"/>
      <c r="K168" s="577"/>
      <c r="L168" s="577"/>
      <c r="M168" s="577"/>
      <c r="N168" s="577"/>
      <c r="O168" s="577"/>
      <c r="P168" s="581"/>
      <c r="Q168" s="581"/>
      <c r="T168" s="133"/>
    </row>
    <row r="169" spans="1:20" ht="15" customHeight="1" x14ac:dyDescent="0.25">
      <c r="A169" s="369"/>
      <c r="B169" s="576"/>
      <c r="C169" s="576"/>
      <c r="D169" s="576"/>
      <c r="E169" s="576"/>
      <c r="F169" s="576"/>
      <c r="G169" s="576"/>
      <c r="H169" s="576"/>
      <c r="I169" s="576"/>
      <c r="J169" s="576"/>
      <c r="K169" s="577"/>
      <c r="L169" s="577"/>
      <c r="M169" s="577"/>
      <c r="N169" s="577"/>
      <c r="O169" s="577"/>
      <c r="P169" s="581"/>
      <c r="Q169" s="581"/>
      <c r="T169" s="133"/>
    </row>
    <row r="170" spans="1:20" ht="15" customHeight="1" x14ac:dyDescent="0.25">
      <c r="A170" s="369"/>
      <c r="B170" s="576"/>
      <c r="C170" s="576"/>
      <c r="D170" s="576"/>
      <c r="E170" s="576"/>
      <c r="F170" s="576"/>
      <c r="G170" s="576"/>
      <c r="H170" s="576"/>
      <c r="I170" s="576"/>
      <c r="J170" s="576"/>
      <c r="K170" s="577"/>
      <c r="L170" s="577"/>
      <c r="M170" s="577"/>
      <c r="N170" s="577"/>
      <c r="O170" s="577"/>
      <c r="P170" s="581"/>
      <c r="Q170" s="581"/>
      <c r="T170" s="133"/>
    </row>
    <row r="171" spans="1:20" ht="15" customHeight="1" x14ac:dyDescent="0.25">
      <c r="A171" s="369"/>
      <c r="B171" s="576"/>
      <c r="C171" s="576"/>
      <c r="D171" s="576"/>
      <c r="E171" s="576"/>
      <c r="F171" s="576"/>
      <c r="G171" s="576"/>
      <c r="H171" s="576"/>
      <c r="I171" s="576"/>
      <c r="J171" s="576"/>
      <c r="K171" s="577"/>
      <c r="L171" s="577"/>
      <c r="M171" s="577"/>
      <c r="N171" s="577"/>
      <c r="O171" s="577"/>
      <c r="P171" s="581"/>
      <c r="Q171" s="581"/>
      <c r="T171" s="133"/>
    </row>
    <row r="172" spans="1:20" ht="15" customHeight="1" x14ac:dyDescent="0.25">
      <c r="A172" s="369"/>
      <c r="B172" s="576"/>
      <c r="C172" s="576"/>
      <c r="D172" s="576"/>
      <c r="E172" s="576"/>
      <c r="F172" s="576"/>
      <c r="G172" s="576"/>
      <c r="H172" s="576"/>
      <c r="I172" s="576"/>
      <c r="J172" s="576"/>
      <c r="K172" s="577"/>
      <c r="L172" s="577"/>
      <c r="M172" s="577"/>
      <c r="N172" s="577"/>
      <c r="O172" s="577"/>
      <c r="P172" s="581"/>
      <c r="Q172" s="581"/>
      <c r="T172" s="133"/>
    </row>
    <row r="173" spans="1:20" ht="15" customHeight="1" x14ac:dyDescent="0.25">
      <c r="A173" s="369"/>
      <c r="B173" s="576"/>
      <c r="C173" s="576"/>
      <c r="D173" s="576"/>
      <c r="E173" s="576"/>
      <c r="F173" s="576"/>
      <c r="G173" s="576"/>
      <c r="H173" s="576"/>
      <c r="I173" s="576"/>
      <c r="J173" s="576"/>
      <c r="K173" s="577"/>
      <c r="L173" s="577"/>
      <c r="M173" s="577"/>
      <c r="N173" s="577"/>
      <c r="O173" s="577"/>
      <c r="P173" s="581"/>
      <c r="Q173" s="581"/>
      <c r="T173" s="133"/>
    </row>
    <row r="174" spans="1:20" ht="15" customHeight="1" x14ac:dyDescent="0.25">
      <c r="A174" s="369"/>
      <c r="B174" s="576"/>
      <c r="C174" s="576"/>
      <c r="D174" s="576"/>
      <c r="E174" s="576"/>
      <c r="F174" s="576"/>
      <c r="G174" s="576"/>
      <c r="H174" s="576"/>
      <c r="I174" s="576"/>
      <c r="J174" s="576"/>
      <c r="K174" s="577"/>
      <c r="L174" s="577"/>
      <c r="M174" s="577"/>
      <c r="N174" s="577"/>
      <c r="O174" s="577"/>
      <c r="P174" s="581"/>
      <c r="Q174" s="581"/>
      <c r="T174" s="133"/>
    </row>
    <row r="175" spans="1:20" ht="15" customHeight="1" x14ac:dyDescent="0.25">
      <c r="A175" s="369"/>
      <c r="B175" s="576"/>
      <c r="C175" s="576"/>
      <c r="D175" s="576"/>
      <c r="E175" s="576"/>
      <c r="F175" s="576"/>
      <c r="G175" s="576"/>
      <c r="H175" s="576"/>
      <c r="I175" s="576"/>
      <c r="J175" s="576"/>
      <c r="K175" s="577"/>
      <c r="L175" s="577"/>
      <c r="M175" s="577"/>
      <c r="N175" s="577"/>
      <c r="O175" s="577"/>
      <c r="P175" s="581"/>
      <c r="Q175" s="581"/>
      <c r="T175" s="133"/>
    </row>
    <row r="176" spans="1:20" ht="15" customHeight="1" x14ac:dyDescent="0.25">
      <c r="A176" s="369"/>
      <c r="B176" s="576"/>
      <c r="C176" s="576"/>
      <c r="D176" s="576"/>
      <c r="E176" s="576"/>
      <c r="F176" s="576"/>
      <c r="G176" s="576"/>
      <c r="H176" s="576"/>
      <c r="I176" s="576"/>
      <c r="J176" s="576"/>
      <c r="K176" s="577"/>
      <c r="L176" s="577"/>
      <c r="M176" s="577"/>
      <c r="N176" s="577"/>
      <c r="O176" s="577"/>
      <c r="P176" s="581"/>
      <c r="Q176" s="581"/>
      <c r="T176" s="133"/>
    </row>
    <row r="177" spans="1:22" ht="15" customHeight="1" x14ac:dyDescent="0.25">
      <c r="A177" s="369"/>
      <c r="B177" s="576"/>
      <c r="C177" s="576"/>
      <c r="D177" s="576"/>
      <c r="E177" s="576"/>
      <c r="F177" s="576"/>
      <c r="G177" s="576"/>
      <c r="H177" s="576"/>
      <c r="I177" s="576"/>
      <c r="J177" s="576"/>
      <c r="K177" s="577"/>
      <c r="L177" s="577"/>
      <c r="M177" s="577"/>
      <c r="N177" s="577"/>
      <c r="O177" s="577"/>
      <c r="P177" s="581"/>
      <c r="Q177" s="581"/>
      <c r="T177" s="133"/>
    </row>
    <row r="178" spans="1:22" ht="15" customHeight="1" x14ac:dyDescent="0.25">
      <c r="A178" s="369"/>
      <c r="B178" s="576"/>
      <c r="C178" s="576"/>
      <c r="D178" s="576"/>
      <c r="E178" s="576"/>
      <c r="F178" s="576"/>
      <c r="G178" s="576"/>
      <c r="H178" s="576"/>
      <c r="I178" s="576"/>
      <c r="J178" s="576"/>
      <c r="K178" s="577"/>
      <c r="L178" s="577"/>
      <c r="M178" s="577"/>
      <c r="N178" s="577"/>
      <c r="O178" s="577"/>
      <c r="P178" s="581"/>
      <c r="Q178" s="581"/>
      <c r="T178" s="133"/>
    </row>
    <row r="179" spans="1:22" ht="15" customHeight="1" x14ac:dyDescent="0.25">
      <c r="A179" s="369"/>
      <c r="B179" s="576"/>
      <c r="C179" s="576"/>
      <c r="D179" s="576"/>
      <c r="E179" s="576"/>
      <c r="F179" s="576"/>
      <c r="G179" s="576"/>
      <c r="H179" s="576"/>
      <c r="I179" s="576"/>
      <c r="J179" s="576"/>
      <c r="K179" s="577"/>
      <c r="L179" s="577"/>
      <c r="M179" s="577"/>
      <c r="N179" s="577"/>
      <c r="O179" s="577"/>
      <c r="P179" s="581"/>
      <c r="Q179" s="581"/>
      <c r="T179" s="133"/>
    </row>
    <row r="180" spans="1:22" ht="15" customHeight="1" x14ac:dyDescent="0.25">
      <c r="A180" s="369"/>
      <c r="B180" s="576"/>
      <c r="C180" s="576"/>
      <c r="D180" s="576"/>
      <c r="E180" s="576"/>
      <c r="F180" s="576"/>
      <c r="G180" s="576"/>
      <c r="H180" s="576"/>
      <c r="I180" s="576"/>
      <c r="J180" s="576"/>
      <c r="K180" s="577"/>
      <c r="L180" s="577"/>
      <c r="M180" s="577"/>
      <c r="N180" s="577"/>
      <c r="O180" s="577"/>
      <c r="P180" s="581"/>
      <c r="Q180" s="581"/>
      <c r="T180" s="133"/>
    </row>
    <row r="181" spans="1:22" ht="15" customHeight="1" x14ac:dyDescent="0.25">
      <c r="A181" s="369"/>
      <c r="B181" s="576"/>
      <c r="C181" s="576"/>
      <c r="D181" s="576"/>
      <c r="E181" s="576"/>
      <c r="F181" s="576"/>
      <c r="G181" s="576"/>
      <c r="H181" s="576"/>
      <c r="I181" s="576"/>
      <c r="J181" s="576"/>
      <c r="K181" s="577"/>
      <c r="L181" s="577"/>
      <c r="M181" s="577"/>
      <c r="N181" s="577"/>
      <c r="O181" s="577"/>
      <c r="P181" s="581"/>
      <c r="Q181" s="581"/>
      <c r="T181" s="133"/>
    </row>
    <row r="182" spans="1:22" ht="15" customHeight="1" x14ac:dyDescent="0.25">
      <c r="A182" s="369"/>
      <c r="B182" s="576"/>
      <c r="C182" s="576"/>
      <c r="D182" s="576"/>
      <c r="E182" s="576"/>
      <c r="F182" s="576"/>
      <c r="G182" s="576"/>
      <c r="H182" s="576"/>
      <c r="I182" s="576"/>
      <c r="J182" s="576"/>
      <c r="K182" s="577"/>
      <c r="L182" s="577"/>
      <c r="M182" s="577"/>
      <c r="N182" s="577"/>
      <c r="O182" s="577"/>
      <c r="P182" s="581"/>
      <c r="Q182" s="581"/>
      <c r="T182" s="133"/>
    </row>
    <row r="183" spans="1:22" ht="17.25" customHeight="1" x14ac:dyDescent="0.25">
      <c r="A183" s="369"/>
      <c r="B183" s="249"/>
      <c r="C183" s="249"/>
      <c r="D183" s="249"/>
      <c r="E183" s="249"/>
      <c r="F183" s="249" t="s">
        <v>4</v>
      </c>
      <c r="G183" s="219"/>
      <c r="H183" s="219"/>
      <c r="I183" s="219"/>
      <c r="J183" s="219"/>
      <c r="K183" s="219"/>
      <c r="L183" s="229"/>
      <c r="M183" s="571" t="s">
        <v>3</v>
      </c>
      <c r="N183" s="571"/>
      <c r="O183" s="571"/>
      <c r="P183" s="593">
        <f>SUM(P146:Q182)</f>
        <v>0</v>
      </c>
      <c r="Q183" s="594"/>
      <c r="T183" s="191"/>
    </row>
    <row r="184" spans="1:22" ht="7.5" customHeight="1" x14ac:dyDescent="0.25">
      <c r="A184" s="369"/>
      <c r="B184" s="574"/>
      <c r="C184" s="574"/>
      <c r="D184" s="574"/>
      <c r="E184" s="574"/>
      <c r="F184" s="574"/>
      <c r="G184" s="574"/>
      <c r="H184" s="574"/>
      <c r="I184" s="574"/>
      <c r="J184" s="574"/>
      <c r="K184" s="574"/>
      <c r="L184" s="574"/>
      <c r="M184" s="574"/>
      <c r="N184" s="574"/>
      <c r="O184" s="574"/>
      <c r="P184" s="574"/>
      <c r="Q184" s="574"/>
      <c r="T184" s="191"/>
    </row>
    <row r="185" spans="1:22" ht="17.25" customHeight="1" x14ac:dyDescent="0.25">
      <c r="A185" s="369"/>
      <c r="B185" s="574" t="s">
        <v>110</v>
      </c>
      <c r="C185" s="574"/>
      <c r="D185" s="574"/>
      <c r="E185" s="574"/>
      <c r="F185" s="574"/>
      <c r="G185" s="574"/>
      <c r="H185" s="574"/>
      <c r="I185" s="574"/>
      <c r="J185" s="574"/>
      <c r="K185" s="574"/>
      <c r="L185" s="574"/>
      <c r="M185" s="574"/>
      <c r="N185" s="574"/>
      <c r="O185" s="574"/>
      <c r="P185" s="574"/>
      <c r="Q185" s="574"/>
      <c r="T185" s="191"/>
    </row>
    <row r="186" spans="1:22" s="2" customFormat="1" ht="13.2" x14ac:dyDescent="0.25">
      <c r="A186" s="369"/>
      <c r="B186" s="205" t="str">
        <f>'Main Page'!$G$9</f>
        <v>2026-2027</v>
      </c>
      <c r="C186" s="368" t="s">
        <v>526</v>
      </c>
      <c r="D186" s="368"/>
      <c r="E186" s="206" t="str">
        <f>'Main Page'!$F$13</f>
        <v>Albemarle County Public Schools</v>
      </c>
      <c r="F186" s="206"/>
      <c r="G186" s="206"/>
      <c r="H186" s="207"/>
      <c r="I186" s="206" t="s">
        <v>532</v>
      </c>
      <c r="J186" s="208">
        <f>'Main Page'!$F$14</f>
        <v>2</v>
      </c>
      <c r="K186" s="370" t="str">
        <f>'Main Page'!$B$6</f>
        <v>Title IV, Part A, Student Support and Academic Enrichment Grants</v>
      </c>
      <c r="L186" s="370"/>
      <c r="M186" s="370"/>
      <c r="N186" s="370"/>
      <c r="O186" s="370"/>
      <c r="P186" s="370"/>
      <c r="Q186" s="370"/>
      <c r="R186" s="553"/>
      <c r="S186" s="9"/>
      <c r="T186" s="9"/>
      <c r="U186" s="9"/>
      <c r="V186" s="9"/>
    </row>
    <row r="187" spans="1:22" ht="17.25" customHeight="1" x14ac:dyDescent="0.25">
      <c r="A187" s="369"/>
      <c r="B187" s="549" t="s">
        <v>244</v>
      </c>
      <c r="C187" s="549"/>
      <c r="D187" s="549"/>
      <c r="E187" s="549"/>
      <c r="F187" s="549"/>
      <c r="G187" s="549"/>
      <c r="H187" s="549"/>
      <c r="I187" s="549"/>
      <c r="J187" s="549"/>
      <c r="K187" s="549"/>
      <c r="L187" s="549"/>
      <c r="M187" s="549"/>
      <c r="N187" s="549"/>
      <c r="O187" s="549"/>
      <c r="P187" s="549"/>
      <c r="Q187" s="549"/>
      <c r="T187" s="191"/>
    </row>
    <row r="188" spans="1:22" ht="17.25" customHeight="1" x14ac:dyDescent="0.25">
      <c r="A188" s="369"/>
      <c r="B188" s="603" t="s">
        <v>239</v>
      </c>
      <c r="C188" s="604"/>
      <c r="D188" s="604"/>
      <c r="E188" s="604"/>
      <c r="F188" s="604"/>
      <c r="G188" s="604"/>
      <c r="H188" s="604"/>
      <c r="I188" s="604"/>
      <c r="J188" s="604"/>
      <c r="K188" s="604"/>
      <c r="L188" s="604"/>
      <c r="M188" s="604"/>
      <c r="N188" s="604"/>
      <c r="O188" s="604"/>
      <c r="P188" s="604"/>
      <c r="Q188" s="605"/>
      <c r="T188" s="191"/>
    </row>
    <row r="189" spans="1:22" ht="127.5" customHeight="1" x14ac:dyDescent="0.25">
      <c r="A189" s="369"/>
      <c r="B189" s="582"/>
      <c r="C189" s="583"/>
      <c r="D189" s="583"/>
      <c r="E189" s="583"/>
      <c r="F189" s="583"/>
      <c r="G189" s="583"/>
      <c r="H189" s="583"/>
      <c r="I189" s="583"/>
      <c r="J189" s="583"/>
      <c r="K189" s="583"/>
      <c r="L189" s="583"/>
      <c r="M189" s="583"/>
      <c r="N189" s="583"/>
      <c r="O189" s="583"/>
      <c r="P189" s="583"/>
      <c r="Q189" s="584"/>
      <c r="T189" s="133"/>
    </row>
    <row r="190" spans="1:22" ht="127.5" customHeight="1" x14ac:dyDescent="0.25">
      <c r="A190" s="369"/>
      <c r="B190" s="585"/>
      <c r="C190" s="586"/>
      <c r="D190" s="586"/>
      <c r="E190" s="586"/>
      <c r="F190" s="586"/>
      <c r="G190" s="586"/>
      <c r="H190" s="586"/>
      <c r="I190" s="586"/>
      <c r="J190" s="586"/>
      <c r="K190" s="586"/>
      <c r="L190" s="586"/>
      <c r="M190" s="586"/>
      <c r="N190" s="586"/>
      <c r="O190" s="586"/>
      <c r="P190" s="586"/>
      <c r="Q190" s="587"/>
      <c r="T190" s="133"/>
    </row>
    <row r="191" spans="1:22" ht="127.5" customHeight="1" x14ac:dyDescent="0.25">
      <c r="A191" s="369"/>
      <c r="B191" s="588"/>
      <c r="C191" s="589"/>
      <c r="D191" s="589"/>
      <c r="E191" s="589"/>
      <c r="F191" s="589"/>
      <c r="G191" s="589"/>
      <c r="H191" s="589"/>
      <c r="I191" s="589"/>
      <c r="J191" s="589"/>
      <c r="K191" s="589"/>
      <c r="L191" s="589"/>
      <c r="M191" s="589"/>
      <c r="N191" s="589"/>
      <c r="O191" s="589"/>
      <c r="P191" s="589"/>
      <c r="Q191" s="590"/>
      <c r="T191" s="133"/>
    </row>
    <row r="192" spans="1:22" ht="17.25" customHeight="1" x14ac:dyDescent="0.25">
      <c r="A192" s="369"/>
      <c r="B192" s="599" t="s">
        <v>1</v>
      </c>
      <c r="C192" s="599"/>
      <c r="D192" s="599"/>
      <c r="E192" s="599"/>
      <c r="F192" s="599"/>
      <c r="G192" s="599"/>
      <c r="H192" s="599"/>
      <c r="I192" s="599"/>
      <c r="J192" s="599"/>
      <c r="K192" s="601" t="s">
        <v>499</v>
      </c>
      <c r="L192" s="602"/>
      <c r="M192" s="599" t="s">
        <v>241</v>
      </c>
      <c r="N192" s="599"/>
      <c r="O192" s="599"/>
      <c r="P192" s="600" t="s">
        <v>2</v>
      </c>
      <c r="Q192" s="600"/>
      <c r="T192" s="191"/>
    </row>
    <row r="193" spans="1:20" ht="15" customHeight="1" x14ac:dyDescent="0.25">
      <c r="A193" s="369"/>
      <c r="B193" s="576"/>
      <c r="C193" s="576"/>
      <c r="D193" s="576"/>
      <c r="E193" s="576"/>
      <c r="F193" s="576"/>
      <c r="G193" s="576"/>
      <c r="H193" s="576"/>
      <c r="I193" s="576"/>
      <c r="J193" s="576"/>
      <c r="K193" s="577"/>
      <c r="L193" s="577"/>
      <c r="M193" s="577"/>
      <c r="N193" s="577"/>
      <c r="O193" s="577"/>
      <c r="P193" s="581"/>
      <c r="Q193" s="581"/>
      <c r="T193" s="133"/>
    </row>
    <row r="194" spans="1:20" ht="15" customHeight="1" x14ac:dyDescent="0.25">
      <c r="A194" s="369"/>
      <c r="B194" s="576"/>
      <c r="C194" s="576"/>
      <c r="D194" s="576"/>
      <c r="E194" s="576"/>
      <c r="F194" s="576"/>
      <c r="G194" s="576"/>
      <c r="H194" s="576"/>
      <c r="I194" s="576"/>
      <c r="J194" s="576"/>
      <c r="K194" s="577"/>
      <c r="L194" s="577"/>
      <c r="M194" s="577"/>
      <c r="N194" s="577"/>
      <c r="O194" s="577"/>
      <c r="P194" s="581"/>
      <c r="Q194" s="581"/>
      <c r="T194" s="133"/>
    </row>
    <row r="195" spans="1:20" ht="15" customHeight="1" x14ac:dyDescent="0.25">
      <c r="A195" s="369"/>
      <c r="B195" s="576"/>
      <c r="C195" s="576"/>
      <c r="D195" s="576"/>
      <c r="E195" s="576"/>
      <c r="F195" s="576"/>
      <c r="G195" s="576"/>
      <c r="H195" s="576"/>
      <c r="I195" s="576"/>
      <c r="J195" s="576"/>
      <c r="K195" s="577"/>
      <c r="L195" s="577"/>
      <c r="M195" s="577"/>
      <c r="N195" s="577"/>
      <c r="O195" s="577"/>
      <c r="P195" s="581"/>
      <c r="Q195" s="581"/>
      <c r="T195" s="133"/>
    </row>
    <row r="196" spans="1:20" ht="15" customHeight="1" x14ac:dyDescent="0.25">
      <c r="A196" s="369"/>
      <c r="B196" s="576"/>
      <c r="C196" s="576"/>
      <c r="D196" s="576"/>
      <c r="E196" s="576"/>
      <c r="F196" s="576"/>
      <c r="G196" s="576"/>
      <c r="H196" s="576"/>
      <c r="I196" s="576"/>
      <c r="J196" s="576"/>
      <c r="K196" s="577"/>
      <c r="L196" s="577"/>
      <c r="M196" s="577"/>
      <c r="N196" s="577"/>
      <c r="O196" s="577"/>
      <c r="P196" s="581"/>
      <c r="Q196" s="581"/>
      <c r="T196" s="133"/>
    </row>
    <row r="197" spans="1:20" ht="15" customHeight="1" x14ac:dyDescent="0.25">
      <c r="A197" s="369"/>
      <c r="B197" s="576"/>
      <c r="C197" s="576"/>
      <c r="D197" s="576"/>
      <c r="E197" s="576"/>
      <c r="F197" s="576"/>
      <c r="G197" s="576"/>
      <c r="H197" s="576"/>
      <c r="I197" s="576"/>
      <c r="J197" s="576"/>
      <c r="K197" s="577"/>
      <c r="L197" s="577"/>
      <c r="M197" s="577"/>
      <c r="N197" s="577"/>
      <c r="O197" s="577"/>
      <c r="P197" s="581"/>
      <c r="Q197" s="581"/>
      <c r="T197" s="133"/>
    </row>
    <row r="198" spans="1:20" ht="15" customHeight="1" x14ac:dyDescent="0.25">
      <c r="A198" s="369"/>
      <c r="B198" s="576"/>
      <c r="C198" s="576"/>
      <c r="D198" s="576"/>
      <c r="E198" s="576"/>
      <c r="F198" s="576"/>
      <c r="G198" s="576"/>
      <c r="H198" s="576"/>
      <c r="I198" s="576"/>
      <c r="J198" s="576"/>
      <c r="K198" s="577"/>
      <c r="L198" s="577"/>
      <c r="M198" s="577"/>
      <c r="N198" s="577"/>
      <c r="O198" s="577"/>
      <c r="P198" s="581"/>
      <c r="Q198" s="581"/>
      <c r="T198" s="133"/>
    </row>
    <row r="199" spans="1:20" ht="15" customHeight="1" x14ac:dyDescent="0.25">
      <c r="A199" s="369"/>
      <c r="B199" s="576"/>
      <c r="C199" s="576"/>
      <c r="D199" s="576"/>
      <c r="E199" s="576"/>
      <c r="F199" s="576"/>
      <c r="G199" s="576"/>
      <c r="H199" s="576"/>
      <c r="I199" s="576"/>
      <c r="J199" s="576"/>
      <c r="K199" s="577"/>
      <c r="L199" s="577"/>
      <c r="M199" s="577"/>
      <c r="N199" s="577"/>
      <c r="O199" s="577"/>
      <c r="P199" s="581"/>
      <c r="Q199" s="581"/>
      <c r="T199" s="133"/>
    </row>
    <row r="200" spans="1:20" ht="15" customHeight="1" x14ac:dyDescent="0.25">
      <c r="A200" s="369"/>
      <c r="B200" s="576"/>
      <c r="C200" s="576"/>
      <c r="D200" s="576"/>
      <c r="E200" s="576"/>
      <c r="F200" s="576"/>
      <c r="G200" s="576"/>
      <c r="H200" s="576"/>
      <c r="I200" s="576"/>
      <c r="J200" s="576"/>
      <c r="K200" s="577"/>
      <c r="L200" s="577"/>
      <c r="M200" s="577"/>
      <c r="N200" s="577"/>
      <c r="O200" s="577"/>
      <c r="P200" s="581"/>
      <c r="Q200" s="581"/>
      <c r="T200" s="133"/>
    </row>
    <row r="201" spans="1:20" ht="15" customHeight="1" x14ac:dyDescent="0.25">
      <c r="A201" s="369"/>
      <c r="B201" s="576"/>
      <c r="C201" s="576"/>
      <c r="D201" s="576"/>
      <c r="E201" s="576"/>
      <c r="F201" s="576"/>
      <c r="G201" s="576"/>
      <c r="H201" s="576"/>
      <c r="I201" s="576"/>
      <c r="J201" s="576"/>
      <c r="K201" s="577"/>
      <c r="L201" s="577"/>
      <c r="M201" s="577"/>
      <c r="N201" s="577"/>
      <c r="O201" s="577"/>
      <c r="P201" s="581"/>
      <c r="Q201" s="581"/>
      <c r="T201" s="133"/>
    </row>
    <row r="202" spans="1:20" ht="15" customHeight="1" x14ac:dyDescent="0.25">
      <c r="A202" s="369"/>
      <c r="B202" s="576"/>
      <c r="C202" s="576"/>
      <c r="D202" s="576"/>
      <c r="E202" s="576"/>
      <c r="F202" s="576"/>
      <c r="G202" s="576"/>
      <c r="H202" s="576"/>
      <c r="I202" s="576"/>
      <c r="J202" s="576"/>
      <c r="K202" s="577"/>
      <c r="L202" s="577"/>
      <c r="M202" s="577"/>
      <c r="N202" s="577"/>
      <c r="O202" s="577"/>
      <c r="P202" s="581"/>
      <c r="Q202" s="581"/>
      <c r="T202" s="133"/>
    </row>
    <row r="203" spans="1:20" ht="15" customHeight="1" x14ac:dyDescent="0.25">
      <c r="A203" s="369"/>
      <c r="B203" s="576"/>
      <c r="C203" s="576"/>
      <c r="D203" s="576"/>
      <c r="E203" s="576"/>
      <c r="F203" s="576"/>
      <c r="G203" s="576"/>
      <c r="H203" s="576"/>
      <c r="I203" s="576"/>
      <c r="J203" s="576"/>
      <c r="K203" s="577"/>
      <c r="L203" s="577"/>
      <c r="M203" s="577"/>
      <c r="N203" s="577"/>
      <c r="O203" s="577"/>
      <c r="P203" s="581"/>
      <c r="Q203" s="581"/>
      <c r="T203" s="133"/>
    </row>
    <row r="204" spans="1:20" ht="15" customHeight="1" x14ac:dyDescent="0.25">
      <c r="A204" s="369"/>
      <c r="B204" s="576"/>
      <c r="C204" s="576"/>
      <c r="D204" s="576"/>
      <c r="E204" s="576"/>
      <c r="F204" s="576"/>
      <c r="G204" s="576"/>
      <c r="H204" s="576"/>
      <c r="I204" s="576"/>
      <c r="J204" s="576"/>
      <c r="K204" s="577"/>
      <c r="L204" s="577"/>
      <c r="M204" s="577"/>
      <c r="N204" s="577"/>
      <c r="O204" s="577"/>
      <c r="P204" s="581"/>
      <c r="Q204" s="581"/>
      <c r="T204" s="133"/>
    </row>
    <row r="205" spans="1:20" ht="15" customHeight="1" x14ac:dyDescent="0.25">
      <c r="A205" s="369"/>
      <c r="B205" s="576"/>
      <c r="C205" s="576"/>
      <c r="D205" s="576"/>
      <c r="E205" s="576"/>
      <c r="F205" s="576"/>
      <c r="G205" s="576"/>
      <c r="H205" s="576"/>
      <c r="I205" s="576"/>
      <c r="J205" s="576"/>
      <c r="K205" s="577"/>
      <c r="L205" s="577"/>
      <c r="M205" s="577"/>
      <c r="N205" s="577"/>
      <c r="O205" s="577"/>
      <c r="P205" s="581"/>
      <c r="Q205" s="581"/>
      <c r="T205" s="133"/>
    </row>
    <row r="206" spans="1:20" ht="15" customHeight="1" x14ac:dyDescent="0.25">
      <c r="A206" s="369"/>
      <c r="B206" s="576"/>
      <c r="C206" s="576"/>
      <c r="D206" s="576"/>
      <c r="E206" s="576"/>
      <c r="F206" s="576"/>
      <c r="G206" s="576"/>
      <c r="H206" s="576"/>
      <c r="I206" s="576"/>
      <c r="J206" s="576"/>
      <c r="K206" s="577"/>
      <c r="L206" s="577"/>
      <c r="M206" s="577"/>
      <c r="N206" s="577"/>
      <c r="O206" s="577"/>
      <c r="P206" s="581"/>
      <c r="Q206" s="581"/>
      <c r="T206" s="133"/>
    </row>
    <row r="207" spans="1:20" ht="15" customHeight="1" x14ac:dyDescent="0.25">
      <c r="A207" s="369"/>
      <c r="B207" s="576"/>
      <c r="C207" s="576"/>
      <c r="D207" s="576"/>
      <c r="E207" s="576"/>
      <c r="F207" s="576"/>
      <c r="G207" s="576"/>
      <c r="H207" s="576"/>
      <c r="I207" s="576"/>
      <c r="J207" s="576"/>
      <c r="K207" s="577"/>
      <c r="L207" s="577"/>
      <c r="M207" s="577"/>
      <c r="N207" s="577"/>
      <c r="O207" s="577"/>
      <c r="P207" s="581"/>
      <c r="Q207" s="581"/>
      <c r="T207" s="133"/>
    </row>
    <row r="208" spans="1:20" ht="15" customHeight="1" x14ac:dyDescent="0.25">
      <c r="A208" s="369"/>
      <c r="B208" s="576"/>
      <c r="C208" s="576"/>
      <c r="D208" s="576"/>
      <c r="E208" s="576"/>
      <c r="F208" s="576"/>
      <c r="G208" s="576"/>
      <c r="H208" s="576"/>
      <c r="I208" s="576"/>
      <c r="J208" s="576"/>
      <c r="K208" s="577"/>
      <c r="L208" s="577"/>
      <c r="M208" s="577"/>
      <c r="N208" s="577"/>
      <c r="O208" s="577"/>
      <c r="P208" s="581"/>
      <c r="Q208" s="581"/>
      <c r="T208" s="133"/>
    </row>
    <row r="209" spans="1:20" ht="15" customHeight="1" x14ac:dyDescent="0.25">
      <c r="A209" s="369"/>
      <c r="B209" s="576"/>
      <c r="C209" s="576"/>
      <c r="D209" s="576"/>
      <c r="E209" s="576"/>
      <c r="F209" s="576"/>
      <c r="G209" s="576"/>
      <c r="H209" s="576"/>
      <c r="I209" s="576"/>
      <c r="J209" s="576"/>
      <c r="K209" s="577"/>
      <c r="L209" s="577"/>
      <c r="M209" s="577"/>
      <c r="N209" s="577"/>
      <c r="O209" s="577"/>
      <c r="P209" s="581"/>
      <c r="Q209" s="581"/>
      <c r="T209" s="133"/>
    </row>
    <row r="210" spans="1:20" ht="15" customHeight="1" x14ac:dyDescent="0.25">
      <c r="A210" s="369"/>
      <c r="B210" s="576"/>
      <c r="C210" s="576"/>
      <c r="D210" s="576"/>
      <c r="E210" s="576"/>
      <c r="F210" s="576"/>
      <c r="G210" s="576"/>
      <c r="H210" s="576"/>
      <c r="I210" s="576"/>
      <c r="J210" s="576"/>
      <c r="K210" s="577"/>
      <c r="L210" s="577"/>
      <c r="M210" s="577"/>
      <c r="N210" s="577"/>
      <c r="O210" s="577"/>
      <c r="P210" s="581"/>
      <c r="Q210" s="581"/>
      <c r="T210" s="133"/>
    </row>
    <row r="211" spans="1:20" ht="15" customHeight="1" x14ac:dyDescent="0.25">
      <c r="A211" s="369"/>
      <c r="B211" s="576"/>
      <c r="C211" s="576"/>
      <c r="D211" s="576"/>
      <c r="E211" s="576"/>
      <c r="F211" s="576"/>
      <c r="G211" s="576"/>
      <c r="H211" s="576"/>
      <c r="I211" s="576"/>
      <c r="J211" s="576"/>
      <c r="K211" s="577"/>
      <c r="L211" s="577"/>
      <c r="M211" s="577"/>
      <c r="N211" s="577"/>
      <c r="O211" s="577"/>
      <c r="P211" s="581"/>
      <c r="Q211" s="581"/>
      <c r="T211" s="133"/>
    </row>
    <row r="212" spans="1:20" ht="15" customHeight="1" x14ac:dyDescent="0.25">
      <c r="A212" s="369"/>
      <c r="B212" s="576"/>
      <c r="C212" s="576"/>
      <c r="D212" s="576"/>
      <c r="E212" s="576"/>
      <c r="F212" s="576"/>
      <c r="G212" s="576"/>
      <c r="H212" s="576"/>
      <c r="I212" s="576"/>
      <c r="J212" s="576"/>
      <c r="K212" s="577"/>
      <c r="L212" s="577"/>
      <c r="M212" s="577"/>
      <c r="N212" s="577"/>
      <c r="O212" s="577"/>
      <c r="P212" s="581"/>
      <c r="Q212" s="581"/>
      <c r="T212" s="133"/>
    </row>
    <row r="213" spans="1:20" ht="15" customHeight="1" x14ac:dyDescent="0.25">
      <c r="A213" s="369"/>
      <c r="B213" s="576"/>
      <c r="C213" s="576"/>
      <c r="D213" s="576"/>
      <c r="E213" s="576"/>
      <c r="F213" s="576"/>
      <c r="G213" s="576"/>
      <c r="H213" s="576"/>
      <c r="I213" s="576"/>
      <c r="J213" s="576"/>
      <c r="K213" s="577"/>
      <c r="L213" s="577"/>
      <c r="M213" s="577"/>
      <c r="N213" s="577"/>
      <c r="O213" s="577"/>
      <c r="P213" s="581"/>
      <c r="Q213" s="581"/>
      <c r="T213" s="133"/>
    </row>
    <row r="214" spans="1:20" ht="15" customHeight="1" x14ac:dyDescent="0.25">
      <c r="A214" s="369"/>
      <c r="B214" s="576"/>
      <c r="C214" s="576"/>
      <c r="D214" s="576"/>
      <c r="E214" s="576"/>
      <c r="F214" s="576"/>
      <c r="G214" s="576"/>
      <c r="H214" s="576"/>
      <c r="I214" s="576"/>
      <c r="J214" s="576"/>
      <c r="K214" s="577"/>
      <c r="L214" s="577"/>
      <c r="M214" s="577"/>
      <c r="N214" s="577"/>
      <c r="O214" s="577"/>
      <c r="P214" s="581"/>
      <c r="Q214" s="581"/>
      <c r="T214" s="133"/>
    </row>
    <row r="215" spans="1:20" ht="15" customHeight="1" x14ac:dyDescent="0.25">
      <c r="A215" s="369"/>
      <c r="B215" s="576"/>
      <c r="C215" s="576"/>
      <c r="D215" s="576"/>
      <c r="E215" s="576"/>
      <c r="F215" s="576"/>
      <c r="G215" s="576"/>
      <c r="H215" s="576"/>
      <c r="I215" s="576"/>
      <c r="J215" s="576"/>
      <c r="K215" s="577"/>
      <c r="L215" s="577"/>
      <c r="M215" s="577"/>
      <c r="N215" s="577"/>
      <c r="O215" s="577"/>
      <c r="P215" s="581"/>
      <c r="Q215" s="581"/>
      <c r="T215" s="133"/>
    </row>
    <row r="216" spans="1:20" ht="15" customHeight="1" x14ac:dyDescent="0.25">
      <c r="A216" s="369"/>
      <c r="B216" s="576"/>
      <c r="C216" s="576"/>
      <c r="D216" s="576"/>
      <c r="E216" s="576"/>
      <c r="F216" s="576"/>
      <c r="G216" s="576"/>
      <c r="H216" s="576"/>
      <c r="I216" s="576"/>
      <c r="J216" s="576"/>
      <c r="K216" s="577"/>
      <c r="L216" s="577"/>
      <c r="M216" s="577"/>
      <c r="N216" s="577"/>
      <c r="O216" s="577"/>
      <c r="P216" s="581"/>
      <c r="Q216" s="581"/>
      <c r="T216" s="133"/>
    </row>
    <row r="217" spans="1:20" ht="15" customHeight="1" x14ac:dyDescent="0.25">
      <c r="A217" s="369"/>
      <c r="B217" s="576"/>
      <c r="C217" s="576"/>
      <c r="D217" s="576"/>
      <c r="E217" s="576"/>
      <c r="F217" s="576"/>
      <c r="G217" s="576"/>
      <c r="H217" s="576"/>
      <c r="I217" s="576"/>
      <c r="J217" s="576"/>
      <c r="K217" s="577"/>
      <c r="L217" s="577"/>
      <c r="M217" s="577"/>
      <c r="N217" s="577"/>
      <c r="O217" s="577"/>
      <c r="P217" s="581"/>
      <c r="Q217" s="581"/>
      <c r="T217" s="133"/>
    </row>
    <row r="218" spans="1:20" ht="15" customHeight="1" x14ac:dyDescent="0.25">
      <c r="A218" s="369"/>
      <c r="B218" s="576"/>
      <c r="C218" s="576"/>
      <c r="D218" s="576"/>
      <c r="E218" s="576"/>
      <c r="F218" s="576"/>
      <c r="G218" s="576"/>
      <c r="H218" s="576"/>
      <c r="I218" s="576"/>
      <c r="J218" s="576"/>
      <c r="K218" s="577"/>
      <c r="L218" s="577"/>
      <c r="M218" s="577"/>
      <c r="N218" s="577"/>
      <c r="O218" s="577"/>
      <c r="P218" s="581"/>
      <c r="Q218" s="581"/>
      <c r="T218" s="133"/>
    </row>
    <row r="219" spans="1:20" ht="15" customHeight="1" x14ac:dyDescent="0.25">
      <c r="A219" s="369"/>
      <c r="B219" s="576"/>
      <c r="C219" s="576"/>
      <c r="D219" s="576"/>
      <c r="E219" s="576"/>
      <c r="F219" s="576"/>
      <c r="G219" s="576"/>
      <c r="H219" s="576"/>
      <c r="I219" s="576"/>
      <c r="J219" s="576"/>
      <c r="K219" s="577"/>
      <c r="L219" s="577"/>
      <c r="M219" s="577"/>
      <c r="N219" s="577"/>
      <c r="O219" s="577"/>
      <c r="P219" s="581"/>
      <c r="Q219" s="581"/>
      <c r="T219" s="133"/>
    </row>
    <row r="220" spans="1:20" ht="15" customHeight="1" x14ac:dyDescent="0.25">
      <c r="A220" s="369"/>
      <c r="B220" s="576"/>
      <c r="C220" s="576"/>
      <c r="D220" s="576"/>
      <c r="E220" s="576"/>
      <c r="F220" s="576"/>
      <c r="G220" s="576"/>
      <c r="H220" s="576"/>
      <c r="I220" s="576"/>
      <c r="J220" s="576"/>
      <c r="K220" s="577"/>
      <c r="L220" s="577"/>
      <c r="M220" s="577"/>
      <c r="N220" s="577"/>
      <c r="O220" s="577"/>
      <c r="P220" s="581"/>
      <c r="Q220" s="581"/>
      <c r="T220" s="133"/>
    </row>
    <row r="221" spans="1:20" ht="15" customHeight="1" x14ac:dyDescent="0.25">
      <c r="A221" s="369"/>
      <c r="B221" s="576"/>
      <c r="C221" s="576"/>
      <c r="D221" s="576"/>
      <c r="E221" s="576"/>
      <c r="F221" s="576"/>
      <c r="G221" s="576"/>
      <c r="H221" s="576"/>
      <c r="I221" s="576"/>
      <c r="J221" s="576"/>
      <c r="K221" s="577"/>
      <c r="L221" s="577"/>
      <c r="M221" s="577"/>
      <c r="N221" s="577"/>
      <c r="O221" s="577"/>
      <c r="P221" s="581"/>
      <c r="Q221" s="581"/>
      <c r="T221" s="133"/>
    </row>
    <row r="222" spans="1:20" ht="15" customHeight="1" x14ac:dyDescent="0.25">
      <c r="A222" s="369"/>
      <c r="B222" s="576"/>
      <c r="C222" s="576"/>
      <c r="D222" s="576"/>
      <c r="E222" s="576"/>
      <c r="F222" s="576"/>
      <c r="G222" s="576"/>
      <c r="H222" s="576"/>
      <c r="I222" s="576"/>
      <c r="J222" s="576"/>
      <c r="K222" s="577"/>
      <c r="L222" s="577"/>
      <c r="M222" s="577"/>
      <c r="N222" s="577"/>
      <c r="O222" s="577"/>
      <c r="P222" s="581"/>
      <c r="Q222" s="581"/>
      <c r="T222" s="133"/>
    </row>
    <row r="223" spans="1:20" ht="15" customHeight="1" x14ac:dyDescent="0.25">
      <c r="A223" s="369"/>
      <c r="B223" s="576"/>
      <c r="C223" s="576"/>
      <c r="D223" s="576"/>
      <c r="E223" s="576"/>
      <c r="F223" s="576"/>
      <c r="G223" s="576"/>
      <c r="H223" s="576"/>
      <c r="I223" s="576"/>
      <c r="J223" s="576"/>
      <c r="K223" s="577"/>
      <c r="L223" s="577"/>
      <c r="M223" s="577"/>
      <c r="N223" s="577"/>
      <c r="O223" s="577"/>
      <c r="P223" s="581"/>
      <c r="Q223" s="581"/>
      <c r="T223" s="133"/>
    </row>
    <row r="224" spans="1:20" ht="15" customHeight="1" x14ac:dyDescent="0.25">
      <c r="A224" s="369"/>
      <c r="B224" s="576"/>
      <c r="C224" s="576"/>
      <c r="D224" s="576"/>
      <c r="E224" s="576"/>
      <c r="F224" s="576"/>
      <c r="G224" s="576"/>
      <c r="H224" s="576"/>
      <c r="I224" s="576"/>
      <c r="J224" s="576"/>
      <c r="K224" s="577"/>
      <c r="L224" s="577"/>
      <c r="M224" s="577"/>
      <c r="N224" s="577"/>
      <c r="O224" s="577"/>
      <c r="P224" s="581"/>
      <c r="Q224" s="581"/>
      <c r="T224" s="133"/>
    </row>
    <row r="225" spans="1:22" ht="15" customHeight="1" x14ac:dyDescent="0.25">
      <c r="A225" s="369"/>
      <c r="B225" s="576"/>
      <c r="C225" s="576"/>
      <c r="D225" s="576"/>
      <c r="E225" s="576"/>
      <c r="F225" s="576"/>
      <c r="G225" s="576"/>
      <c r="H225" s="576"/>
      <c r="I225" s="576"/>
      <c r="J225" s="576"/>
      <c r="K225" s="577"/>
      <c r="L225" s="577"/>
      <c r="M225" s="577"/>
      <c r="N225" s="577"/>
      <c r="O225" s="577"/>
      <c r="P225" s="581"/>
      <c r="Q225" s="581"/>
      <c r="T225" s="133"/>
    </row>
    <row r="226" spans="1:22" ht="15" customHeight="1" x14ac:dyDescent="0.25">
      <c r="A226" s="369"/>
      <c r="B226" s="576"/>
      <c r="C226" s="576"/>
      <c r="D226" s="576"/>
      <c r="E226" s="576"/>
      <c r="F226" s="576"/>
      <c r="G226" s="576"/>
      <c r="H226" s="576"/>
      <c r="I226" s="576"/>
      <c r="J226" s="576"/>
      <c r="K226" s="577"/>
      <c r="L226" s="577"/>
      <c r="M226" s="577"/>
      <c r="N226" s="577"/>
      <c r="O226" s="577"/>
      <c r="P226" s="581"/>
      <c r="Q226" s="581"/>
      <c r="T226" s="133"/>
    </row>
    <row r="227" spans="1:22" ht="15" customHeight="1" x14ac:dyDescent="0.25">
      <c r="A227" s="369"/>
      <c r="B227" s="576"/>
      <c r="C227" s="576"/>
      <c r="D227" s="576"/>
      <c r="E227" s="576"/>
      <c r="F227" s="576"/>
      <c r="G227" s="576"/>
      <c r="H227" s="576"/>
      <c r="I227" s="576"/>
      <c r="J227" s="576"/>
      <c r="K227" s="577"/>
      <c r="L227" s="577"/>
      <c r="M227" s="577"/>
      <c r="N227" s="577"/>
      <c r="O227" s="577"/>
      <c r="P227" s="581"/>
      <c r="Q227" s="581"/>
      <c r="T227" s="133"/>
    </row>
    <row r="228" spans="1:22" ht="15" customHeight="1" x14ac:dyDescent="0.25">
      <c r="A228" s="369"/>
      <c r="B228" s="576"/>
      <c r="C228" s="576"/>
      <c r="D228" s="576"/>
      <c r="E228" s="576"/>
      <c r="F228" s="576"/>
      <c r="G228" s="576"/>
      <c r="H228" s="576"/>
      <c r="I228" s="576"/>
      <c r="J228" s="576"/>
      <c r="K228" s="577"/>
      <c r="L228" s="577"/>
      <c r="M228" s="577"/>
      <c r="N228" s="577"/>
      <c r="O228" s="577"/>
      <c r="P228" s="581"/>
      <c r="Q228" s="581"/>
      <c r="T228" s="133"/>
    </row>
    <row r="229" spans="1:22" ht="15" customHeight="1" x14ac:dyDescent="0.25">
      <c r="A229" s="369"/>
      <c r="B229" s="576"/>
      <c r="C229" s="576"/>
      <c r="D229" s="576"/>
      <c r="E229" s="576"/>
      <c r="F229" s="576"/>
      <c r="G229" s="576"/>
      <c r="H229" s="576"/>
      <c r="I229" s="576"/>
      <c r="J229" s="576"/>
      <c r="K229" s="577"/>
      <c r="L229" s="577"/>
      <c r="M229" s="577"/>
      <c r="N229" s="577"/>
      <c r="O229" s="577"/>
      <c r="P229" s="581"/>
      <c r="Q229" s="581"/>
      <c r="T229" s="133"/>
    </row>
    <row r="230" spans="1:22" ht="15" customHeight="1" x14ac:dyDescent="0.25">
      <c r="A230" s="369"/>
      <c r="B230" s="576"/>
      <c r="C230" s="576"/>
      <c r="D230" s="576"/>
      <c r="E230" s="576"/>
      <c r="F230" s="576"/>
      <c r="G230" s="576"/>
      <c r="H230" s="576"/>
      <c r="I230" s="576"/>
      <c r="J230" s="576"/>
      <c r="K230" s="577"/>
      <c r="L230" s="577"/>
      <c r="M230" s="577"/>
      <c r="N230" s="577"/>
      <c r="O230" s="577"/>
      <c r="P230" s="581"/>
      <c r="Q230" s="581"/>
      <c r="T230" s="133"/>
    </row>
    <row r="231" spans="1:22" ht="17.25" customHeight="1" x14ac:dyDescent="0.25">
      <c r="A231" s="369"/>
      <c r="B231" s="250"/>
      <c r="C231" s="250"/>
      <c r="D231" s="250"/>
      <c r="E231" s="250"/>
      <c r="F231" s="250" t="s">
        <v>4</v>
      </c>
      <c r="G231" s="253"/>
      <c r="H231" s="253"/>
      <c r="I231" s="253"/>
      <c r="J231" s="253"/>
      <c r="K231" s="253"/>
      <c r="L231" s="229"/>
      <c r="M231" s="571" t="s">
        <v>3</v>
      </c>
      <c r="N231" s="571"/>
      <c r="O231" s="571"/>
      <c r="P231" s="593">
        <f>SUM(P193:Q230)</f>
        <v>0</v>
      </c>
      <c r="Q231" s="594"/>
      <c r="T231" s="191"/>
    </row>
    <row r="232" spans="1:22" ht="17.25" customHeight="1" x14ac:dyDescent="0.25">
      <c r="A232" s="369"/>
      <c r="B232" s="574" t="s">
        <v>500</v>
      </c>
      <c r="C232" s="574"/>
      <c r="D232" s="574"/>
      <c r="E232" s="574"/>
      <c r="F232" s="574"/>
      <c r="G232" s="574"/>
      <c r="H232" s="574"/>
      <c r="I232" s="574"/>
      <c r="J232" s="574"/>
      <c r="K232" s="574"/>
      <c r="L232" s="574"/>
      <c r="M232" s="574"/>
      <c r="N232" s="574"/>
      <c r="O232" s="574"/>
      <c r="P232" s="574"/>
      <c r="Q232" s="574"/>
      <c r="T232" s="191"/>
    </row>
    <row r="233" spans="1:22" s="2" customFormat="1" ht="13.2" x14ac:dyDescent="0.25">
      <c r="A233" s="369"/>
      <c r="B233" s="205" t="str">
        <f>'Main Page'!$G$9</f>
        <v>2026-2027</v>
      </c>
      <c r="C233" s="368" t="s">
        <v>526</v>
      </c>
      <c r="D233" s="368"/>
      <c r="E233" s="206" t="str">
        <f>'Main Page'!$F$13</f>
        <v>Albemarle County Public Schools</v>
      </c>
      <c r="F233" s="206"/>
      <c r="G233" s="206"/>
      <c r="H233" s="207"/>
      <c r="I233" s="206" t="s">
        <v>532</v>
      </c>
      <c r="J233" s="208">
        <f>'Main Page'!$F$14</f>
        <v>2</v>
      </c>
      <c r="K233" s="370" t="str">
        <f>'Main Page'!$B$6</f>
        <v>Title IV, Part A, Student Support and Academic Enrichment Grants</v>
      </c>
      <c r="L233" s="370"/>
      <c r="M233" s="370"/>
      <c r="N233" s="370"/>
      <c r="O233" s="370"/>
      <c r="P233" s="370"/>
      <c r="Q233" s="370"/>
      <c r="R233" s="553"/>
      <c r="S233" s="9"/>
      <c r="T233" s="9"/>
      <c r="U233" s="9"/>
      <c r="V233" s="9"/>
    </row>
    <row r="234" spans="1:22" ht="17.25" customHeight="1" x14ac:dyDescent="0.25">
      <c r="A234" s="369"/>
      <c r="B234" s="549" t="s">
        <v>245</v>
      </c>
      <c r="C234" s="549"/>
      <c r="D234" s="549"/>
      <c r="E234" s="549"/>
      <c r="F234" s="549"/>
      <c r="G234" s="549"/>
      <c r="H234" s="549"/>
      <c r="I234" s="549"/>
      <c r="J234" s="549"/>
      <c r="K234" s="549"/>
      <c r="L234" s="549"/>
      <c r="M234" s="549"/>
      <c r="N234" s="549"/>
      <c r="O234" s="549"/>
      <c r="P234" s="549"/>
      <c r="Q234" s="549"/>
      <c r="T234" s="191"/>
    </row>
    <row r="235" spans="1:22" ht="27.75" customHeight="1" x14ac:dyDescent="0.25">
      <c r="A235" s="369"/>
      <c r="B235" s="533" t="s">
        <v>240</v>
      </c>
      <c r="C235" s="534"/>
      <c r="D235" s="534"/>
      <c r="E235" s="534"/>
      <c r="F235" s="534"/>
      <c r="G235" s="534"/>
      <c r="H235" s="534"/>
      <c r="I235" s="534"/>
      <c r="J235" s="534"/>
      <c r="K235" s="534"/>
      <c r="L235" s="534"/>
      <c r="M235" s="534"/>
      <c r="N235" s="534"/>
      <c r="O235" s="534"/>
      <c r="P235" s="534"/>
      <c r="Q235" s="535"/>
      <c r="T235" s="191"/>
    </row>
    <row r="236" spans="1:22" ht="127.5" customHeight="1" x14ac:dyDescent="0.25">
      <c r="A236" s="369"/>
      <c r="B236" s="582"/>
      <c r="C236" s="583"/>
      <c r="D236" s="583"/>
      <c r="E236" s="583"/>
      <c r="F236" s="583"/>
      <c r="G236" s="583"/>
      <c r="H236" s="583"/>
      <c r="I236" s="583"/>
      <c r="J236" s="583"/>
      <c r="K236" s="583"/>
      <c r="L236" s="583"/>
      <c r="M236" s="583"/>
      <c r="N236" s="583"/>
      <c r="O236" s="583"/>
      <c r="P236" s="583"/>
      <c r="Q236" s="584"/>
      <c r="T236" s="133"/>
    </row>
    <row r="237" spans="1:22" ht="127.5" customHeight="1" x14ac:dyDescent="0.25">
      <c r="A237" s="369"/>
      <c r="B237" s="585"/>
      <c r="C237" s="586"/>
      <c r="D237" s="586"/>
      <c r="E237" s="586"/>
      <c r="F237" s="586"/>
      <c r="G237" s="586"/>
      <c r="H237" s="586"/>
      <c r="I237" s="586"/>
      <c r="J237" s="586"/>
      <c r="K237" s="586"/>
      <c r="L237" s="586"/>
      <c r="M237" s="586"/>
      <c r="N237" s="586"/>
      <c r="O237" s="586"/>
      <c r="P237" s="586"/>
      <c r="Q237" s="587"/>
      <c r="T237" s="133"/>
    </row>
    <row r="238" spans="1:22" ht="127.5" customHeight="1" x14ac:dyDescent="0.25">
      <c r="A238" s="369"/>
      <c r="B238" s="588"/>
      <c r="C238" s="589"/>
      <c r="D238" s="589"/>
      <c r="E238" s="589"/>
      <c r="F238" s="589"/>
      <c r="G238" s="589"/>
      <c r="H238" s="589"/>
      <c r="I238" s="589"/>
      <c r="J238" s="589"/>
      <c r="K238" s="589"/>
      <c r="L238" s="589"/>
      <c r="M238" s="589"/>
      <c r="N238" s="589"/>
      <c r="O238" s="589"/>
      <c r="P238" s="589"/>
      <c r="Q238" s="590"/>
      <c r="T238" s="133"/>
    </row>
    <row r="239" spans="1:22" ht="17.25" customHeight="1" x14ac:dyDescent="0.25">
      <c r="A239" s="369"/>
      <c r="B239" s="599" t="s">
        <v>1</v>
      </c>
      <c r="C239" s="599"/>
      <c r="D239" s="599"/>
      <c r="E239" s="599"/>
      <c r="F239" s="599"/>
      <c r="G239" s="599"/>
      <c r="H239" s="599"/>
      <c r="I239" s="599"/>
      <c r="J239" s="599"/>
      <c r="K239" s="601" t="s">
        <v>499</v>
      </c>
      <c r="L239" s="602"/>
      <c r="M239" s="599" t="s">
        <v>241</v>
      </c>
      <c r="N239" s="599"/>
      <c r="O239" s="599"/>
      <c r="P239" s="600" t="s">
        <v>2</v>
      </c>
      <c r="Q239" s="600"/>
      <c r="T239" s="191"/>
    </row>
    <row r="240" spans="1:22" ht="15" customHeight="1" x14ac:dyDescent="0.25">
      <c r="A240" s="369"/>
      <c r="B240" s="576"/>
      <c r="C240" s="576"/>
      <c r="D240" s="576"/>
      <c r="E240" s="576"/>
      <c r="F240" s="576"/>
      <c r="G240" s="576"/>
      <c r="H240" s="576"/>
      <c r="I240" s="576"/>
      <c r="J240" s="576"/>
      <c r="K240" s="577"/>
      <c r="L240" s="577"/>
      <c r="M240" s="577"/>
      <c r="N240" s="577"/>
      <c r="O240" s="577"/>
      <c r="P240" s="581"/>
      <c r="Q240" s="581"/>
      <c r="T240" s="133"/>
    </row>
    <row r="241" spans="1:20" ht="15" customHeight="1" x14ac:dyDescent="0.25">
      <c r="A241" s="369"/>
      <c r="B241" s="576"/>
      <c r="C241" s="576"/>
      <c r="D241" s="576"/>
      <c r="E241" s="576"/>
      <c r="F241" s="576"/>
      <c r="G241" s="576"/>
      <c r="H241" s="576"/>
      <c r="I241" s="576"/>
      <c r="J241" s="576"/>
      <c r="K241" s="577"/>
      <c r="L241" s="577"/>
      <c r="M241" s="577"/>
      <c r="N241" s="577"/>
      <c r="O241" s="577"/>
      <c r="P241" s="581"/>
      <c r="Q241" s="581"/>
      <c r="T241" s="133"/>
    </row>
    <row r="242" spans="1:20" ht="15" customHeight="1" x14ac:dyDescent="0.25">
      <c r="A242" s="369"/>
      <c r="B242" s="576"/>
      <c r="C242" s="576"/>
      <c r="D242" s="576"/>
      <c r="E242" s="576"/>
      <c r="F242" s="576"/>
      <c r="G242" s="576"/>
      <c r="H242" s="576"/>
      <c r="I242" s="576"/>
      <c r="J242" s="576"/>
      <c r="K242" s="577"/>
      <c r="L242" s="577"/>
      <c r="M242" s="577"/>
      <c r="N242" s="577"/>
      <c r="O242" s="577"/>
      <c r="P242" s="581"/>
      <c r="Q242" s="581"/>
      <c r="T242" s="133"/>
    </row>
    <row r="243" spans="1:20" ht="15" customHeight="1" x14ac:dyDescent="0.25">
      <c r="A243" s="369"/>
      <c r="B243" s="576"/>
      <c r="C243" s="576"/>
      <c r="D243" s="576"/>
      <c r="E243" s="576"/>
      <c r="F243" s="576"/>
      <c r="G243" s="576"/>
      <c r="H243" s="576"/>
      <c r="I243" s="576"/>
      <c r="J243" s="576"/>
      <c r="K243" s="577"/>
      <c r="L243" s="577"/>
      <c r="M243" s="577"/>
      <c r="N243" s="577"/>
      <c r="O243" s="577"/>
      <c r="P243" s="581"/>
      <c r="Q243" s="581"/>
      <c r="T243" s="133"/>
    </row>
    <row r="244" spans="1:20" ht="15" customHeight="1" x14ac:dyDescent="0.25">
      <c r="A244" s="369"/>
      <c r="B244" s="576"/>
      <c r="C244" s="576"/>
      <c r="D244" s="576"/>
      <c r="E244" s="576"/>
      <c r="F244" s="576"/>
      <c r="G244" s="576"/>
      <c r="H244" s="576"/>
      <c r="I244" s="576"/>
      <c r="J244" s="576"/>
      <c r="K244" s="577"/>
      <c r="L244" s="577"/>
      <c r="M244" s="577"/>
      <c r="N244" s="577"/>
      <c r="O244" s="577"/>
      <c r="P244" s="581"/>
      <c r="Q244" s="581"/>
      <c r="T244" s="133"/>
    </row>
    <row r="245" spans="1:20" ht="15" customHeight="1" x14ac:dyDescent="0.25">
      <c r="A245" s="369"/>
      <c r="B245" s="576"/>
      <c r="C245" s="576"/>
      <c r="D245" s="576"/>
      <c r="E245" s="576"/>
      <c r="F245" s="576"/>
      <c r="G245" s="576"/>
      <c r="H245" s="576"/>
      <c r="I245" s="576"/>
      <c r="J245" s="576"/>
      <c r="K245" s="577"/>
      <c r="L245" s="577"/>
      <c r="M245" s="577"/>
      <c r="N245" s="577"/>
      <c r="O245" s="577"/>
      <c r="P245" s="581"/>
      <c r="Q245" s="581"/>
      <c r="T245" s="133"/>
    </row>
    <row r="246" spans="1:20" ht="15" customHeight="1" x14ac:dyDescent="0.25">
      <c r="A246" s="369"/>
      <c r="B246" s="576"/>
      <c r="C246" s="576"/>
      <c r="D246" s="576"/>
      <c r="E246" s="576"/>
      <c r="F246" s="576"/>
      <c r="G246" s="576"/>
      <c r="H246" s="576"/>
      <c r="I246" s="576"/>
      <c r="J246" s="576"/>
      <c r="K246" s="577"/>
      <c r="L246" s="577"/>
      <c r="M246" s="577"/>
      <c r="N246" s="577"/>
      <c r="O246" s="577"/>
      <c r="P246" s="581"/>
      <c r="Q246" s="581"/>
      <c r="T246" s="133"/>
    </row>
    <row r="247" spans="1:20" ht="15" customHeight="1" x14ac:dyDescent="0.25">
      <c r="A247" s="369"/>
      <c r="B247" s="576"/>
      <c r="C247" s="576"/>
      <c r="D247" s="576"/>
      <c r="E247" s="576"/>
      <c r="F247" s="576"/>
      <c r="G247" s="576"/>
      <c r="H247" s="576"/>
      <c r="I247" s="576"/>
      <c r="J247" s="576"/>
      <c r="K247" s="577"/>
      <c r="L247" s="577"/>
      <c r="M247" s="577"/>
      <c r="N247" s="577"/>
      <c r="O247" s="577"/>
      <c r="P247" s="581"/>
      <c r="Q247" s="581"/>
      <c r="T247" s="133"/>
    </row>
    <row r="248" spans="1:20" ht="15" customHeight="1" x14ac:dyDescent="0.25">
      <c r="A248" s="369"/>
      <c r="B248" s="576"/>
      <c r="C248" s="576"/>
      <c r="D248" s="576"/>
      <c r="E248" s="576"/>
      <c r="F248" s="576"/>
      <c r="G248" s="576"/>
      <c r="H248" s="576"/>
      <c r="I248" s="576"/>
      <c r="J248" s="576"/>
      <c r="K248" s="577"/>
      <c r="L248" s="577"/>
      <c r="M248" s="577"/>
      <c r="N248" s="577"/>
      <c r="O248" s="577"/>
      <c r="P248" s="581"/>
      <c r="Q248" s="581"/>
      <c r="T248" s="133"/>
    </row>
    <row r="249" spans="1:20" ht="15" customHeight="1" x14ac:dyDescent="0.25">
      <c r="A249" s="369"/>
      <c r="B249" s="576"/>
      <c r="C249" s="576"/>
      <c r="D249" s="576"/>
      <c r="E249" s="576"/>
      <c r="F249" s="576"/>
      <c r="G249" s="576"/>
      <c r="H249" s="576"/>
      <c r="I249" s="576"/>
      <c r="J249" s="576"/>
      <c r="K249" s="577"/>
      <c r="L249" s="577"/>
      <c r="M249" s="577"/>
      <c r="N249" s="577"/>
      <c r="O249" s="577"/>
      <c r="P249" s="581"/>
      <c r="Q249" s="581"/>
      <c r="T249" s="133"/>
    </row>
    <row r="250" spans="1:20" ht="15" customHeight="1" x14ac:dyDescent="0.25">
      <c r="A250" s="369"/>
      <c r="B250" s="576"/>
      <c r="C250" s="576"/>
      <c r="D250" s="576"/>
      <c r="E250" s="576"/>
      <c r="F250" s="576"/>
      <c r="G250" s="576"/>
      <c r="H250" s="576"/>
      <c r="I250" s="576"/>
      <c r="J250" s="576"/>
      <c r="K250" s="577"/>
      <c r="L250" s="577"/>
      <c r="M250" s="577"/>
      <c r="N250" s="577"/>
      <c r="O250" s="577"/>
      <c r="P250" s="581"/>
      <c r="Q250" s="581"/>
      <c r="T250" s="133"/>
    </row>
    <row r="251" spans="1:20" ht="15" customHeight="1" x14ac:dyDescent="0.25">
      <c r="A251" s="369"/>
      <c r="B251" s="576"/>
      <c r="C251" s="576"/>
      <c r="D251" s="576"/>
      <c r="E251" s="576"/>
      <c r="F251" s="576"/>
      <c r="G251" s="576"/>
      <c r="H251" s="576"/>
      <c r="I251" s="576"/>
      <c r="J251" s="576"/>
      <c r="K251" s="577"/>
      <c r="L251" s="577"/>
      <c r="M251" s="577"/>
      <c r="N251" s="577"/>
      <c r="O251" s="577"/>
      <c r="P251" s="581"/>
      <c r="Q251" s="581"/>
      <c r="T251" s="133"/>
    </row>
    <row r="252" spans="1:20" ht="15" customHeight="1" x14ac:dyDescent="0.25">
      <c r="A252" s="369"/>
      <c r="B252" s="576"/>
      <c r="C252" s="576"/>
      <c r="D252" s="576"/>
      <c r="E252" s="576"/>
      <c r="F252" s="576"/>
      <c r="G252" s="576"/>
      <c r="H252" s="576"/>
      <c r="I252" s="576"/>
      <c r="J252" s="576"/>
      <c r="K252" s="577"/>
      <c r="L252" s="577"/>
      <c r="M252" s="577"/>
      <c r="N252" s="577"/>
      <c r="O252" s="577"/>
      <c r="P252" s="581"/>
      <c r="Q252" s="581"/>
      <c r="T252" s="133"/>
    </row>
    <row r="253" spans="1:20" ht="15" customHeight="1" x14ac:dyDescent="0.25">
      <c r="A253" s="369"/>
      <c r="B253" s="576"/>
      <c r="C253" s="576"/>
      <c r="D253" s="576"/>
      <c r="E253" s="576"/>
      <c r="F253" s="576"/>
      <c r="G253" s="576"/>
      <c r="H253" s="576"/>
      <c r="I253" s="576"/>
      <c r="J253" s="576"/>
      <c r="K253" s="577"/>
      <c r="L253" s="577"/>
      <c r="M253" s="577"/>
      <c r="N253" s="577"/>
      <c r="O253" s="577"/>
      <c r="P253" s="581"/>
      <c r="Q253" s="581"/>
      <c r="T253" s="133"/>
    </row>
    <row r="254" spans="1:20" ht="15" customHeight="1" x14ac:dyDescent="0.25">
      <c r="A254" s="369"/>
      <c r="B254" s="576"/>
      <c r="C254" s="576"/>
      <c r="D254" s="576"/>
      <c r="E254" s="576"/>
      <c r="F254" s="576"/>
      <c r="G254" s="576"/>
      <c r="H254" s="576"/>
      <c r="I254" s="576"/>
      <c r="J254" s="576"/>
      <c r="K254" s="577"/>
      <c r="L254" s="577"/>
      <c r="M254" s="577"/>
      <c r="N254" s="577"/>
      <c r="O254" s="577"/>
      <c r="P254" s="581"/>
      <c r="Q254" s="581"/>
      <c r="T254" s="133"/>
    </row>
    <row r="255" spans="1:20" ht="15" customHeight="1" x14ac:dyDescent="0.25">
      <c r="A255" s="369"/>
      <c r="B255" s="576"/>
      <c r="C255" s="576"/>
      <c r="D255" s="576"/>
      <c r="E255" s="576"/>
      <c r="F255" s="576"/>
      <c r="G255" s="576"/>
      <c r="H255" s="576"/>
      <c r="I255" s="576"/>
      <c r="J255" s="576"/>
      <c r="K255" s="577"/>
      <c r="L255" s="577"/>
      <c r="M255" s="577"/>
      <c r="N255" s="577"/>
      <c r="O255" s="577"/>
      <c r="P255" s="581"/>
      <c r="Q255" s="581"/>
      <c r="T255" s="133"/>
    </row>
    <row r="256" spans="1:20" ht="15" customHeight="1" x14ac:dyDescent="0.25">
      <c r="A256" s="369"/>
      <c r="B256" s="576"/>
      <c r="C256" s="576"/>
      <c r="D256" s="576"/>
      <c r="E256" s="576"/>
      <c r="F256" s="576"/>
      <c r="G256" s="576"/>
      <c r="H256" s="576"/>
      <c r="I256" s="576"/>
      <c r="J256" s="576"/>
      <c r="K256" s="577"/>
      <c r="L256" s="577"/>
      <c r="M256" s="577"/>
      <c r="N256" s="577"/>
      <c r="O256" s="577"/>
      <c r="P256" s="581"/>
      <c r="Q256" s="581"/>
      <c r="T256" s="133"/>
    </row>
    <row r="257" spans="1:20" ht="15" customHeight="1" x14ac:dyDescent="0.25">
      <c r="A257" s="369"/>
      <c r="B257" s="576"/>
      <c r="C257" s="576"/>
      <c r="D257" s="576"/>
      <c r="E257" s="576"/>
      <c r="F257" s="576"/>
      <c r="G257" s="576"/>
      <c r="H257" s="576"/>
      <c r="I257" s="576"/>
      <c r="J257" s="576"/>
      <c r="K257" s="577"/>
      <c r="L257" s="577"/>
      <c r="M257" s="577"/>
      <c r="N257" s="577"/>
      <c r="O257" s="577"/>
      <c r="P257" s="581"/>
      <c r="Q257" s="581"/>
      <c r="T257" s="133"/>
    </row>
    <row r="258" spans="1:20" ht="15" customHeight="1" x14ac:dyDescent="0.25">
      <c r="A258" s="369"/>
      <c r="B258" s="576"/>
      <c r="C258" s="576"/>
      <c r="D258" s="576"/>
      <c r="E258" s="576"/>
      <c r="F258" s="576"/>
      <c r="G258" s="576"/>
      <c r="H258" s="576"/>
      <c r="I258" s="576"/>
      <c r="J258" s="576"/>
      <c r="K258" s="577"/>
      <c r="L258" s="577"/>
      <c r="M258" s="577"/>
      <c r="N258" s="577"/>
      <c r="O258" s="577"/>
      <c r="P258" s="581"/>
      <c r="Q258" s="581"/>
      <c r="T258" s="133"/>
    </row>
    <row r="259" spans="1:20" ht="15" customHeight="1" x14ac:dyDescent="0.25">
      <c r="A259" s="369"/>
      <c r="B259" s="576"/>
      <c r="C259" s="576"/>
      <c r="D259" s="576"/>
      <c r="E259" s="576"/>
      <c r="F259" s="576"/>
      <c r="G259" s="576"/>
      <c r="H259" s="576"/>
      <c r="I259" s="576"/>
      <c r="J259" s="576"/>
      <c r="K259" s="577"/>
      <c r="L259" s="577"/>
      <c r="M259" s="577"/>
      <c r="N259" s="577"/>
      <c r="O259" s="577"/>
      <c r="P259" s="581"/>
      <c r="Q259" s="581"/>
      <c r="T259" s="133"/>
    </row>
    <row r="260" spans="1:20" ht="15" customHeight="1" x14ac:dyDescent="0.25">
      <c r="A260" s="369"/>
      <c r="B260" s="576"/>
      <c r="C260" s="576"/>
      <c r="D260" s="576"/>
      <c r="E260" s="576"/>
      <c r="F260" s="576"/>
      <c r="G260" s="576"/>
      <c r="H260" s="576"/>
      <c r="I260" s="576"/>
      <c r="J260" s="576"/>
      <c r="K260" s="577"/>
      <c r="L260" s="577"/>
      <c r="M260" s="577"/>
      <c r="N260" s="577"/>
      <c r="O260" s="577"/>
      <c r="P260" s="581"/>
      <c r="Q260" s="581"/>
      <c r="T260" s="133"/>
    </row>
    <row r="261" spans="1:20" ht="15" customHeight="1" x14ac:dyDescent="0.25">
      <c r="A261" s="369"/>
      <c r="B261" s="576"/>
      <c r="C261" s="576"/>
      <c r="D261" s="576"/>
      <c r="E261" s="576"/>
      <c r="F261" s="576"/>
      <c r="G261" s="576"/>
      <c r="H261" s="576"/>
      <c r="I261" s="576"/>
      <c r="J261" s="576"/>
      <c r="K261" s="577"/>
      <c r="L261" s="577"/>
      <c r="M261" s="577"/>
      <c r="N261" s="577"/>
      <c r="O261" s="577"/>
      <c r="P261" s="581"/>
      <c r="Q261" s="581"/>
      <c r="T261" s="133"/>
    </row>
    <row r="262" spans="1:20" ht="15" customHeight="1" x14ac:dyDescent="0.25">
      <c r="A262" s="369"/>
      <c r="B262" s="576"/>
      <c r="C262" s="576"/>
      <c r="D262" s="576"/>
      <c r="E262" s="576"/>
      <c r="F262" s="576"/>
      <c r="G262" s="576"/>
      <c r="H262" s="576"/>
      <c r="I262" s="576"/>
      <c r="J262" s="576"/>
      <c r="K262" s="577"/>
      <c r="L262" s="577"/>
      <c r="M262" s="577"/>
      <c r="N262" s="577"/>
      <c r="O262" s="577"/>
      <c r="P262" s="581"/>
      <c r="Q262" s="581"/>
      <c r="T262" s="133"/>
    </row>
    <row r="263" spans="1:20" ht="15" customHeight="1" x14ac:dyDescent="0.25">
      <c r="A263" s="369"/>
      <c r="B263" s="576"/>
      <c r="C263" s="576"/>
      <c r="D263" s="576"/>
      <c r="E263" s="576"/>
      <c r="F263" s="576"/>
      <c r="G263" s="576"/>
      <c r="H263" s="576"/>
      <c r="I263" s="576"/>
      <c r="J263" s="576"/>
      <c r="K263" s="577"/>
      <c r="L263" s="577"/>
      <c r="M263" s="577"/>
      <c r="N263" s="577"/>
      <c r="O263" s="577"/>
      <c r="P263" s="581"/>
      <c r="Q263" s="581"/>
      <c r="T263" s="133"/>
    </row>
    <row r="264" spans="1:20" ht="15" customHeight="1" x14ac:dyDescent="0.25">
      <c r="A264" s="369"/>
      <c r="B264" s="576"/>
      <c r="C264" s="576"/>
      <c r="D264" s="576"/>
      <c r="E264" s="576"/>
      <c r="F264" s="576"/>
      <c r="G264" s="576"/>
      <c r="H264" s="576"/>
      <c r="I264" s="576"/>
      <c r="J264" s="576"/>
      <c r="K264" s="577"/>
      <c r="L264" s="577"/>
      <c r="M264" s="577"/>
      <c r="N264" s="577"/>
      <c r="O264" s="577"/>
      <c r="P264" s="581"/>
      <c r="Q264" s="581"/>
      <c r="T264" s="133"/>
    </row>
    <row r="265" spans="1:20" ht="15" customHeight="1" x14ac:dyDescent="0.25">
      <c r="A265" s="369"/>
      <c r="B265" s="576"/>
      <c r="C265" s="576"/>
      <c r="D265" s="576"/>
      <c r="E265" s="576"/>
      <c r="F265" s="576"/>
      <c r="G265" s="576"/>
      <c r="H265" s="576"/>
      <c r="I265" s="576"/>
      <c r="J265" s="576"/>
      <c r="K265" s="577"/>
      <c r="L265" s="577"/>
      <c r="M265" s="577"/>
      <c r="N265" s="577"/>
      <c r="O265" s="577"/>
      <c r="P265" s="581"/>
      <c r="Q265" s="581"/>
      <c r="T265" s="133"/>
    </row>
    <row r="266" spans="1:20" ht="15" customHeight="1" x14ac:dyDescent="0.25">
      <c r="A266" s="369"/>
      <c r="B266" s="576"/>
      <c r="C266" s="576"/>
      <c r="D266" s="576"/>
      <c r="E266" s="576"/>
      <c r="F266" s="576"/>
      <c r="G266" s="576"/>
      <c r="H266" s="576"/>
      <c r="I266" s="576"/>
      <c r="J266" s="576"/>
      <c r="K266" s="577"/>
      <c r="L266" s="577"/>
      <c r="M266" s="577"/>
      <c r="N266" s="577"/>
      <c r="O266" s="577"/>
      <c r="P266" s="581"/>
      <c r="Q266" s="581"/>
      <c r="T266" s="133"/>
    </row>
    <row r="267" spans="1:20" ht="15" customHeight="1" x14ac:dyDescent="0.25">
      <c r="A267" s="369"/>
      <c r="B267" s="576"/>
      <c r="C267" s="576"/>
      <c r="D267" s="576"/>
      <c r="E267" s="576"/>
      <c r="F267" s="576"/>
      <c r="G267" s="576"/>
      <c r="H267" s="576"/>
      <c r="I267" s="576"/>
      <c r="J267" s="576"/>
      <c r="K267" s="577"/>
      <c r="L267" s="577"/>
      <c r="M267" s="577"/>
      <c r="N267" s="577"/>
      <c r="O267" s="577"/>
      <c r="P267" s="581"/>
      <c r="Q267" s="581"/>
      <c r="T267" s="133"/>
    </row>
    <row r="268" spans="1:20" ht="15" customHeight="1" x14ac:dyDescent="0.25">
      <c r="A268" s="369"/>
      <c r="B268" s="576"/>
      <c r="C268" s="576"/>
      <c r="D268" s="576"/>
      <c r="E268" s="576"/>
      <c r="F268" s="576"/>
      <c r="G268" s="576"/>
      <c r="H268" s="576"/>
      <c r="I268" s="576"/>
      <c r="J268" s="576"/>
      <c r="K268" s="577"/>
      <c r="L268" s="577"/>
      <c r="M268" s="577"/>
      <c r="N268" s="577"/>
      <c r="O268" s="577"/>
      <c r="P268" s="581"/>
      <c r="Q268" s="581"/>
      <c r="T268" s="133"/>
    </row>
    <row r="269" spans="1:20" ht="15" customHeight="1" x14ac:dyDescent="0.25">
      <c r="A269" s="369"/>
      <c r="B269" s="576"/>
      <c r="C269" s="576"/>
      <c r="D269" s="576"/>
      <c r="E269" s="576"/>
      <c r="F269" s="576"/>
      <c r="G269" s="576"/>
      <c r="H269" s="576"/>
      <c r="I269" s="576"/>
      <c r="J269" s="576"/>
      <c r="K269" s="577"/>
      <c r="L269" s="577"/>
      <c r="M269" s="577"/>
      <c r="N269" s="577"/>
      <c r="O269" s="577"/>
      <c r="P269" s="581"/>
      <c r="Q269" s="581"/>
      <c r="T269" s="133"/>
    </row>
    <row r="270" spans="1:20" ht="15" customHeight="1" x14ac:dyDescent="0.25">
      <c r="A270" s="369"/>
      <c r="B270" s="576"/>
      <c r="C270" s="576"/>
      <c r="D270" s="576"/>
      <c r="E270" s="576"/>
      <c r="F270" s="576"/>
      <c r="G270" s="576"/>
      <c r="H270" s="576"/>
      <c r="I270" s="576"/>
      <c r="J270" s="576"/>
      <c r="K270" s="577"/>
      <c r="L270" s="577"/>
      <c r="M270" s="577"/>
      <c r="N270" s="577"/>
      <c r="O270" s="577"/>
      <c r="P270" s="581"/>
      <c r="Q270" s="581"/>
      <c r="T270" s="133"/>
    </row>
    <row r="271" spans="1:20" ht="15" customHeight="1" x14ac:dyDescent="0.25">
      <c r="A271" s="369"/>
      <c r="B271" s="576"/>
      <c r="C271" s="576"/>
      <c r="D271" s="576"/>
      <c r="E271" s="576"/>
      <c r="F271" s="576"/>
      <c r="G271" s="576"/>
      <c r="H271" s="576"/>
      <c r="I271" s="576"/>
      <c r="J271" s="576"/>
      <c r="K271" s="577"/>
      <c r="L271" s="577"/>
      <c r="M271" s="577"/>
      <c r="N271" s="577"/>
      <c r="O271" s="577"/>
      <c r="P271" s="581"/>
      <c r="Q271" s="581"/>
      <c r="T271" s="133"/>
    </row>
    <row r="272" spans="1:20" ht="15" customHeight="1" x14ac:dyDescent="0.25">
      <c r="A272" s="369"/>
      <c r="B272" s="576"/>
      <c r="C272" s="576"/>
      <c r="D272" s="576"/>
      <c r="E272" s="576"/>
      <c r="F272" s="576"/>
      <c r="G272" s="576"/>
      <c r="H272" s="576"/>
      <c r="I272" s="576"/>
      <c r="J272" s="576"/>
      <c r="K272" s="577"/>
      <c r="L272" s="577"/>
      <c r="M272" s="577"/>
      <c r="N272" s="577"/>
      <c r="O272" s="577"/>
      <c r="P272" s="581"/>
      <c r="Q272" s="581"/>
      <c r="T272" s="133"/>
    </row>
    <row r="273" spans="1:22" ht="15" customHeight="1" x14ac:dyDescent="0.25">
      <c r="A273" s="369"/>
      <c r="B273" s="576"/>
      <c r="C273" s="576"/>
      <c r="D273" s="576"/>
      <c r="E273" s="576"/>
      <c r="F273" s="576"/>
      <c r="G273" s="576"/>
      <c r="H273" s="576"/>
      <c r="I273" s="576"/>
      <c r="J273" s="576"/>
      <c r="K273" s="577"/>
      <c r="L273" s="577"/>
      <c r="M273" s="577"/>
      <c r="N273" s="577"/>
      <c r="O273" s="577"/>
      <c r="P273" s="581"/>
      <c r="Q273" s="581"/>
      <c r="T273" s="133"/>
    </row>
    <row r="274" spans="1:22" ht="15" customHeight="1" x14ac:dyDescent="0.25">
      <c r="A274" s="369"/>
      <c r="B274" s="576"/>
      <c r="C274" s="576"/>
      <c r="D274" s="576"/>
      <c r="E274" s="576"/>
      <c r="F274" s="576"/>
      <c r="G274" s="576"/>
      <c r="H274" s="576"/>
      <c r="I274" s="576"/>
      <c r="J274" s="576"/>
      <c r="K274" s="577"/>
      <c r="L274" s="577"/>
      <c r="M274" s="577"/>
      <c r="N274" s="577"/>
      <c r="O274" s="577"/>
      <c r="P274" s="581"/>
      <c r="Q274" s="581"/>
      <c r="T274" s="133"/>
    </row>
    <row r="275" spans="1:22" ht="15" customHeight="1" x14ac:dyDescent="0.25">
      <c r="A275" s="369"/>
      <c r="B275" s="576"/>
      <c r="C275" s="576"/>
      <c r="D275" s="576"/>
      <c r="E275" s="576"/>
      <c r="F275" s="576"/>
      <c r="G275" s="576"/>
      <c r="H275" s="576"/>
      <c r="I275" s="576"/>
      <c r="J275" s="576"/>
      <c r="K275" s="577"/>
      <c r="L275" s="577"/>
      <c r="M275" s="577"/>
      <c r="N275" s="577"/>
      <c r="O275" s="577"/>
      <c r="P275" s="581"/>
      <c r="Q275" s="581"/>
      <c r="T275" s="133"/>
    </row>
    <row r="276" spans="1:22" ht="17.25" customHeight="1" x14ac:dyDescent="0.25">
      <c r="A276" s="369"/>
      <c r="B276" s="249"/>
      <c r="C276" s="249"/>
      <c r="D276" s="249"/>
      <c r="E276" s="249"/>
      <c r="F276" s="249" t="s">
        <v>4</v>
      </c>
      <c r="G276" s="219"/>
      <c r="H276" s="219"/>
      <c r="I276" s="219"/>
      <c r="J276" s="219"/>
      <c r="K276" s="219"/>
      <c r="L276" s="229"/>
      <c r="M276" s="548" t="s">
        <v>3</v>
      </c>
      <c r="N276" s="548"/>
      <c r="O276" s="548"/>
      <c r="P276" s="573">
        <f>SUM(P240:Q275)</f>
        <v>0</v>
      </c>
      <c r="Q276" s="573"/>
      <c r="T276" s="191"/>
    </row>
    <row r="277" spans="1:22" ht="17.25" customHeight="1" x14ac:dyDescent="0.25">
      <c r="A277" s="369"/>
      <c r="B277" s="574" t="s">
        <v>141</v>
      </c>
      <c r="C277" s="574"/>
      <c r="D277" s="574"/>
      <c r="E277" s="574"/>
      <c r="F277" s="574"/>
      <c r="G277" s="574"/>
      <c r="H277" s="574"/>
      <c r="I277" s="574"/>
      <c r="J277" s="574"/>
      <c r="K277" s="574"/>
      <c r="L277" s="574"/>
      <c r="M277" s="574"/>
      <c r="N277" s="574"/>
      <c r="O277" s="574"/>
      <c r="P277" s="574"/>
      <c r="Q277" s="574"/>
      <c r="T277" s="191"/>
    </row>
    <row r="278" spans="1:22" s="2" customFormat="1" ht="13.2" x14ac:dyDescent="0.25">
      <c r="A278" s="369"/>
      <c r="B278" s="205" t="str">
        <f>'Main Page'!$G$9</f>
        <v>2026-2027</v>
      </c>
      <c r="C278" s="368" t="s">
        <v>526</v>
      </c>
      <c r="D278" s="368"/>
      <c r="E278" s="206" t="str">
        <f>'Main Page'!$F$13</f>
        <v>Albemarle County Public Schools</v>
      </c>
      <c r="F278" s="206"/>
      <c r="G278" s="206"/>
      <c r="H278" s="207"/>
      <c r="I278" s="206" t="s">
        <v>532</v>
      </c>
      <c r="J278" s="208">
        <f>'Main Page'!$F$14</f>
        <v>2</v>
      </c>
      <c r="K278" s="370" t="str">
        <f>'Main Page'!$B$6</f>
        <v>Title IV, Part A, Student Support and Academic Enrichment Grants</v>
      </c>
      <c r="L278" s="370"/>
      <c r="M278" s="370"/>
      <c r="N278" s="370"/>
      <c r="O278" s="370"/>
      <c r="P278" s="370"/>
      <c r="Q278" s="370"/>
      <c r="R278" s="553"/>
      <c r="S278" s="9"/>
      <c r="T278" s="9"/>
      <c r="U278" s="9"/>
      <c r="V278" s="9"/>
    </row>
    <row r="279" spans="1:22" ht="17.25" customHeight="1" x14ac:dyDescent="0.25">
      <c r="A279" s="369"/>
      <c r="B279" s="549" t="s">
        <v>246</v>
      </c>
      <c r="C279" s="549"/>
      <c r="D279" s="549"/>
      <c r="E279" s="549"/>
      <c r="F279" s="549"/>
      <c r="G279" s="549"/>
      <c r="H279" s="549"/>
      <c r="I279" s="549"/>
      <c r="J279" s="549"/>
      <c r="K279" s="549"/>
      <c r="L279" s="549"/>
      <c r="M279" s="549"/>
      <c r="N279" s="549"/>
      <c r="O279" s="549"/>
      <c r="P279" s="549"/>
      <c r="Q279" s="549"/>
      <c r="T279" s="191"/>
    </row>
    <row r="280" spans="1:22" ht="84" customHeight="1" x14ac:dyDescent="0.25">
      <c r="A280" s="369"/>
      <c r="B280" s="533" t="s">
        <v>588</v>
      </c>
      <c r="C280" s="534"/>
      <c r="D280" s="534"/>
      <c r="E280" s="534"/>
      <c r="F280" s="534"/>
      <c r="G280" s="534"/>
      <c r="H280" s="534"/>
      <c r="I280" s="534"/>
      <c r="J280" s="534"/>
      <c r="K280" s="534"/>
      <c r="L280" s="534"/>
      <c r="M280" s="534"/>
      <c r="N280" s="534"/>
      <c r="O280" s="534"/>
      <c r="P280" s="534"/>
      <c r="Q280" s="535"/>
      <c r="T280" s="191"/>
    </row>
    <row r="281" spans="1:22" ht="127.5" customHeight="1" x14ac:dyDescent="0.25">
      <c r="A281" s="369"/>
      <c r="B281" s="582"/>
      <c r="C281" s="583"/>
      <c r="D281" s="583"/>
      <c r="E281" s="583"/>
      <c r="F281" s="583"/>
      <c r="G281" s="583"/>
      <c r="H281" s="583"/>
      <c r="I281" s="583"/>
      <c r="J281" s="583"/>
      <c r="K281" s="583"/>
      <c r="L281" s="583"/>
      <c r="M281" s="583"/>
      <c r="N281" s="583"/>
      <c r="O281" s="583"/>
      <c r="P281" s="583"/>
      <c r="Q281" s="584"/>
      <c r="T281" s="133"/>
    </row>
    <row r="282" spans="1:22" ht="127.5" customHeight="1" x14ac:dyDescent="0.25">
      <c r="A282" s="369"/>
      <c r="B282" s="585"/>
      <c r="C282" s="586"/>
      <c r="D282" s="586"/>
      <c r="E282" s="586"/>
      <c r="F282" s="586"/>
      <c r="G282" s="586"/>
      <c r="H282" s="586"/>
      <c r="I282" s="586"/>
      <c r="J282" s="586"/>
      <c r="K282" s="586"/>
      <c r="L282" s="586"/>
      <c r="M282" s="586"/>
      <c r="N282" s="586"/>
      <c r="O282" s="586"/>
      <c r="P282" s="586"/>
      <c r="Q282" s="587"/>
      <c r="T282" s="133"/>
    </row>
    <row r="283" spans="1:22" ht="127.5" customHeight="1" x14ac:dyDescent="0.25">
      <c r="A283" s="369"/>
      <c r="B283" s="588"/>
      <c r="C283" s="589"/>
      <c r="D283" s="589"/>
      <c r="E283" s="589"/>
      <c r="F283" s="589"/>
      <c r="G283" s="589"/>
      <c r="H283" s="589"/>
      <c r="I283" s="589"/>
      <c r="J283" s="589"/>
      <c r="K283" s="589"/>
      <c r="L283" s="589"/>
      <c r="M283" s="589"/>
      <c r="N283" s="589"/>
      <c r="O283" s="589"/>
      <c r="P283" s="589"/>
      <c r="Q283" s="590"/>
      <c r="T283" s="133"/>
    </row>
    <row r="284" spans="1:22" ht="17.25" customHeight="1" x14ac:dyDescent="0.25">
      <c r="A284" s="369"/>
      <c r="B284" s="599" t="s">
        <v>1</v>
      </c>
      <c r="C284" s="599"/>
      <c r="D284" s="599"/>
      <c r="E284" s="599"/>
      <c r="F284" s="599"/>
      <c r="G284" s="599"/>
      <c r="H284" s="599"/>
      <c r="I284" s="599" t="s">
        <v>499</v>
      </c>
      <c r="J284" s="599"/>
      <c r="K284" s="599" t="s">
        <v>241</v>
      </c>
      <c r="L284" s="599"/>
      <c r="M284" s="599"/>
      <c r="N284" s="599"/>
      <c r="O284" s="252" t="s">
        <v>242</v>
      </c>
      <c r="P284" s="600" t="s">
        <v>2</v>
      </c>
      <c r="Q284" s="600"/>
      <c r="T284" s="191"/>
    </row>
    <row r="285" spans="1:22" ht="15" customHeight="1" x14ac:dyDescent="0.25">
      <c r="A285" s="369"/>
      <c r="B285" s="576"/>
      <c r="C285" s="576"/>
      <c r="D285" s="576"/>
      <c r="E285" s="576"/>
      <c r="F285" s="576"/>
      <c r="G285" s="576"/>
      <c r="H285" s="576"/>
      <c r="I285" s="577"/>
      <c r="J285" s="577"/>
      <c r="K285" s="577"/>
      <c r="L285" s="577"/>
      <c r="M285" s="577"/>
      <c r="N285" s="577"/>
      <c r="O285" s="189"/>
      <c r="P285" s="581"/>
      <c r="Q285" s="581"/>
      <c r="T285" s="133"/>
    </row>
    <row r="286" spans="1:22" ht="15" customHeight="1" x14ac:dyDescent="0.25">
      <c r="A286" s="369"/>
      <c r="B286" s="576"/>
      <c r="C286" s="576"/>
      <c r="D286" s="576"/>
      <c r="E286" s="576"/>
      <c r="F286" s="576"/>
      <c r="G286" s="576"/>
      <c r="H286" s="576"/>
      <c r="I286" s="577"/>
      <c r="J286" s="577"/>
      <c r="K286" s="577"/>
      <c r="L286" s="577"/>
      <c r="M286" s="577"/>
      <c r="N286" s="577"/>
      <c r="O286" s="189"/>
      <c r="P286" s="581"/>
      <c r="Q286" s="581"/>
      <c r="T286" s="133"/>
    </row>
    <row r="287" spans="1:22" ht="15" customHeight="1" x14ac:dyDescent="0.25">
      <c r="A287" s="369"/>
      <c r="B287" s="576"/>
      <c r="C287" s="576"/>
      <c r="D287" s="576"/>
      <c r="E287" s="576"/>
      <c r="F287" s="576"/>
      <c r="G287" s="576"/>
      <c r="H287" s="576"/>
      <c r="I287" s="577"/>
      <c r="J287" s="577"/>
      <c r="K287" s="577"/>
      <c r="L287" s="577"/>
      <c r="M287" s="577"/>
      <c r="N287" s="577"/>
      <c r="O287" s="189"/>
      <c r="P287" s="581"/>
      <c r="Q287" s="581"/>
      <c r="T287" s="133"/>
    </row>
    <row r="288" spans="1:22" ht="15" customHeight="1" x14ac:dyDescent="0.25">
      <c r="A288" s="369"/>
      <c r="B288" s="576"/>
      <c r="C288" s="576"/>
      <c r="D288" s="576"/>
      <c r="E288" s="576"/>
      <c r="F288" s="576"/>
      <c r="G288" s="576"/>
      <c r="H288" s="576"/>
      <c r="I288" s="577"/>
      <c r="J288" s="577"/>
      <c r="K288" s="577"/>
      <c r="L288" s="577"/>
      <c r="M288" s="577"/>
      <c r="N288" s="577"/>
      <c r="O288" s="189"/>
      <c r="P288" s="581"/>
      <c r="Q288" s="581"/>
      <c r="T288" s="133"/>
    </row>
    <row r="289" spans="1:20" ht="15" customHeight="1" x14ac:dyDescent="0.25">
      <c r="A289" s="369"/>
      <c r="B289" s="576"/>
      <c r="C289" s="576"/>
      <c r="D289" s="576"/>
      <c r="E289" s="576"/>
      <c r="F289" s="576"/>
      <c r="G289" s="576"/>
      <c r="H289" s="576"/>
      <c r="I289" s="577"/>
      <c r="J289" s="577"/>
      <c r="K289" s="577"/>
      <c r="L289" s="577"/>
      <c r="M289" s="577"/>
      <c r="N289" s="577"/>
      <c r="O289" s="189"/>
      <c r="P289" s="581"/>
      <c r="Q289" s="581"/>
      <c r="T289" s="133"/>
    </row>
    <row r="290" spans="1:20" ht="15" customHeight="1" x14ac:dyDescent="0.25">
      <c r="A290" s="369"/>
      <c r="B290" s="576"/>
      <c r="C290" s="576"/>
      <c r="D290" s="576"/>
      <c r="E290" s="576"/>
      <c r="F290" s="576"/>
      <c r="G290" s="576"/>
      <c r="H290" s="576"/>
      <c r="I290" s="577"/>
      <c r="J290" s="577"/>
      <c r="K290" s="577"/>
      <c r="L290" s="577"/>
      <c r="M290" s="577"/>
      <c r="N290" s="577"/>
      <c r="O290" s="189"/>
      <c r="P290" s="581"/>
      <c r="Q290" s="581"/>
      <c r="T290" s="133"/>
    </row>
    <row r="291" spans="1:20" ht="15" customHeight="1" x14ac:dyDescent="0.25">
      <c r="A291" s="369"/>
      <c r="B291" s="576"/>
      <c r="C291" s="576"/>
      <c r="D291" s="576"/>
      <c r="E291" s="576"/>
      <c r="F291" s="576"/>
      <c r="G291" s="576"/>
      <c r="H291" s="576"/>
      <c r="I291" s="577"/>
      <c r="J291" s="577"/>
      <c r="K291" s="577"/>
      <c r="L291" s="577"/>
      <c r="M291" s="577"/>
      <c r="N291" s="577"/>
      <c r="O291" s="189"/>
      <c r="P291" s="581"/>
      <c r="Q291" s="581"/>
      <c r="T291" s="133"/>
    </row>
    <row r="292" spans="1:20" ht="15" customHeight="1" x14ac:dyDescent="0.25">
      <c r="A292" s="369"/>
      <c r="B292" s="576"/>
      <c r="C292" s="576"/>
      <c r="D292" s="576"/>
      <c r="E292" s="576"/>
      <c r="F292" s="576"/>
      <c r="G292" s="576"/>
      <c r="H292" s="576"/>
      <c r="I292" s="577"/>
      <c r="J292" s="577"/>
      <c r="K292" s="577"/>
      <c r="L292" s="577"/>
      <c r="M292" s="577"/>
      <c r="N292" s="577"/>
      <c r="O292" s="189"/>
      <c r="P292" s="581"/>
      <c r="Q292" s="581"/>
      <c r="T292" s="133"/>
    </row>
    <row r="293" spans="1:20" ht="15" customHeight="1" x14ac:dyDescent="0.25">
      <c r="A293" s="369"/>
      <c r="B293" s="576"/>
      <c r="C293" s="576"/>
      <c r="D293" s="576"/>
      <c r="E293" s="576"/>
      <c r="F293" s="576"/>
      <c r="G293" s="576"/>
      <c r="H293" s="576"/>
      <c r="I293" s="577"/>
      <c r="J293" s="577"/>
      <c r="K293" s="577"/>
      <c r="L293" s="577"/>
      <c r="M293" s="577"/>
      <c r="N293" s="577"/>
      <c r="O293" s="189"/>
      <c r="P293" s="581"/>
      <c r="Q293" s="581"/>
      <c r="T293" s="133"/>
    </row>
    <row r="294" spans="1:20" ht="15" customHeight="1" x14ac:dyDescent="0.25">
      <c r="A294" s="369"/>
      <c r="B294" s="576"/>
      <c r="C294" s="576"/>
      <c r="D294" s="576"/>
      <c r="E294" s="576"/>
      <c r="F294" s="576"/>
      <c r="G294" s="576"/>
      <c r="H294" s="576"/>
      <c r="I294" s="577"/>
      <c r="J294" s="577"/>
      <c r="K294" s="577"/>
      <c r="L294" s="577"/>
      <c r="M294" s="577"/>
      <c r="N294" s="577"/>
      <c r="O294" s="189"/>
      <c r="P294" s="581"/>
      <c r="Q294" s="581"/>
      <c r="T294" s="133"/>
    </row>
    <row r="295" spans="1:20" ht="15" customHeight="1" x14ac:dyDescent="0.25">
      <c r="A295" s="369"/>
      <c r="B295" s="576"/>
      <c r="C295" s="576"/>
      <c r="D295" s="576"/>
      <c r="E295" s="576"/>
      <c r="F295" s="576"/>
      <c r="G295" s="576"/>
      <c r="H295" s="576"/>
      <c r="I295" s="577"/>
      <c r="J295" s="577"/>
      <c r="K295" s="577"/>
      <c r="L295" s="577"/>
      <c r="M295" s="577"/>
      <c r="N295" s="577"/>
      <c r="O295" s="189"/>
      <c r="P295" s="581"/>
      <c r="Q295" s="581"/>
      <c r="T295" s="133"/>
    </row>
    <row r="296" spans="1:20" ht="15" customHeight="1" x14ac:dyDescent="0.25">
      <c r="A296" s="369"/>
      <c r="B296" s="576"/>
      <c r="C296" s="576"/>
      <c r="D296" s="576"/>
      <c r="E296" s="576"/>
      <c r="F296" s="576"/>
      <c r="G296" s="576"/>
      <c r="H296" s="576"/>
      <c r="I296" s="577"/>
      <c r="J296" s="577"/>
      <c r="K296" s="577"/>
      <c r="L296" s="577"/>
      <c r="M296" s="577"/>
      <c r="N296" s="577"/>
      <c r="O296" s="189"/>
      <c r="P296" s="581"/>
      <c r="Q296" s="581"/>
      <c r="T296" s="133"/>
    </row>
    <row r="297" spans="1:20" ht="15" customHeight="1" x14ac:dyDescent="0.25">
      <c r="A297" s="369"/>
      <c r="B297" s="576"/>
      <c r="C297" s="576"/>
      <c r="D297" s="576"/>
      <c r="E297" s="576"/>
      <c r="F297" s="576"/>
      <c r="G297" s="576"/>
      <c r="H297" s="576"/>
      <c r="I297" s="577"/>
      <c r="J297" s="577"/>
      <c r="K297" s="577"/>
      <c r="L297" s="577"/>
      <c r="M297" s="577"/>
      <c r="N297" s="577"/>
      <c r="O297" s="189"/>
      <c r="P297" s="581"/>
      <c r="Q297" s="581"/>
      <c r="T297" s="133"/>
    </row>
    <row r="298" spans="1:20" ht="15" customHeight="1" x14ac:dyDescent="0.25">
      <c r="A298" s="369"/>
      <c r="B298" s="576"/>
      <c r="C298" s="576"/>
      <c r="D298" s="576"/>
      <c r="E298" s="576"/>
      <c r="F298" s="576"/>
      <c r="G298" s="576"/>
      <c r="H298" s="576"/>
      <c r="I298" s="577"/>
      <c r="J298" s="577"/>
      <c r="K298" s="577"/>
      <c r="L298" s="577"/>
      <c r="M298" s="577"/>
      <c r="N298" s="577"/>
      <c r="O298" s="189"/>
      <c r="P298" s="581"/>
      <c r="Q298" s="581"/>
      <c r="T298" s="133"/>
    </row>
    <row r="299" spans="1:20" ht="15" customHeight="1" x14ac:dyDescent="0.25">
      <c r="A299" s="369"/>
      <c r="B299" s="576"/>
      <c r="C299" s="576"/>
      <c r="D299" s="576"/>
      <c r="E299" s="576"/>
      <c r="F299" s="576"/>
      <c r="G299" s="576"/>
      <c r="H299" s="576"/>
      <c r="I299" s="577"/>
      <c r="J299" s="577"/>
      <c r="K299" s="577"/>
      <c r="L299" s="577"/>
      <c r="M299" s="577"/>
      <c r="N299" s="577"/>
      <c r="O299" s="189"/>
      <c r="P299" s="581"/>
      <c r="Q299" s="581"/>
      <c r="T299" s="133"/>
    </row>
    <row r="300" spans="1:20" ht="15" customHeight="1" x14ac:dyDescent="0.25">
      <c r="A300" s="369"/>
      <c r="B300" s="576"/>
      <c r="C300" s="576"/>
      <c r="D300" s="576"/>
      <c r="E300" s="576"/>
      <c r="F300" s="576"/>
      <c r="G300" s="576"/>
      <c r="H300" s="576"/>
      <c r="I300" s="577"/>
      <c r="J300" s="577"/>
      <c r="K300" s="577"/>
      <c r="L300" s="577"/>
      <c r="M300" s="577"/>
      <c r="N300" s="577"/>
      <c r="O300" s="189"/>
      <c r="P300" s="581"/>
      <c r="Q300" s="581"/>
      <c r="T300" s="133"/>
    </row>
    <row r="301" spans="1:20" ht="15" customHeight="1" x14ac:dyDescent="0.25">
      <c r="A301" s="369"/>
      <c r="B301" s="576"/>
      <c r="C301" s="576"/>
      <c r="D301" s="576"/>
      <c r="E301" s="576"/>
      <c r="F301" s="576"/>
      <c r="G301" s="576"/>
      <c r="H301" s="576"/>
      <c r="I301" s="577"/>
      <c r="J301" s="577"/>
      <c r="K301" s="577"/>
      <c r="L301" s="577"/>
      <c r="M301" s="577"/>
      <c r="N301" s="577"/>
      <c r="O301" s="189"/>
      <c r="P301" s="581"/>
      <c r="Q301" s="581"/>
      <c r="T301" s="133"/>
    </row>
    <row r="302" spans="1:20" ht="15" customHeight="1" x14ac:dyDescent="0.25">
      <c r="A302" s="369"/>
      <c r="B302" s="576"/>
      <c r="C302" s="576"/>
      <c r="D302" s="576"/>
      <c r="E302" s="576"/>
      <c r="F302" s="576"/>
      <c r="G302" s="576"/>
      <c r="H302" s="576"/>
      <c r="I302" s="577"/>
      <c r="J302" s="577"/>
      <c r="K302" s="577"/>
      <c r="L302" s="577"/>
      <c r="M302" s="577"/>
      <c r="N302" s="577"/>
      <c r="O302" s="189"/>
      <c r="P302" s="581"/>
      <c r="Q302" s="581"/>
      <c r="T302" s="133"/>
    </row>
    <row r="303" spans="1:20" ht="15" customHeight="1" x14ac:dyDescent="0.25">
      <c r="A303" s="369"/>
      <c r="B303" s="576"/>
      <c r="C303" s="576"/>
      <c r="D303" s="576"/>
      <c r="E303" s="576"/>
      <c r="F303" s="576"/>
      <c r="G303" s="576"/>
      <c r="H303" s="576"/>
      <c r="I303" s="577"/>
      <c r="J303" s="577"/>
      <c r="K303" s="577"/>
      <c r="L303" s="577"/>
      <c r="M303" s="577"/>
      <c r="N303" s="577"/>
      <c r="O303" s="189"/>
      <c r="P303" s="581"/>
      <c r="Q303" s="581"/>
      <c r="T303" s="133"/>
    </row>
    <row r="304" spans="1:20" ht="15" customHeight="1" x14ac:dyDescent="0.25">
      <c r="A304" s="369"/>
      <c r="B304" s="576"/>
      <c r="C304" s="576"/>
      <c r="D304" s="576"/>
      <c r="E304" s="576"/>
      <c r="F304" s="576"/>
      <c r="G304" s="576"/>
      <c r="H304" s="576"/>
      <c r="I304" s="577"/>
      <c r="J304" s="577"/>
      <c r="K304" s="577"/>
      <c r="L304" s="577"/>
      <c r="M304" s="577"/>
      <c r="N304" s="577"/>
      <c r="O304" s="189"/>
      <c r="P304" s="581"/>
      <c r="Q304" s="581"/>
      <c r="T304" s="133"/>
    </row>
    <row r="305" spans="1:20" ht="15" customHeight="1" x14ac:dyDescent="0.25">
      <c r="A305" s="369"/>
      <c r="B305" s="576"/>
      <c r="C305" s="576"/>
      <c r="D305" s="576"/>
      <c r="E305" s="576"/>
      <c r="F305" s="576"/>
      <c r="G305" s="576"/>
      <c r="H305" s="576"/>
      <c r="I305" s="577"/>
      <c r="J305" s="577"/>
      <c r="K305" s="577"/>
      <c r="L305" s="577"/>
      <c r="M305" s="577"/>
      <c r="N305" s="577"/>
      <c r="O305" s="189"/>
      <c r="P305" s="581"/>
      <c r="Q305" s="581"/>
      <c r="T305" s="133"/>
    </row>
    <row r="306" spans="1:20" ht="15" customHeight="1" x14ac:dyDescent="0.25">
      <c r="A306" s="369"/>
      <c r="B306" s="576"/>
      <c r="C306" s="576"/>
      <c r="D306" s="576"/>
      <c r="E306" s="576"/>
      <c r="F306" s="576"/>
      <c r="G306" s="576"/>
      <c r="H306" s="576"/>
      <c r="I306" s="577"/>
      <c r="J306" s="577"/>
      <c r="K306" s="577"/>
      <c r="L306" s="577"/>
      <c r="M306" s="577"/>
      <c r="N306" s="577"/>
      <c r="O306" s="189"/>
      <c r="P306" s="581"/>
      <c r="Q306" s="581"/>
      <c r="T306" s="133"/>
    </row>
    <row r="307" spans="1:20" ht="15" customHeight="1" x14ac:dyDescent="0.25">
      <c r="A307" s="369"/>
      <c r="B307" s="576"/>
      <c r="C307" s="576"/>
      <c r="D307" s="576"/>
      <c r="E307" s="576"/>
      <c r="F307" s="576"/>
      <c r="G307" s="576"/>
      <c r="H307" s="576"/>
      <c r="I307" s="577"/>
      <c r="J307" s="577"/>
      <c r="K307" s="577"/>
      <c r="L307" s="577"/>
      <c r="M307" s="577"/>
      <c r="N307" s="577"/>
      <c r="O307" s="189"/>
      <c r="P307" s="581"/>
      <c r="Q307" s="581"/>
      <c r="T307" s="133"/>
    </row>
    <row r="308" spans="1:20" ht="15" customHeight="1" x14ac:dyDescent="0.25">
      <c r="A308" s="369"/>
      <c r="B308" s="576"/>
      <c r="C308" s="576"/>
      <c r="D308" s="576"/>
      <c r="E308" s="576"/>
      <c r="F308" s="576"/>
      <c r="G308" s="576"/>
      <c r="H308" s="576"/>
      <c r="I308" s="577"/>
      <c r="J308" s="577"/>
      <c r="K308" s="577"/>
      <c r="L308" s="577"/>
      <c r="M308" s="577"/>
      <c r="N308" s="577"/>
      <c r="O308" s="189"/>
      <c r="P308" s="581"/>
      <c r="Q308" s="581"/>
      <c r="T308" s="133"/>
    </row>
    <row r="309" spans="1:20" ht="15" customHeight="1" x14ac:dyDescent="0.25">
      <c r="A309" s="369"/>
      <c r="B309" s="576"/>
      <c r="C309" s="576"/>
      <c r="D309" s="576"/>
      <c r="E309" s="576"/>
      <c r="F309" s="576"/>
      <c r="G309" s="576"/>
      <c r="H309" s="576"/>
      <c r="I309" s="577"/>
      <c r="J309" s="577"/>
      <c r="K309" s="577"/>
      <c r="L309" s="577"/>
      <c r="M309" s="577"/>
      <c r="N309" s="577"/>
      <c r="O309" s="189"/>
      <c r="P309" s="581"/>
      <c r="Q309" s="581"/>
      <c r="T309" s="133"/>
    </row>
    <row r="310" spans="1:20" ht="15" customHeight="1" x14ac:dyDescent="0.25">
      <c r="A310" s="369"/>
      <c r="B310" s="576"/>
      <c r="C310" s="576"/>
      <c r="D310" s="576"/>
      <c r="E310" s="576"/>
      <c r="F310" s="576"/>
      <c r="G310" s="576"/>
      <c r="H310" s="576"/>
      <c r="I310" s="577"/>
      <c r="J310" s="577"/>
      <c r="K310" s="577"/>
      <c r="L310" s="577"/>
      <c r="M310" s="577"/>
      <c r="N310" s="577"/>
      <c r="O310" s="189"/>
      <c r="P310" s="581"/>
      <c r="Q310" s="581"/>
      <c r="T310" s="133"/>
    </row>
    <row r="311" spans="1:20" ht="15" customHeight="1" x14ac:dyDescent="0.25">
      <c r="A311" s="369"/>
      <c r="B311" s="576"/>
      <c r="C311" s="576"/>
      <c r="D311" s="576"/>
      <c r="E311" s="576"/>
      <c r="F311" s="576"/>
      <c r="G311" s="576"/>
      <c r="H311" s="576"/>
      <c r="I311" s="577"/>
      <c r="J311" s="577"/>
      <c r="K311" s="577"/>
      <c r="L311" s="577"/>
      <c r="M311" s="577"/>
      <c r="N311" s="577"/>
      <c r="O311" s="189"/>
      <c r="P311" s="581"/>
      <c r="Q311" s="581"/>
      <c r="T311" s="133"/>
    </row>
    <row r="312" spans="1:20" ht="15" customHeight="1" x14ac:dyDescent="0.25">
      <c r="A312" s="369"/>
      <c r="B312" s="576"/>
      <c r="C312" s="576"/>
      <c r="D312" s="576"/>
      <c r="E312" s="576"/>
      <c r="F312" s="576"/>
      <c r="G312" s="576"/>
      <c r="H312" s="576"/>
      <c r="I312" s="577"/>
      <c r="J312" s="577"/>
      <c r="K312" s="577"/>
      <c r="L312" s="577"/>
      <c r="M312" s="577"/>
      <c r="N312" s="577"/>
      <c r="O312" s="189"/>
      <c r="P312" s="581"/>
      <c r="Q312" s="581"/>
      <c r="T312" s="133"/>
    </row>
    <row r="313" spans="1:20" ht="15" customHeight="1" x14ac:dyDescent="0.25">
      <c r="A313" s="369"/>
      <c r="B313" s="576"/>
      <c r="C313" s="576"/>
      <c r="D313" s="576"/>
      <c r="E313" s="576"/>
      <c r="F313" s="576"/>
      <c r="G313" s="576"/>
      <c r="H313" s="576"/>
      <c r="I313" s="577"/>
      <c r="J313" s="577"/>
      <c r="K313" s="577"/>
      <c r="L313" s="577"/>
      <c r="M313" s="577"/>
      <c r="N313" s="577"/>
      <c r="O313" s="189"/>
      <c r="P313" s="581"/>
      <c r="Q313" s="581"/>
      <c r="T313" s="133"/>
    </row>
    <row r="314" spans="1:20" ht="15" customHeight="1" x14ac:dyDescent="0.25">
      <c r="A314" s="369"/>
      <c r="B314" s="576"/>
      <c r="C314" s="576"/>
      <c r="D314" s="576"/>
      <c r="E314" s="576"/>
      <c r="F314" s="576"/>
      <c r="G314" s="576"/>
      <c r="H314" s="576"/>
      <c r="I314" s="577"/>
      <c r="J314" s="577"/>
      <c r="K314" s="577"/>
      <c r="L314" s="577"/>
      <c r="M314" s="577"/>
      <c r="N314" s="577"/>
      <c r="O314" s="189"/>
      <c r="P314" s="581"/>
      <c r="Q314" s="581"/>
      <c r="T314" s="133"/>
    </row>
    <row r="315" spans="1:20" ht="15" customHeight="1" x14ac:dyDescent="0.25">
      <c r="A315" s="369"/>
      <c r="B315" s="576"/>
      <c r="C315" s="576"/>
      <c r="D315" s="576"/>
      <c r="E315" s="576"/>
      <c r="F315" s="576"/>
      <c r="G315" s="576"/>
      <c r="H315" s="576"/>
      <c r="I315" s="577"/>
      <c r="J315" s="577"/>
      <c r="K315" s="577"/>
      <c r="L315" s="577"/>
      <c r="M315" s="577"/>
      <c r="N315" s="577"/>
      <c r="O315" s="189"/>
      <c r="P315" s="581"/>
      <c r="Q315" s="581"/>
      <c r="T315" s="133"/>
    </row>
    <row r="316" spans="1:20" ht="15" customHeight="1" x14ac:dyDescent="0.25">
      <c r="A316" s="369"/>
      <c r="B316" s="576"/>
      <c r="C316" s="576"/>
      <c r="D316" s="576"/>
      <c r="E316" s="576"/>
      <c r="F316" s="576"/>
      <c r="G316" s="576"/>
      <c r="H316" s="576"/>
      <c r="I316" s="577"/>
      <c r="J316" s="577"/>
      <c r="K316" s="577"/>
      <c r="L316" s="577"/>
      <c r="M316" s="577"/>
      <c r="N316" s="577"/>
      <c r="O316" s="189"/>
      <c r="P316" s="581"/>
      <c r="Q316" s="581"/>
      <c r="T316" s="133"/>
    </row>
    <row r="317" spans="1:20" ht="15" customHeight="1" x14ac:dyDescent="0.25">
      <c r="A317" s="369"/>
      <c r="B317" s="576"/>
      <c r="C317" s="576"/>
      <c r="D317" s="576"/>
      <c r="E317" s="576"/>
      <c r="F317" s="576"/>
      <c r="G317" s="576"/>
      <c r="H317" s="576"/>
      <c r="I317" s="577"/>
      <c r="J317" s="577"/>
      <c r="K317" s="577"/>
      <c r="L317" s="577"/>
      <c r="M317" s="577"/>
      <c r="N317" s="577"/>
      <c r="O317" s="189"/>
      <c r="P317" s="581"/>
      <c r="Q317" s="581"/>
      <c r="T317" s="133"/>
    </row>
    <row r="318" spans="1:20" ht="15" customHeight="1" x14ac:dyDescent="0.25">
      <c r="A318" s="369"/>
      <c r="B318" s="576"/>
      <c r="C318" s="576"/>
      <c r="D318" s="576"/>
      <c r="E318" s="576"/>
      <c r="F318" s="576"/>
      <c r="G318" s="576"/>
      <c r="H318" s="576"/>
      <c r="I318" s="577"/>
      <c r="J318" s="577"/>
      <c r="K318" s="577"/>
      <c r="L318" s="577"/>
      <c r="M318" s="577"/>
      <c r="N318" s="577"/>
      <c r="O318" s="189"/>
      <c r="P318" s="581"/>
      <c r="Q318" s="581"/>
      <c r="T318" s="133"/>
    </row>
    <row r="319" spans="1:20" ht="17.25" customHeight="1" x14ac:dyDescent="0.25">
      <c r="A319" s="369"/>
      <c r="B319" s="249"/>
      <c r="C319" s="249"/>
      <c r="D319" s="249"/>
      <c r="E319" s="249"/>
      <c r="F319" s="249" t="s">
        <v>4</v>
      </c>
      <c r="G319" s="219"/>
      <c r="H319" s="219"/>
      <c r="I319" s="219"/>
      <c r="J319" s="229"/>
      <c r="K319" s="249"/>
      <c r="L319" s="249"/>
      <c r="M319" s="249"/>
      <c r="N319" s="571" t="s">
        <v>3</v>
      </c>
      <c r="O319" s="572"/>
      <c r="P319" s="593">
        <f>SUM(P285:Q318)</f>
        <v>0</v>
      </c>
      <c r="Q319" s="594"/>
      <c r="T319" s="191"/>
    </row>
    <row r="320" spans="1:20" ht="17.25" customHeight="1" x14ac:dyDescent="0.25">
      <c r="A320" s="369"/>
      <c r="B320" s="574" t="s">
        <v>288</v>
      </c>
      <c r="C320" s="574"/>
      <c r="D320" s="574"/>
      <c r="E320" s="574"/>
      <c r="F320" s="574"/>
      <c r="G320" s="574"/>
      <c r="H320" s="574"/>
      <c r="I320" s="574"/>
      <c r="J320" s="574"/>
      <c r="K320" s="574"/>
      <c r="L320" s="574"/>
      <c r="M320" s="574"/>
      <c r="N320" s="574"/>
      <c r="O320" s="574"/>
      <c r="P320" s="574"/>
      <c r="Q320" s="574"/>
      <c r="T320" s="191"/>
    </row>
    <row r="321" spans="1:22" s="2" customFormat="1" ht="13.2" x14ac:dyDescent="0.25">
      <c r="A321" s="369"/>
      <c r="B321" s="205" t="str">
        <f>'Main Page'!$G$9</f>
        <v>2026-2027</v>
      </c>
      <c r="C321" s="368" t="s">
        <v>526</v>
      </c>
      <c r="D321" s="368"/>
      <c r="E321" s="206" t="str">
        <f>'Main Page'!$F$13</f>
        <v>Albemarle County Public Schools</v>
      </c>
      <c r="F321" s="206"/>
      <c r="G321" s="206"/>
      <c r="H321" s="207"/>
      <c r="I321" s="206" t="s">
        <v>532</v>
      </c>
      <c r="J321" s="208">
        <f>'Main Page'!$F$14</f>
        <v>2</v>
      </c>
      <c r="K321" s="370" t="str">
        <f>'Main Page'!$B$6</f>
        <v>Title IV, Part A, Student Support and Academic Enrichment Grants</v>
      </c>
      <c r="L321" s="370"/>
      <c r="M321" s="370"/>
      <c r="N321" s="370"/>
      <c r="O321" s="370"/>
      <c r="P321" s="370"/>
      <c r="Q321" s="370"/>
      <c r="R321" s="553"/>
      <c r="S321" s="9"/>
      <c r="T321" s="9"/>
      <c r="U321" s="9"/>
      <c r="V321" s="9"/>
    </row>
    <row r="322" spans="1:22" ht="17.25" customHeight="1" x14ac:dyDescent="0.25">
      <c r="A322" s="369"/>
      <c r="B322" s="549" t="s">
        <v>247</v>
      </c>
      <c r="C322" s="549"/>
      <c r="D322" s="549"/>
      <c r="E322" s="549"/>
      <c r="F322" s="549"/>
      <c r="G322" s="549"/>
      <c r="H322" s="549"/>
      <c r="I322" s="549"/>
      <c r="J322" s="549"/>
      <c r="K322" s="549"/>
      <c r="L322" s="549"/>
      <c r="M322" s="549"/>
      <c r="N322" s="549"/>
      <c r="O322" s="549"/>
      <c r="P322" s="549"/>
      <c r="Q322" s="549"/>
      <c r="T322" s="191"/>
    </row>
    <row r="323" spans="1:22" ht="44.25" customHeight="1" x14ac:dyDescent="0.25">
      <c r="A323" s="369"/>
      <c r="B323" s="533" t="s">
        <v>606</v>
      </c>
      <c r="C323" s="534"/>
      <c r="D323" s="534"/>
      <c r="E323" s="534"/>
      <c r="F323" s="534"/>
      <c r="G323" s="534"/>
      <c r="H323" s="534"/>
      <c r="I323" s="534"/>
      <c r="J323" s="534"/>
      <c r="K323" s="534"/>
      <c r="L323" s="534"/>
      <c r="M323" s="534"/>
      <c r="N323" s="534"/>
      <c r="O323" s="534"/>
      <c r="P323" s="534"/>
      <c r="Q323" s="535"/>
      <c r="T323" s="191"/>
    </row>
    <row r="324" spans="1:22" ht="127.5" customHeight="1" x14ac:dyDescent="0.25">
      <c r="A324" s="369"/>
      <c r="B324" s="582"/>
      <c r="C324" s="583"/>
      <c r="D324" s="583"/>
      <c r="E324" s="583"/>
      <c r="F324" s="583"/>
      <c r="G324" s="583"/>
      <c r="H324" s="583"/>
      <c r="I324" s="583"/>
      <c r="J324" s="583"/>
      <c r="K324" s="583"/>
      <c r="L324" s="583"/>
      <c r="M324" s="583"/>
      <c r="N324" s="583"/>
      <c r="O324" s="583"/>
      <c r="P324" s="583"/>
      <c r="Q324" s="584"/>
      <c r="T324" s="133"/>
    </row>
    <row r="325" spans="1:22" ht="127.5" customHeight="1" x14ac:dyDescent="0.25">
      <c r="A325" s="369"/>
      <c r="B325" s="585"/>
      <c r="C325" s="586"/>
      <c r="D325" s="586"/>
      <c r="E325" s="586"/>
      <c r="F325" s="586"/>
      <c r="G325" s="586"/>
      <c r="H325" s="586"/>
      <c r="I325" s="586"/>
      <c r="J325" s="586"/>
      <c r="K325" s="586"/>
      <c r="L325" s="586"/>
      <c r="M325" s="586"/>
      <c r="N325" s="586"/>
      <c r="O325" s="586"/>
      <c r="P325" s="586"/>
      <c r="Q325" s="587"/>
      <c r="T325" s="133"/>
    </row>
    <row r="326" spans="1:22" ht="127.5" customHeight="1" x14ac:dyDescent="0.25">
      <c r="A326" s="369"/>
      <c r="B326" s="588"/>
      <c r="C326" s="589"/>
      <c r="D326" s="589"/>
      <c r="E326" s="589"/>
      <c r="F326" s="589"/>
      <c r="G326" s="589"/>
      <c r="H326" s="589"/>
      <c r="I326" s="589"/>
      <c r="J326" s="589"/>
      <c r="K326" s="589"/>
      <c r="L326" s="589"/>
      <c r="M326" s="589"/>
      <c r="N326" s="589"/>
      <c r="O326" s="589"/>
      <c r="P326" s="589"/>
      <c r="Q326" s="590"/>
      <c r="T326" s="133"/>
    </row>
    <row r="327" spans="1:22" ht="17.25" customHeight="1" x14ac:dyDescent="0.25">
      <c r="A327" s="369"/>
      <c r="B327" s="591" t="s">
        <v>1</v>
      </c>
      <c r="C327" s="591"/>
      <c r="D327" s="591"/>
      <c r="E327" s="591"/>
      <c r="F327" s="591"/>
      <c r="G327" s="591"/>
      <c r="H327" s="591"/>
      <c r="I327" s="591" t="s">
        <v>499</v>
      </c>
      <c r="J327" s="591"/>
      <c r="K327" s="591" t="s">
        <v>241</v>
      </c>
      <c r="L327" s="591"/>
      <c r="M327" s="591"/>
      <c r="N327" s="591"/>
      <c r="O327" s="251" t="s">
        <v>242</v>
      </c>
      <c r="P327" s="592" t="s">
        <v>2</v>
      </c>
      <c r="Q327" s="592"/>
      <c r="T327" s="191"/>
    </row>
    <row r="328" spans="1:22" ht="15" customHeight="1" x14ac:dyDescent="0.25">
      <c r="A328" s="369"/>
      <c r="B328" s="576"/>
      <c r="C328" s="576"/>
      <c r="D328" s="576"/>
      <c r="E328" s="576"/>
      <c r="F328" s="576"/>
      <c r="G328" s="576"/>
      <c r="H328" s="576"/>
      <c r="I328" s="577"/>
      <c r="J328" s="577"/>
      <c r="K328" s="578"/>
      <c r="L328" s="579"/>
      <c r="M328" s="579"/>
      <c r="N328" s="580"/>
      <c r="O328" s="189"/>
      <c r="P328" s="581"/>
      <c r="Q328" s="581"/>
      <c r="T328" s="133"/>
    </row>
    <row r="329" spans="1:22" ht="15" customHeight="1" x14ac:dyDescent="0.25">
      <c r="A329" s="369"/>
      <c r="B329" s="576"/>
      <c r="C329" s="576"/>
      <c r="D329" s="576"/>
      <c r="E329" s="576"/>
      <c r="F329" s="576"/>
      <c r="G329" s="576"/>
      <c r="H329" s="576"/>
      <c r="I329" s="577"/>
      <c r="J329" s="577"/>
      <c r="K329" s="578"/>
      <c r="L329" s="579"/>
      <c r="M329" s="579"/>
      <c r="N329" s="580"/>
      <c r="O329" s="189"/>
      <c r="P329" s="581"/>
      <c r="Q329" s="581"/>
      <c r="T329" s="133"/>
    </row>
    <row r="330" spans="1:22" ht="15" customHeight="1" x14ac:dyDescent="0.25">
      <c r="A330" s="369"/>
      <c r="B330" s="576"/>
      <c r="C330" s="576"/>
      <c r="D330" s="576"/>
      <c r="E330" s="576"/>
      <c r="F330" s="576"/>
      <c r="G330" s="576"/>
      <c r="H330" s="576"/>
      <c r="I330" s="577"/>
      <c r="J330" s="577"/>
      <c r="K330" s="578"/>
      <c r="L330" s="579"/>
      <c r="M330" s="579"/>
      <c r="N330" s="580"/>
      <c r="O330" s="189"/>
      <c r="P330" s="581"/>
      <c r="Q330" s="581"/>
      <c r="T330" s="133"/>
    </row>
    <row r="331" spans="1:22" ht="15" customHeight="1" x14ac:dyDescent="0.25">
      <c r="A331" s="369"/>
      <c r="B331" s="576"/>
      <c r="C331" s="576"/>
      <c r="D331" s="576"/>
      <c r="E331" s="576"/>
      <c r="F331" s="576"/>
      <c r="G331" s="576"/>
      <c r="H331" s="576"/>
      <c r="I331" s="577"/>
      <c r="J331" s="577"/>
      <c r="K331" s="578"/>
      <c r="L331" s="579"/>
      <c r="M331" s="579"/>
      <c r="N331" s="580"/>
      <c r="O331" s="189"/>
      <c r="P331" s="581"/>
      <c r="Q331" s="581"/>
      <c r="T331" s="133"/>
    </row>
    <row r="332" spans="1:22" ht="15" customHeight="1" x14ac:dyDescent="0.25">
      <c r="A332" s="369"/>
      <c r="B332" s="576"/>
      <c r="C332" s="576"/>
      <c r="D332" s="576"/>
      <c r="E332" s="576"/>
      <c r="F332" s="576"/>
      <c r="G332" s="576"/>
      <c r="H332" s="576"/>
      <c r="I332" s="577"/>
      <c r="J332" s="577"/>
      <c r="K332" s="578"/>
      <c r="L332" s="579"/>
      <c r="M332" s="579"/>
      <c r="N332" s="580"/>
      <c r="O332" s="189"/>
      <c r="P332" s="581"/>
      <c r="Q332" s="581"/>
      <c r="T332" s="133"/>
    </row>
    <row r="333" spans="1:22" ht="15" customHeight="1" x14ac:dyDescent="0.25">
      <c r="A333" s="369"/>
      <c r="B333" s="576"/>
      <c r="C333" s="576"/>
      <c r="D333" s="576"/>
      <c r="E333" s="576"/>
      <c r="F333" s="576"/>
      <c r="G333" s="576"/>
      <c r="H333" s="576"/>
      <c r="I333" s="577"/>
      <c r="J333" s="577"/>
      <c r="K333" s="578"/>
      <c r="L333" s="579"/>
      <c r="M333" s="579"/>
      <c r="N333" s="580"/>
      <c r="O333" s="189"/>
      <c r="P333" s="581"/>
      <c r="Q333" s="581"/>
      <c r="T333" s="133"/>
    </row>
    <row r="334" spans="1:22" ht="15" customHeight="1" x14ac:dyDescent="0.25">
      <c r="A334" s="369"/>
      <c r="B334" s="576"/>
      <c r="C334" s="576"/>
      <c r="D334" s="576"/>
      <c r="E334" s="576"/>
      <c r="F334" s="576"/>
      <c r="G334" s="576"/>
      <c r="H334" s="576"/>
      <c r="I334" s="577"/>
      <c r="J334" s="577"/>
      <c r="K334" s="578"/>
      <c r="L334" s="579"/>
      <c r="M334" s="579"/>
      <c r="N334" s="580"/>
      <c r="O334" s="189"/>
      <c r="P334" s="581"/>
      <c r="Q334" s="581"/>
      <c r="T334" s="133"/>
    </row>
    <row r="335" spans="1:22" ht="15" customHeight="1" x14ac:dyDescent="0.25">
      <c r="A335" s="369"/>
      <c r="B335" s="576"/>
      <c r="C335" s="576"/>
      <c r="D335" s="576"/>
      <c r="E335" s="576"/>
      <c r="F335" s="576"/>
      <c r="G335" s="576"/>
      <c r="H335" s="576"/>
      <c r="I335" s="577"/>
      <c r="J335" s="577"/>
      <c r="K335" s="578"/>
      <c r="L335" s="579"/>
      <c r="M335" s="579"/>
      <c r="N335" s="580"/>
      <c r="O335" s="189"/>
      <c r="P335" s="581"/>
      <c r="Q335" s="581"/>
      <c r="T335" s="133"/>
    </row>
    <row r="336" spans="1:22" ht="15" customHeight="1" x14ac:dyDescent="0.25">
      <c r="A336" s="369"/>
      <c r="B336" s="576"/>
      <c r="C336" s="576"/>
      <c r="D336" s="576"/>
      <c r="E336" s="576"/>
      <c r="F336" s="576"/>
      <c r="G336" s="576"/>
      <c r="H336" s="576"/>
      <c r="I336" s="577"/>
      <c r="J336" s="577"/>
      <c r="K336" s="578"/>
      <c r="L336" s="579"/>
      <c r="M336" s="579"/>
      <c r="N336" s="580"/>
      <c r="O336" s="189"/>
      <c r="P336" s="581"/>
      <c r="Q336" s="581"/>
      <c r="T336" s="133"/>
    </row>
    <row r="337" spans="1:20" ht="15" customHeight="1" x14ac:dyDescent="0.25">
      <c r="A337" s="369"/>
      <c r="B337" s="576"/>
      <c r="C337" s="576"/>
      <c r="D337" s="576"/>
      <c r="E337" s="576"/>
      <c r="F337" s="576"/>
      <c r="G337" s="576"/>
      <c r="H337" s="576"/>
      <c r="I337" s="577"/>
      <c r="J337" s="577"/>
      <c r="K337" s="578"/>
      <c r="L337" s="579"/>
      <c r="M337" s="579"/>
      <c r="N337" s="580"/>
      <c r="O337" s="189"/>
      <c r="P337" s="581"/>
      <c r="Q337" s="581"/>
      <c r="T337" s="133"/>
    </row>
    <row r="338" spans="1:20" ht="15" customHeight="1" x14ac:dyDescent="0.25">
      <c r="A338" s="369"/>
      <c r="B338" s="576"/>
      <c r="C338" s="576"/>
      <c r="D338" s="576"/>
      <c r="E338" s="576"/>
      <c r="F338" s="576"/>
      <c r="G338" s="576"/>
      <c r="H338" s="576"/>
      <c r="I338" s="577"/>
      <c r="J338" s="577"/>
      <c r="K338" s="578"/>
      <c r="L338" s="579"/>
      <c r="M338" s="579"/>
      <c r="N338" s="580"/>
      <c r="O338" s="189"/>
      <c r="P338" s="581"/>
      <c r="Q338" s="581"/>
      <c r="T338" s="133"/>
    </row>
    <row r="339" spans="1:20" ht="15" customHeight="1" x14ac:dyDescent="0.25">
      <c r="A339" s="369"/>
      <c r="B339" s="576"/>
      <c r="C339" s="576"/>
      <c r="D339" s="576"/>
      <c r="E339" s="576"/>
      <c r="F339" s="576"/>
      <c r="G339" s="576"/>
      <c r="H339" s="576"/>
      <c r="I339" s="577"/>
      <c r="J339" s="577"/>
      <c r="K339" s="578"/>
      <c r="L339" s="579"/>
      <c r="M339" s="579"/>
      <c r="N339" s="580"/>
      <c r="O339" s="189"/>
      <c r="P339" s="581"/>
      <c r="Q339" s="581"/>
      <c r="T339" s="133"/>
    </row>
    <row r="340" spans="1:20" ht="15" customHeight="1" x14ac:dyDescent="0.25">
      <c r="A340" s="369"/>
      <c r="B340" s="576"/>
      <c r="C340" s="576"/>
      <c r="D340" s="576"/>
      <c r="E340" s="576"/>
      <c r="F340" s="576"/>
      <c r="G340" s="576"/>
      <c r="H340" s="576"/>
      <c r="I340" s="577"/>
      <c r="J340" s="577"/>
      <c r="K340" s="578"/>
      <c r="L340" s="579"/>
      <c r="M340" s="579"/>
      <c r="N340" s="580"/>
      <c r="O340" s="189"/>
      <c r="P340" s="581"/>
      <c r="Q340" s="581"/>
      <c r="T340" s="133"/>
    </row>
    <row r="341" spans="1:20" ht="15" customHeight="1" x14ac:dyDescent="0.25">
      <c r="A341" s="369"/>
      <c r="B341" s="576"/>
      <c r="C341" s="576"/>
      <c r="D341" s="576"/>
      <c r="E341" s="576"/>
      <c r="F341" s="576"/>
      <c r="G341" s="576"/>
      <c r="H341" s="576"/>
      <c r="I341" s="577"/>
      <c r="J341" s="577"/>
      <c r="K341" s="578"/>
      <c r="L341" s="579"/>
      <c r="M341" s="579"/>
      <c r="N341" s="580"/>
      <c r="O341" s="189"/>
      <c r="P341" s="581"/>
      <c r="Q341" s="581"/>
      <c r="T341" s="133"/>
    </row>
    <row r="342" spans="1:20" ht="15" customHeight="1" x14ac:dyDescent="0.25">
      <c r="A342" s="369"/>
      <c r="B342" s="576"/>
      <c r="C342" s="576"/>
      <c r="D342" s="576"/>
      <c r="E342" s="576"/>
      <c r="F342" s="576"/>
      <c r="G342" s="576"/>
      <c r="H342" s="576"/>
      <c r="I342" s="577"/>
      <c r="J342" s="577"/>
      <c r="K342" s="578"/>
      <c r="L342" s="579"/>
      <c r="M342" s="579"/>
      <c r="N342" s="580"/>
      <c r="O342" s="189"/>
      <c r="P342" s="581"/>
      <c r="Q342" s="581"/>
      <c r="T342" s="133"/>
    </row>
    <row r="343" spans="1:20" ht="15" customHeight="1" x14ac:dyDescent="0.25">
      <c r="A343" s="369"/>
      <c r="B343" s="576"/>
      <c r="C343" s="576"/>
      <c r="D343" s="576"/>
      <c r="E343" s="576"/>
      <c r="F343" s="576"/>
      <c r="G343" s="576"/>
      <c r="H343" s="576"/>
      <c r="I343" s="577"/>
      <c r="J343" s="577"/>
      <c r="K343" s="578"/>
      <c r="L343" s="579"/>
      <c r="M343" s="579"/>
      <c r="N343" s="580"/>
      <c r="O343" s="189"/>
      <c r="P343" s="581"/>
      <c r="Q343" s="581"/>
      <c r="T343" s="133"/>
    </row>
    <row r="344" spans="1:20" ht="15" customHeight="1" x14ac:dyDescent="0.25">
      <c r="A344" s="369"/>
      <c r="B344" s="576"/>
      <c r="C344" s="576"/>
      <c r="D344" s="576"/>
      <c r="E344" s="576"/>
      <c r="F344" s="576"/>
      <c r="G344" s="576"/>
      <c r="H344" s="576"/>
      <c r="I344" s="577"/>
      <c r="J344" s="577"/>
      <c r="K344" s="578"/>
      <c r="L344" s="579"/>
      <c r="M344" s="579"/>
      <c r="N344" s="580"/>
      <c r="O344" s="189"/>
      <c r="P344" s="581"/>
      <c r="Q344" s="581"/>
      <c r="T344" s="133"/>
    </row>
    <row r="345" spans="1:20" ht="15" customHeight="1" x14ac:dyDescent="0.25">
      <c r="A345" s="369"/>
      <c r="B345" s="576"/>
      <c r="C345" s="576"/>
      <c r="D345" s="576"/>
      <c r="E345" s="576"/>
      <c r="F345" s="576"/>
      <c r="G345" s="576"/>
      <c r="H345" s="576"/>
      <c r="I345" s="577"/>
      <c r="J345" s="577"/>
      <c r="K345" s="578"/>
      <c r="L345" s="579"/>
      <c r="M345" s="579"/>
      <c r="N345" s="580"/>
      <c r="O345" s="189"/>
      <c r="P345" s="581"/>
      <c r="Q345" s="581"/>
      <c r="T345" s="133"/>
    </row>
    <row r="346" spans="1:20" ht="15" customHeight="1" x14ac:dyDescent="0.25">
      <c r="A346" s="369"/>
      <c r="B346" s="576"/>
      <c r="C346" s="576"/>
      <c r="D346" s="576"/>
      <c r="E346" s="576"/>
      <c r="F346" s="576"/>
      <c r="G346" s="576"/>
      <c r="H346" s="576"/>
      <c r="I346" s="577"/>
      <c r="J346" s="577"/>
      <c r="K346" s="578"/>
      <c r="L346" s="579"/>
      <c r="M346" s="579"/>
      <c r="N346" s="580"/>
      <c r="O346" s="189"/>
      <c r="P346" s="581"/>
      <c r="Q346" s="581"/>
      <c r="T346" s="133"/>
    </row>
    <row r="347" spans="1:20" ht="15" customHeight="1" x14ac:dyDescent="0.25">
      <c r="A347" s="369"/>
      <c r="B347" s="576"/>
      <c r="C347" s="576"/>
      <c r="D347" s="576"/>
      <c r="E347" s="576"/>
      <c r="F347" s="576"/>
      <c r="G347" s="576"/>
      <c r="H347" s="576"/>
      <c r="I347" s="577"/>
      <c r="J347" s="577"/>
      <c r="K347" s="578"/>
      <c r="L347" s="579"/>
      <c r="M347" s="579"/>
      <c r="N347" s="580"/>
      <c r="O347" s="189"/>
      <c r="P347" s="581"/>
      <c r="Q347" s="581"/>
      <c r="T347" s="133"/>
    </row>
    <row r="348" spans="1:20" ht="15" customHeight="1" x14ac:dyDescent="0.25">
      <c r="A348" s="369"/>
      <c r="B348" s="576"/>
      <c r="C348" s="576"/>
      <c r="D348" s="576"/>
      <c r="E348" s="576"/>
      <c r="F348" s="576"/>
      <c r="G348" s="576"/>
      <c r="H348" s="576"/>
      <c r="I348" s="577"/>
      <c r="J348" s="577"/>
      <c r="K348" s="578"/>
      <c r="L348" s="579"/>
      <c r="M348" s="579"/>
      <c r="N348" s="580"/>
      <c r="O348" s="189"/>
      <c r="P348" s="581"/>
      <c r="Q348" s="581"/>
      <c r="T348" s="133"/>
    </row>
    <row r="349" spans="1:20" ht="15" customHeight="1" x14ac:dyDescent="0.25">
      <c r="A349" s="369"/>
      <c r="B349" s="576"/>
      <c r="C349" s="576"/>
      <c r="D349" s="576"/>
      <c r="E349" s="576"/>
      <c r="F349" s="576"/>
      <c r="G349" s="576"/>
      <c r="H349" s="576"/>
      <c r="I349" s="577"/>
      <c r="J349" s="577"/>
      <c r="K349" s="578"/>
      <c r="L349" s="579"/>
      <c r="M349" s="579"/>
      <c r="N349" s="580"/>
      <c r="O349" s="189"/>
      <c r="P349" s="581"/>
      <c r="Q349" s="581"/>
      <c r="T349" s="133"/>
    </row>
    <row r="350" spans="1:20" ht="15" customHeight="1" x14ac:dyDescent="0.25">
      <c r="A350" s="369"/>
      <c r="B350" s="576"/>
      <c r="C350" s="576"/>
      <c r="D350" s="576"/>
      <c r="E350" s="576"/>
      <c r="F350" s="576"/>
      <c r="G350" s="576"/>
      <c r="H350" s="576"/>
      <c r="I350" s="577"/>
      <c r="J350" s="577"/>
      <c r="K350" s="578"/>
      <c r="L350" s="579"/>
      <c r="M350" s="579"/>
      <c r="N350" s="580"/>
      <c r="O350" s="189"/>
      <c r="P350" s="581"/>
      <c r="Q350" s="581"/>
      <c r="T350" s="133"/>
    </row>
    <row r="351" spans="1:20" ht="15" customHeight="1" x14ac:dyDescent="0.25">
      <c r="A351" s="369"/>
      <c r="B351" s="576"/>
      <c r="C351" s="576"/>
      <c r="D351" s="576"/>
      <c r="E351" s="576"/>
      <c r="F351" s="576"/>
      <c r="G351" s="576"/>
      <c r="H351" s="576"/>
      <c r="I351" s="577"/>
      <c r="J351" s="577"/>
      <c r="K351" s="578"/>
      <c r="L351" s="579"/>
      <c r="M351" s="579"/>
      <c r="N351" s="580"/>
      <c r="O351" s="189"/>
      <c r="P351" s="581"/>
      <c r="Q351" s="581"/>
      <c r="T351" s="133"/>
    </row>
    <row r="352" spans="1:20" ht="15" customHeight="1" x14ac:dyDescent="0.25">
      <c r="A352" s="369"/>
      <c r="B352" s="576"/>
      <c r="C352" s="576"/>
      <c r="D352" s="576"/>
      <c r="E352" s="576"/>
      <c r="F352" s="576"/>
      <c r="G352" s="576"/>
      <c r="H352" s="576"/>
      <c r="I352" s="577"/>
      <c r="J352" s="577"/>
      <c r="K352" s="578"/>
      <c r="L352" s="579"/>
      <c r="M352" s="579"/>
      <c r="N352" s="580"/>
      <c r="O352" s="189"/>
      <c r="P352" s="581"/>
      <c r="Q352" s="581"/>
      <c r="T352" s="133"/>
    </row>
    <row r="353" spans="1:20" ht="15" customHeight="1" x14ac:dyDescent="0.25">
      <c r="A353" s="369"/>
      <c r="B353" s="576"/>
      <c r="C353" s="576"/>
      <c r="D353" s="576"/>
      <c r="E353" s="576"/>
      <c r="F353" s="576"/>
      <c r="G353" s="576"/>
      <c r="H353" s="576"/>
      <c r="I353" s="577"/>
      <c r="J353" s="577"/>
      <c r="K353" s="578"/>
      <c r="L353" s="579"/>
      <c r="M353" s="579"/>
      <c r="N353" s="580"/>
      <c r="O353" s="189"/>
      <c r="P353" s="581"/>
      <c r="Q353" s="581"/>
      <c r="T353" s="133"/>
    </row>
    <row r="354" spans="1:20" ht="15" customHeight="1" x14ac:dyDescent="0.25">
      <c r="A354" s="369"/>
      <c r="B354" s="576"/>
      <c r="C354" s="576"/>
      <c r="D354" s="576"/>
      <c r="E354" s="576"/>
      <c r="F354" s="576"/>
      <c r="G354" s="576"/>
      <c r="H354" s="576"/>
      <c r="I354" s="577"/>
      <c r="J354" s="577"/>
      <c r="K354" s="578"/>
      <c r="L354" s="579"/>
      <c r="M354" s="579"/>
      <c r="N354" s="580"/>
      <c r="O354" s="189"/>
      <c r="P354" s="581"/>
      <c r="Q354" s="581"/>
      <c r="T354" s="133"/>
    </row>
    <row r="355" spans="1:20" ht="15" customHeight="1" x14ac:dyDescent="0.25">
      <c r="A355" s="369"/>
      <c r="B355" s="576"/>
      <c r="C355" s="576"/>
      <c r="D355" s="576"/>
      <c r="E355" s="576"/>
      <c r="F355" s="576"/>
      <c r="G355" s="576"/>
      <c r="H355" s="576"/>
      <c r="I355" s="577"/>
      <c r="J355" s="577"/>
      <c r="K355" s="578"/>
      <c r="L355" s="579"/>
      <c r="M355" s="579"/>
      <c r="N355" s="580"/>
      <c r="O355" s="189"/>
      <c r="P355" s="581"/>
      <c r="Q355" s="581"/>
      <c r="T355" s="133"/>
    </row>
    <row r="356" spans="1:20" ht="15" customHeight="1" x14ac:dyDescent="0.25">
      <c r="A356" s="369"/>
      <c r="B356" s="576"/>
      <c r="C356" s="576"/>
      <c r="D356" s="576"/>
      <c r="E356" s="576"/>
      <c r="F356" s="576"/>
      <c r="G356" s="576"/>
      <c r="H356" s="576"/>
      <c r="I356" s="577"/>
      <c r="J356" s="577"/>
      <c r="K356" s="578"/>
      <c r="L356" s="579"/>
      <c r="M356" s="579"/>
      <c r="N356" s="580"/>
      <c r="O356" s="189"/>
      <c r="P356" s="581"/>
      <c r="Q356" s="581"/>
      <c r="T356" s="133"/>
    </row>
    <row r="357" spans="1:20" ht="15" customHeight="1" x14ac:dyDescent="0.25">
      <c r="A357" s="369"/>
      <c r="B357" s="576"/>
      <c r="C357" s="576"/>
      <c r="D357" s="576"/>
      <c r="E357" s="576"/>
      <c r="F357" s="576"/>
      <c r="G357" s="576"/>
      <c r="H357" s="576"/>
      <c r="I357" s="577"/>
      <c r="J357" s="577"/>
      <c r="K357" s="578"/>
      <c r="L357" s="579"/>
      <c r="M357" s="579"/>
      <c r="N357" s="580"/>
      <c r="O357" s="189"/>
      <c r="P357" s="581"/>
      <c r="Q357" s="581"/>
      <c r="T357" s="133"/>
    </row>
    <row r="358" spans="1:20" ht="15" customHeight="1" x14ac:dyDescent="0.25">
      <c r="A358" s="369"/>
      <c r="B358" s="576"/>
      <c r="C358" s="576"/>
      <c r="D358" s="576"/>
      <c r="E358" s="576"/>
      <c r="F358" s="576"/>
      <c r="G358" s="576"/>
      <c r="H358" s="576"/>
      <c r="I358" s="577"/>
      <c r="J358" s="577"/>
      <c r="K358" s="578"/>
      <c r="L358" s="579"/>
      <c r="M358" s="579"/>
      <c r="N358" s="580"/>
      <c r="O358" s="189"/>
      <c r="P358" s="581"/>
      <c r="Q358" s="581"/>
      <c r="T358" s="133"/>
    </row>
    <row r="359" spans="1:20" ht="15" customHeight="1" x14ac:dyDescent="0.25">
      <c r="A359" s="369"/>
      <c r="B359" s="576"/>
      <c r="C359" s="576"/>
      <c r="D359" s="576"/>
      <c r="E359" s="576"/>
      <c r="F359" s="576"/>
      <c r="G359" s="576"/>
      <c r="H359" s="576"/>
      <c r="I359" s="577"/>
      <c r="J359" s="577"/>
      <c r="K359" s="578"/>
      <c r="L359" s="579"/>
      <c r="M359" s="579"/>
      <c r="N359" s="580"/>
      <c r="O359" s="189"/>
      <c r="P359" s="581"/>
      <c r="Q359" s="581"/>
      <c r="T359" s="133"/>
    </row>
    <row r="360" spans="1:20" ht="15" customHeight="1" x14ac:dyDescent="0.25">
      <c r="A360" s="369"/>
      <c r="B360" s="576"/>
      <c r="C360" s="576"/>
      <c r="D360" s="576"/>
      <c r="E360" s="576"/>
      <c r="F360" s="576"/>
      <c r="G360" s="576"/>
      <c r="H360" s="576"/>
      <c r="I360" s="577"/>
      <c r="J360" s="577"/>
      <c r="K360" s="578"/>
      <c r="L360" s="579"/>
      <c r="M360" s="579"/>
      <c r="N360" s="580"/>
      <c r="O360" s="189"/>
      <c r="P360" s="581"/>
      <c r="Q360" s="581"/>
      <c r="T360" s="133"/>
    </row>
    <row r="361" spans="1:20" ht="15" customHeight="1" x14ac:dyDescent="0.25">
      <c r="A361" s="369"/>
      <c r="B361" s="576"/>
      <c r="C361" s="576"/>
      <c r="D361" s="576"/>
      <c r="E361" s="576"/>
      <c r="F361" s="576"/>
      <c r="G361" s="576"/>
      <c r="H361" s="576"/>
      <c r="I361" s="577"/>
      <c r="J361" s="577"/>
      <c r="K361" s="578"/>
      <c r="L361" s="579"/>
      <c r="M361" s="579"/>
      <c r="N361" s="580"/>
      <c r="O361" s="189"/>
      <c r="P361" s="581"/>
      <c r="Q361" s="581"/>
      <c r="T361" s="133"/>
    </row>
    <row r="362" spans="1:20" ht="17.25" customHeight="1" x14ac:dyDescent="0.25">
      <c r="A362" s="369"/>
      <c r="B362" s="249"/>
      <c r="C362" s="249"/>
      <c r="D362" s="249"/>
      <c r="E362" s="249"/>
      <c r="F362" s="249" t="s">
        <v>4</v>
      </c>
      <c r="G362" s="219"/>
      <c r="H362" s="219"/>
      <c r="I362" s="219"/>
      <c r="J362" s="229"/>
      <c r="K362" s="249"/>
      <c r="L362" s="249"/>
      <c r="M362" s="249"/>
      <c r="N362" s="571" t="s">
        <v>3</v>
      </c>
      <c r="O362" s="572"/>
      <c r="P362" s="573">
        <f>SUM(P328:Q361)</f>
        <v>0</v>
      </c>
      <c r="Q362" s="573"/>
      <c r="T362" s="191"/>
    </row>
    <row r="363" spans="1:20" ht="17.25" customHeight="1" x14ac:dyDescent="0.25">
      <c r="A363" s="369"/>
      <c r="B363" s="574" t="s">
        <v>583</v>
      </c>
      <c r="C363" s="574"/>
      <c r="D363" s="574"/>
      <c r="E363" s="574"/>
      <c r="F363" s="574"/>
      <c r="G363" s="574"/>
      <c r="H363" s="574"/>
      <c r="I363" s="574"/>
      <c r="J363" s="574"/>
      <c r="K363" s="574"/>
      <c r="L363" s="574"/>
      <c r="M363" s="574"/>
      <c r="N363" s="574"/>
      <c r="O363" s="574"/>
      <c r="P363" s="574"/>
      <c r="Q363" s="574"/>
      <c r="T363" s="191"/>
    </row>
  </sheetData>
  <sheetProtection algorithmName="SHA-512" hashValue="oODhEN4k8hSZkwOVplIWUzHFlY8DhOYSOl77CtJ3/AEJkrNUJ7bl8wM9gxdYwYhhQuBvJDy9Mk3LoaavDknsSw==" saltValue="I8mUkomjUpc/HMGMRV4reQ==" spinCount="100000" sheet="1" objects="1" scenarios="1"/>
  <mergeCells count="1284">
    <mergeCell ref="N19:N21"/>
    <mergeCell ref="N26:N28"/>
    <mergeCell ref="N34:N35"/>
    <mergeCell ref="N30:N32"/>
    <mergeCell ref="J39:K39"/>
    <mergeCell ref="L10:M10"/>
    <mergeCell ref="L11:M11"/>
    <mergeCell ref="L12:M12"/>
    <mergeCell ref="L13:M13"/>
    <mergeCell ref="L14:M14"/>
    <mergeCell ref="L15:M15"/>
    <mergeCell ref="L16:M16"/>
    <mergeCell ref="L17:M17"/>
    <mergeCell ref="L18:M18"/>
    <mergeCell ref="L19:M19"/>
    <mergeCell ref="L20:M20"/>
    <mergeCell ref="L21:M21"/>
    <mergeCell ref="L22:M22"/>
    <mergeCell ref="L23:M23"/>
    <mergeCell ref="L24:M24"/>
    <mergeCell ref="L25:M25"/>
    <mergeCell ref="L26:M26"/>
    <mergeCell ref="L27:M27"/>
    <mergeCell ref="L28:M28"/>
    <mergeCell ref="L29:M29"/>
    <mergeCell ref="L30:M30"/>
    <mergeCell ref="L31:M31"/>
    <mergeCell ref="L32:M32"/>
    <mergeCell ref="H15:I15"/>
    <mergeCell ref="H14:I14"/>
    <mergeCell ref="L37:M37"/>
    <mergeCell ref="L38:M38"/>
    <mergeCell ref="L39:M39"/>
    <mergeCell ref="H39:I39"/>
    <mergeCell ref="H38:I38"/>
    <mergeCell ref="H37:I37"/>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 ref="J27:K27"/>
    <mergeCell ref="J28:K28"/>
    <mergeCell ref="J29:K29"/>
    <mergeCell ref="L35:M35"/>
    <mergeCell ref="L36:M36"/>
    <mergeCell ref="J34:K34"/>
    <mergeCell ref="J35:K35"/>
    <mergeCell ref="C139:D139"/>
    <mergeCell ref="C186:D186"/>
    <mergeCell ref="C233:D233"/>
    <mergeCell ref="C278:D278"/>
    <mergeCell ref="C321:D321"/>
    <mergeCell ref="B11:B14"/>
    <mergeCell ref="C11:G11"/>
    <mergeCell ref="C12:G12"/>
    <mergeCell ref="C13:G13"/>
    <mergeCell ref="C14:G14"/>
    <mergeCell ref="B8:G9"/>
    <mergeCell ref="H9:N9"/>
    <mergeCell ref="C10:G10"/>
    <mergeCell ref="C36:G36"/>
    <mergeCell ref="C37:G37"/>
    <mergeCell ref="C38:G38"/>
    <mergeCell ref="B48:Q48"/>
    <mergeCell ref="B49:Q49"/>
    <mergeCell ref="B50:Q50"/>
    <mergeCell ref="B51:Q51"/>
    <mergeCell ref="O37:Q37"/>
    <mergeCell ref="O38:P38"/>
    <mergeCell ref="C33:G33"/>
    <mergeCell ref="B34:B36"/>
    <mergeCell ref="C34:G34"/>
    <mergeCell ref="C35:G35"/>
    <mergeCell ref="C29:G29"/>
    <mergeCell ref="B30:B33"/>
    <mergeCell ref="C30:G30"/>
    <mergeCell ref="J36:K36"/>
    <mergeCell ref="L33:M33"/>
    <mergeCell ref="L34:M34"/>
    <mergeCell ref="K1:Q1"/>
    <mergeCell ref="C22:G22"/>
    <mergeCell ref="B23:B25"/>
    <mergeCell ref="C23:G23"/>
    <mergeCell ref="C24:G24"/>
    <mergeCell ref="C25:G25"/>
    <mergeCell ref="B19:B22"/>
    <mergeCell ref="C19:G19"/>
    <mergeCell ref="C20:G20"/>
    <mergeCell ref="C21:G21"/>
    <mergeCell ref="B15:B18"/>
    <mergeCell ref="C15:G15"/>
    <mergeCell ref="C16:G16"/>
    <mergeCell ref="C17:G17"/>
    <mergeCell ref="C18:G18"/>
    <mergeCell ref="C1:D1"/>
    <mergeCell ref="H8:Q8"/>
    <mergeCell ref="O9:Q9"/>
    <mergeCell ref="H10:I10"/>
    <mergeCell ref="N11:N13"/>
    <mergeCell ref="N15:N17"/>
    <mergeCell ref="H13:I13"/>
    <mergeCell ref="H12:I12"/>
    <mergeCell ref="H11:I11"/>
    <mergeCell ref="H25:I25"/>
    <mergeCell ref="H24:I24"/>
    <mergeCell ref="H23:I23"/>
    <mergeCell ref="H22:I22"/>
    <mergeCell ref="H21:I21"/>
    <mergeCell ref="H20:I20"/>
    <mergeCell ref="H17:I17"/>
    <mergeCell ref="H16:I16"/>
    <mergeCell ref="H19:I19"/>
    <mergeCell ref="H18:I18"/>
    <mergeCell ref="C31:G31"/>
    <mergeCell ref="C32:G32"/>
    <mergeCell ref="B26:B29"/>
    <mergeCell ref="C26:G26"/>
    <mergeCell ref="C27:G27"/>
    <mergeCell ref="C28:G28"/>
    <mergeCell ref="H36:I36"/>
    <mergeCell ref="H35:I35"/>
    <mergeCell ref="H34:I34"/>
    <mergeCell ref="H33:I33"/>
    <mergeCell ref="H32:I32"/>
    <mergeCell ref="H31:I31"/>
    <mergeCell ref="H30:I30"/>
    <mergeCell ref="H29:I29"/>
    <mergeCell ref="H28:I28"/>
    <mergeCell ref="K43:Q43"/>
    <mergeCell ref="B46:I46"/>
    <mergeCell ref="J46:L46"/>
    <mergeCell ref="B42:Q42"/>
    <mergeCell ref="B44:Q44"/>
    <mergeCell ref="B45:Q45"/>
    <mergeCell ref="M46:Q46"/>
    <mergeCell ref="C39:G39"/>
    <mergeCell ref="C40:G40"/>
    <mergeCell ref="H40:N40"/>
    <mergeCell ref="O39:P39"/>
    <mergeCell ref="O40:P40"/>
    <mergeCell ref="C43:D43"/>
    <mergeCell ref="H27:I27"/>
    <mergeCell ref="H26:I26"/>
    <mergeCell ref="J32:K32"/>
    <mergeCell ref="J33:K33"/>
    <mergeCell ref="J37:K37"/>
    <mergeCell ref="J38:K38"/>
    <mergeCell ref="J30:K30"/>
    <mergeCell ref="J31:K31"/>
    <mergeCell ref="B57:H57"/>
    <mergeCell ref="I57:J57"/>
    <mergeCell ref="K57:N57"/>
    <mergeCell ref="B58:H58"/>
    <mergeCell ref="I58:J58"/>
    <mergeCell ref="K58:N58"/>
    <mergeCell ref="B55:H55"/>
    <mergeCell ref="I55:J55"/>
    <mergeCell ref="K55:N55"/>
    <mergeCell ref="B56:H56"/>
    <mergeCell ref="I56:J56"/>
    <mergeCell ref="K56:N56"/>
    <mergeCell ref="B53:H53"/>
    <mergeCell ref="I53:J53"/>
    <mergeCell ref="K53:N53"/>
    <mergeCell ref="B54:H54"/>
    <mergeCell ref="I54:J54"/>
    <mergeCell ref="K54:N54"/>
    <mergeCell ref="I63:J63"/>
    <mergeCell ref="K63:N63"/>
    <mergeCell ref="B64:H64"/>
    <mergeCell ref="I64:J64"/>
    <mergeCell ref="K64:N64"/>
    <mergeCell ref="B61:H61"/>
    <mergeCell ref="I61:J61"/>
    <mergeCell ref="K61:N61"/>
    <mergeCell ref="B62:H62"/>
    <mergeCell ref="I62:J62"/>
    <mergeCell ref="K62:N62"/>
    <mergeCell ref="B59:H59"/>
    <mergeCell ref="I59:J59"/>
    <mergeCell ref="K59:N59"/>
    <mergeCell ref="B60:H60"/>
    <mergeCell ref="I60:J60"/>
    <mergeCell ref="K60:N60"/>
    <mergeCell ref="B71:H71"/>
    <mergeCell ref="I71:J71"/>
    <mergeCell ref="K71:N71"/>
    <mergeCell ref="B72:H72"/>
    <mergeCell ref="I72:J72"/>
    <mergeCell ref="K72:N72"/>
    <mergeCell ref="B69:H69"/>
    <mergeCell ref="I69:J69"/>
    <mergeCell ref="K69:N69"/>
    <mergeCell ref="B70:H70"/>
    <mergeCell ref="I70:J70"/>
    <mergeCell ref="K70:N70"/>
    <mergeCell ref="B67:H67"/>
    <mergeCell ref="I67:J67"/>
    <mergeCell ref="K67:N67"/>
    <mergeCell ref="B68:H68"/>
    <mergeCell ref="I68:J68"/>
    <mergeCell ref="K68:N68"/>
    <mergeCell ref="B77:H77"/>
    <mergeCell ref="I77:J77"/>
    <mergeCell ref="K77:N77"/>
    <mergeCell ref="B78:H78"/>
    <mergeCell ref="I78:J78"/>
    <mergeCell ref="K78:N78"/>
    <mergeCell ref="B75:H75"/>
    <mergeCell ref="I75:J75"/>
    <mergeCell ref="K75:N75"/>
    <mergeCell ref="B76:H76"/>
    <mergeCell ref="I76:J76"/>
    <mergeCell ref="K76:N76"/>
    <mergeCell ref="B73:H73"/>
    <mergeCell ref="I73:J73"/>
    <mergeCell ref="K73:N73"/>
    <mergeCell ref="B74:H74"/>
    <mergeCell ref="I74:J74"/>
    <mergeCell ref="K74:N74"/>
    <mergeCell ref="B83:H83"/>
    <mergeCell ref="I83:J83"/>
    <mergeCell ref="K83:N83"/>
    <mergeCell ref="B84:H84"/>
    <mergeCell ref="I84:J84"/>
    <mergeCell ref="K84:N84"/>
    <mergeCell ref="B81:H81"/>
    <mergeCell ref="I81:J81"/>
    <mergeCell ref="K81:N81"/>
    <mergeCell ref="B82:H82"/>
    <mergeCell ref="I82:J82"/>
    <mergeCell ref="K82:N82"/>
    <mergeCell ref="B79:H79"/>
    <mergeCell ref="I79:J79"/>
    <mergeCell ref="K79:N79"/>
    <mergeCell ref="B80:H80"/>
    <mergeCell ref="I80:J80"/>
    <mergeCell ref="K80:N80"/>
    <mergeCell ref="B98:J98"/>
    <mergeCell ref="M98:O98"/>
    <mergeCell ref="K89:N89"/>
    <mergeCell ref="K92:Q92"/>
    <mergeCell ref="B91:Q91"/>
    <mergeCell ref="B87:H87"/>
    <mergeCell ref="I87:J87"/>
    <mergeCell ref="K87:N87"/>
    <mergeCell ref="B88:H88"/>
    <mergeCell ref="I88:J88"/>
    <mergeCell ref="K88:N88"/>
    <mergeCell ref="B85:H85"/>
    <mergeCell ref="I85:J85"/>
    <mergeCell ref="K85:N85"/>
    <mergeCell ref="B86:H86"/>
    <mergeCell ref="I86:J86"/>
    <mergeCell ref="K86:N86"/>
    <mergeCell ref="P98:Q98"/>
    <mergeCell ref="K98:L98"/>
    <mergeCell ref="C92:D92"/>
    <mergeCell ref="B115:J115"/>
    <mergeCell ref="B116:J116"/>
    <mergeCell ref="B113:J113"/>
    <mergeCell ref="B114:J114"/>
    <mergeCell ref="B111:J111"/>
    <mergeCell ref="B112:J112"/>
    <mergeCell ref="B109:J109"/>
    <mergeCell ref="B110:J110"/>
    <mergeCell ref="B107:J107"/>
    <mergeCell ref="B108:J108"/>
    <mergeCell ref="B105:J105"/>
    <mergeCell ref="B106:J106"/>
    <mergeCell ref="B103:J103"/>
    <mergeCell ref="B104:J104"/>
    <mergeCell ref="B101:J101"/>
    <mergeCell ref="B102:J102"/>
    <mergeCell ref="B99:J99"/>
    <mergeCell ref="B100:J100"/>
    <mergeCell ref="B133:J133"/>
    <mergeCell ref="B134:J134"/>
    <mergeCell ref="B131:J131"/>
    <mergeCell ref="B132:J132"/>
    <mergeCell ref="B129:J129"/>
    <mergeCell ref="B130:J130"/>
    <mergeCell ref="B127:J127"/>
    <mergeCell ref="B128:J128"/>
    <mergeCell ref="B125:J125"/>
    <mergeCell ref="B126:J126"/>
    <mergeCell ref="B123:J123"/>
    <mergeCell ref="B124:J124"/>
    <mergeCell ref="B121:J121"/>
    <mergeCell ref="B122:J122"/>
    <mergeCell ref="B119:J119"/>
    <mergeCell ref="B120:J120"/>
    <mergeCell ref="B117:J117"/>
    <mergeCell ref="B118:J118"/>
    <mergeCell ref="B156:J156"/>
    <mergeCell ref="B157:J157"/>
    <mergeCell ref="B154:J154"/>
    <mergeCell ref="B155:J155"/>
    <mergeCell ref="B152:J152"/>
    <mergeCell ref="B153:J153"/>
    <mergeCell ref="B150:J150"/>
    <mergeCell ref="B151:J151"/>
    <mergeCell ref="B148:J148"/>
    <mergeCell ref="B149:J149"/>
    <mergeCell ref="B146:J146"/>
    <mergeCell ref="B147:J147"/>
    <mergeCell ref="B145:J145"/>
    <mergeCell ref="B144:Q144"/>
    <mergeCell ref="K139:Q139"/>
    <mergeCell ref="B138:Q138"/>
    <mergeCell ref="B135:J135"/>
    <mergeCell ref="B136:J136"/>
    <mergeCell ref="K149:L149"/>
    <mergeCell ref="M149:O149"/>
    <mergeCell ref="P149:Q149"/>
    <mergeCell ref="K150:L150"/>
    <mergeCell ref="M150:O150"/>
    <mergeCell ref="P150:Q150"/>
    <mergeCell ref="K147:L147"/>
    <mergeCell ref="M147:O147"/>
    <mergeCell ref="P147:Q147"/>
    <mergeCell ref="K148:L148"/>
    <mergeCell ref="M148:O148"/>
    <mergeCell ref="P148:Q148"/>
    <mergeCell ref="K135:L135"/>
    <mergeCell ref="M135:O135"/>
    <mergeCell ref="B174:J174"/>
    <mergeCell ref="B175:J175"/>
    <mergeCell ref="B172:J172"/>
    <mergeCell ref="B173:J173"/>
    <mergeCell ref="B170:J170"/>
    <mergeCell ref="B171:J171"/>
    <mergeCell ref="B168:J168"/>
    <mergeCell ref="B169:J169"/>
    <mergeCell ref="B166:J166"/>
    <mergeCell ref="B167:J167"/>
    <mergeCell ref="B164:J164"/>
    <mergeCell ref="B165:J165"/>
    <mergeCell ref="B162:J162"/>
    <mergeCell ref="B163:J163"/>
    <mergeCell ref="B160:J160"/>
    <mergeCell ref="B161:J161"/>
    <mergeCell ref="B158:J158"/>
    <mergeCell ref="B159:J159"/>
    <mergeCell ref="B206:J206"/>
    <mergeCell ref="B207:J207"/>
    <mergeCell ref="B204:J204"/>
    <mergeCell ref="B205:J205"/>
    <mergeCell ref="B202:J202"/>
    <mergeCell ref="B203:J203"/>
    <mergeCell ref="B200:J200"/>
    <mergeCell ref="B201:J201"/>
    <mergeCell ref="B198:J198"/>
    <mergeCell ref="B199:J199"/>
    <mergeCell ref="B196:J196"/>
    <mergeCell ref="B197:J197"/>
    <mergeCell ref="B194:J194"/>
    <mergeCell ref="B195:J195"/>
    <mergeCell ref="B192:J192"/>
    <mergeCell ref="B193:J193"/>
    <mergeCell ref="K193:L193"/>
    <mergeCell ref="K197:L197"/>
    <mergeCell ref="K203:L203"/>
    <mergeCell ref="B224:J224"/>
    <mergeCell ref="B225:J225"/>
    <mergeCell ref="B222:J222"/>
    <mergeCell ref="B223:J223"/>
    <mergeCell ref="B220:J220"/>
    <mergeCell ref="B221:J221"/>
    <mergeCell ref="B218:J218"/>
    <mergeCell ref="B219:J219"/>
    <mergeCell ref="B216:J216"/>
    <mergeCell ref="B217:J217"/>
    <mergeCell ref="B214:J214"/>
    <mergeCell ref="B215:J215"/>
    <mergeCell ref="B212:J212"/>
    <mergeCell ref="B213:J213"/>
    <mergeCell ref="B210:J210"/>
    <mergeCell ref="B211:J211"/>
    <mergeCell ref="B208:J208"/>
    <mergeCell ref="B209:J209"/>
    <mergeCell ref="B245:J245"/>
    <mergeCell ref="B246:J246"/>
    <mergeCell ref="B243:J243"/>
    <mergeCell ref="B244:J244"/>
    <mergeCell ref="B241:J241"/>
    <mergeCell ref="B242:J242"/>
    <mergeCell ref="B239:J239"/>
    <mergeCell ref="B240:J240"/>
    <mergeCell ref="B238:Q238"/>
    <mergeCell ref="K233:Q233"/>
    <mergeCell ref="B237:Q237"/>
    <mergeCell ref="B234:Q234"/>
    <mergeCell ref="B230:J230"/>
    <mergeCell ref="B228:J228"/>
    <mergeCell ref="B229:J229"/>
    <mergeCell ref="B226:J226"/>
    <mergeCell ref="B227:J227"/>
    <mergeCell ref="K227:L227"/>
    <mergeCell ref="M227:O227"/>
    <mergeCell ref="P227:Q227"/>
    <mergeCell ref="K228:L228"/>
    <mergeCell ref="M228:O228"/>
    <mergeCell ref="P228:Q228"/>
    <mergeCell ref="P229:Q229"/>
    <mergeCell ref="K230:L230"/>
    <mergeCell ref="M230:O230"/>
    <mergeCell ref="P230:Q230"/>
    <mergeCell ref="K245:L245"/>
    <mergeCell ref="M245:O245"/>
    <mergeCell ref="P245:Q245"/>
    <mergeCell ref="K246:L246"/>
    <mergeCell ref="M246:O246"/>
    <mergeCell ref="B263:J263"/>
    <mergeCell ref="B264:J264"/>
    <mergeCell ref="B261:J261"/>
    <mergeCell ref="B262:J262"/>
    <mergeCell ref="B259:J259"/>
    <mergeCell ref="B260:J260"/>
    <mergeCell ref="B257:J257"/>
    <mergeCell ref="B258:J258"/>
    <mergeCell ref="B255:J255"/>
    <mergeCell ref="B256:J256"/>
    <mergeCell ref="B253:J253"/>
    <mergeCell ref="B254:J254"/>
    <mergeCell ref="B251:J251"/>
    <mergeCell ref="B252:J252"/>
    <mergeCell ref="B249:J249"/>
    <mergeCell ref="B250:J250"/>
    <mergeCell ref="B247:J247"/>
    <mergeCell ref="B248:J248"/>
    <mergeCell ref="B284:H284"/>
    <mergeCell ref="I284:J284"/>
    <mergeCell ref="K284:N284"/>
    <mergeCell ref="B283:Q283"/>
    <mergeCell ref="K278:Q278"/>
    <mergeCell ref="B281:Q281"/>
    <mergeCell ref="B282:Q282"/>
    <mergeCell ref="B275:J275"/>
    <mergeCell ref="B273:J273"/>
    <mergeCell ref="B274:J274"/>
    <mergeCell ref="B271:J271"/>
    <mergeCell ref="B272:J272"/>
    <mergeCell ref="B269:J269"/>
    <mergeCell ref="B270:J270"/>
    <mergeCell ref="B267:J267"/>
    <mergeCell ref="B268:J268"/>
    <mergeCell ref="B265:J265"/>
    <mergeCell ref="B266:J266"/>
    <mergeCell ref="P270:Q270"/>
    <mergeCell ref="K267:L267"/>
    <mergeCell ref="M267:O267"/>
    <mergeCell ref="P267:Q267"/>
    <mergeCell ref="K268:L268"/>
    <mergeCell ref="M268:O268"/>
    <mergeCell ref="P268:Q268"/>
    <mergeCell ref="K265:L265"/>
    <mergeCell ref="M265:O265"/>
    <mergeCell ref="P265:Q265"/>
    <mergeCell ref="K266:L266"/>
    <mergeCell ref="M266:O266"/>
    <mergeCell ref="P266:Q266"/>
    <mergeCell ref="M276:O276"/>
    <mergeCell ref="B289:H289"/>
    <mergeCell ref="I289:J289"/>
    <mergeCell ref="K289:N289"/>
    <mergeCell ref="B290:H290"/>
    <mergeCell ref="I290:J290"/>
    <mergeCell ref="K290:N290"/>
    <mergeCell ref="B287:H287"/>
    <mergeCell ref="I287:J287"/>
    <mergeCell ref="K287:N287"/>
    <mergeCell ref="B288:H288"/>
    <mergeCell ref="I288:J288"/>
    <mergeCell ref="K288:N288"/>
    <mergeCell ref="B285:H285"/>
    <mergeCell ref="I285:J285"/>
    <mergeCell ref="K285:N285"/>
    <mergeCell ref="B286:H286"/>
    <mergeCell ref="I286:J286"/>
    <mergeCell ref="K286:N286"/>
    <mergeCell ref="B299:H299"/>
    <mergeCell ref="I299:J299"/>
    <mergeCell ref="K299:N299"/>
    <mergeCell ref="B300:H300"/>
    <mergeCell ref="I300:J300"/>
    <mergeCell ref="K300:N300"/>
    <mergeCell ref="B297:H297"/>
    <mergeCell ref="I297:J297"/>
    <mergeCell ref="K297:N297"/>
    <mergeCell ref="B298:H298"/>
    <mergeCell ref="I298:J298"/>
    <mergeCell ref="K298:N298"/>
    <mergeCell ref="B295:H295"/>
    <mergeCell ref="I295:J295"/>
    <mergeCell ref="K295:N295"/>
    <mergeCell ref="B296:H296"/>
    <mergeCell ref="I296:J296"/>
    <mergeCell ref="K296:N296"/>
    <mergeCell ref="B305:H305"/>
    <mergeCell ref="I305:J305"/>
    <mergeCell ref="K305:N305"/>
    <mergeCell ref="B306:H306"/>
    <mergeCell ref="I306:J306"/>
    <mergeCell ref="K306:N306"/>
    <mergeCell ref="B303:H303"/>
    <mergeCell ref="I303:J303"/>
    <mergeCell ref="K303:N303"/>
    <mergeCell ref="B304:H304"/>
    <mergeCell ref="I304:J304"/>
    <mergeCell ref="K304:N304"/>
    <mergeCell ref="B301:H301"/>
    <mergeCell ref="I301:J301"/>
    <mergeCell ref="K301:N301"/>
    <mergeCell ref="B302:H302"/>
    <mergeCell ref="I302:J302"/>
    <mergeCell ref="K302:N302"/>
    <mergeCell ref="B311:H311"/>
    <mergeCell ref="I311:J311"/>
    <mergeCell ref="K311:N311"/>
    <mergeCell ref="B312:H312"/>
    <mergeCell ref="I312:J312"/>
    <mergeCell ref="K312:N312"/>
    <mergeCell ref="B309:H309"/>
    <mergeCell ref="I309:J309"/>
    <mergeCell ref="K309:N309"/>
    <mergeCell ref="B310:H310"/>
    <mergeCell ref="I310:J310"/>
    <mergeCell ref="K310:N310"/>
    <mergeCell ref="B307:H307"/>
    <mergeCell ref="I307:J307"/>
    <mergeCell ref="K307:N307"/>
    <mergeCell ref="B308:H308"/>
    <mergeCell ref="I308:J308"/>
    <mergeCell ref="K308:N308"/>
    <mergeCell ref="K321:Q321"/>
    <mergeCell ref="B317:H317"/>
    <mergeCell ref="I317:J317"/>
    <mergeCell ref="K317:N317"/>
    <mergeCell ref="B318:H318"/>
    <mergeCell ref="I318:J318"/>
    <mergeCell ref="K318:N318"/>
    <mergeCell ref="B315:H315"/>
    <mergeCell ref="I315:J315"/>
    <mergeCell ref="K315:N315"/>
    <mergeCell ref="B316:H316"/>
    <mergeCell ref="I316:J316"/>
    <mergeCell ref="K316:N316"/>
    <mergeCell ref="B313:H313"/>
    <mergeCell ref="I313:J313"/>
    <mergeCell ref="K313:N313"/>
    <mergeCell ref="B314:H314"/>
    <mergeCell ref="I314:J314"/>
    <mergeCell ref="K314:N314"/>
    <mergeCell ref="B330:H330"/>
    <mergeCell ref="I330:J330"/>
    <mergeCell ref="K330:N330"/>
    <mergeCell ref="B331:H331"/>
    <mergeCell ref="I331:J331"/>
    <mergeCell ref="K331:N331"/>
    <mergeCell ref="B328:H328"/>
    <mergeCell ref="I328:J328"/>
    <mergeCell ref="K328:N328"/>
    <mergeCell ref="B329:H329"/>
    <mergeCell ref="I329:J329"/>
    <mergeCell ref="K329:N329"/>
    <mergeCell ref="B327:H327"/>
    <mergeCell ref="I327:J327"/>
    <mergeCell ref="K327:N327"/>
    <mergeCell ref="B324:Q324"/>
    <mergeCell ref="B325:Q325"/>
    <mergeCell ref="B336:H336"/>
    <mergeCell ref="I336:J336"/>
    <mergeCell ref="K336:N336"/>
    <mergeCell ref="B337:H337"/>
    <mergeCell ref="I337:J337"/>
    <mergeCell ref="K337:N337"/>
    <mergeCell ref="B334:H334"/>
    <mergeCell ref="I334:J334"/>
    <mergeCell ref="K334:N334"/>
    <mergeCell ref="B335:H335"/>
    <mergeCell ref="I335:J335"/>
    <mergeCell ref="K335:N335"/>
    <mergeCell ref="B332:H332"/>
    <mergeCell ref="I332:J332"/>
    <mergeCell ref="K332:N332"/>
    <mergeCell ref="B333:H333"/>
    <mergeCell ref="I333:J333"/>
    <mergeCell ref="K333:N333"/>
    <mergeCell ref="B342:H342"/>
    <mergeCell ref="I342:J342"/>
    <mergeCell ref="K342:N342"/>
    <mergeCell ref="B343:H343"/>
    <mergeCell ref="I343:J343"/>
    <mergeCell ref="K343:N343"/>
    <mergeCell ref="B340:H340"/>
    <mergeCell ref="I340:J340"/>
    <mergeCell ref="K340:N340"/>
    <mergeCell ref="B341:H341"/>
    <mergeCell ref="I341:J341"/>
    <mergeCell ref="K341:N341"/>
    <mergeCell ref="B338:H338"/>
    <mergeCell ref="I338:J338"/>
    <mergeCell ref="K338:N338"/>
    <mergeCell ref="B339:H339"/>
    <mergeCell ref="I339:J339"/>
    <mergeCell ref="K339:N339"/>
    <mergeCell ref="B348:H348"/>
    <mergeCell ref="I348:J348"/>
    <mergeCell ref="K348:N348"/>
    <mergeCell ref="B349:H349"/>
    <mergeCell ref="I349:J349"/>
    <mergeCell ref="K349:N349"/>
    <mergeCell ref="B346:H346"/>
    <mergeCell ref="I346:J346"/>
    <mergeCell ref="K346:N346"/>
    <mergeCell ref="B347:H347"/>
    <mergeCell ref="I347:J347"/>
    <mergeCell ref="K347:N347"/>
    <mergeCell ref="B344:H344"/>
    <mergeCell ref="I344:J344"/>
    <mergeCell ref="K344:N344"/>
    <mergeCell ref="B345:H345"/>
    <mergeCell ref="I345:J345"/>
    <mergeCell ref="K345:N345"/>
    <mergeCell ref="I357:J357"/>
    <mergeCell ref="K357:N357"/>
    <mergeCell ref="B354:H354"/>
    <mergeCell ref="I354:J354"/>
    <mergeCell ref="K354:N354"/>
    <mergeCell ref="B355:H355"/>
    <mergeCell ref="I355:J355"/>
    <mergeCell ref="K355:N355"/>
    <mergeCell ref="B352:H352"/>
    <mergeCell ref="I352:J352"/>
    <mergeCell ref="K352:N352"/>
    <mergeCell ref="B353:H353"/>
    <mergeCell ref="I353:J353"/>
    <mergeCell ref="K353:N353"/>
    <mergeCell ref="B350:H350"/>
    <mergeCell ref="I350:J350"/>
    <mergeCell ref="K350:N350"/>
    <mergeCell ref="B351:H351"/>
    <mergeCell ref="I351:J351"/>
    <mergeCell ref="K351:N351"/>
    <mergeCell ref="B363:Q363"/>
    <mergeCell ref="B320:Q320"/>
    <mergeCell ref="B277:Q277"/>
    <mergeCell ref="B232:Q232"/>
    <mergeCell ref="B185:Q185"/>
    <mergeCell ref="B189:Q189"/>
    <mergeCell ref="B190:Q190"/>
    <mergeCell ref="B191:Q191"/>
    <mergeCell ref="B236:Q236"/>
    <mergeCell ref="B2:Q2"/>
    <mergeCell ref="B4:Q4"/>
    <mergeCell ref="B6:Q6"/>
    <mergeCell ref="B5:Q5"/>
    <mergeCell ref="B41:Q41"/>
    <mergeCell ref="B47:Q47"/>
    <mergeCell ref="B90:Q90"/>
    <mergeCell ref="B360:H360"/>
    <mergeCell ref="I360:J360"/>
    <mergeCell ref="K360:N360"/>
    <mergeCell ref="B361:H361"/>
    <mergeCell ref="I361:J361"/>
    <mergeCell ref="K361:N361"/>
    <mergeCell ref="B358:H358"/>
    <mergeCell ref="I358:J358"/>
    <mergeCell ref="K358:N358"/>
    <mergeCell ref="B359:H359"/>
    <mergeCell ref="I359:J359"/>
    <mergeCell ref="K359:N359"/>
    <mergeCell ref="B356:H356"/>
    <mergeCell ref="I356:J356"/>
    <mergeCell ref="K356:N356"/>
    <mergeCell ref="B357:H357"/>
    <mergeCell ref="P297:Q297"/>
    <mergeCell ref="B52:Q52"/>
    <mergeCell ref="B95:Q95"/>
    <mergeCell ref="B96:Q96"/>
    <mergeCell ref="B97:Q97"/>
    <mergeCell ref="B142:Q142"/>
    <mergeCell ref="B143:Q143"/>
    <mergeCell ref="B141:Q141"/>
    <mergeCell ref="B140:Q140"/>
    <mergeCell ref="B94:Q94"/>
    <mergeCell ref="B93:Q93"/>
    <mergeCell ref="O34:Q35"/>
    <mergeCell ref="O23:Q24"/>
    <mergeCell ref="O36:Q36"/>
    <mergeCell ref="O33:Q33"/>
    <mergeCell ref="O29:Q29"/>
    <mergeCell ref="O25:Q25"/>
    <mergeCell ref="O26:Q28"/>
    <mergeCell ref="O30:Q32"/>
    <mergeCell ref="B184:Q184"/>
    <mergeCell ref="B293:H293"/>
    <mergeCell ref="I293:J293"/>
    <mergeCell ref="K293:N293"/>
    <mergeCell ref="B294:H294"/>
    <mergeCell ref="I294:J294"/>
    <mergeCell ref="K294:N294"/>
    <mergeCell ref="B291:H291"/>
    <mergeCell ref="I291:J291"/>
    <mergeCell ref="K291:N291"/>
    <mergeCell ref="B292:H292"/>
    <mergeCell ref="I292:J292"/>
    <mergeCell ref="K292:N292"/>
    <mergeCell ref="P63:Q63"/>
    <mergeCell ref="P64:Q64"/>
    <mergeCell ref="P65:Q65"/>
    <mergeCell ref="P66:Q66"/>
    <mergeCell ref="P67:Q67"/>
    <mergeCell ref="P68:Q68"/>
    <mergeCell ref="P57:Q57"/>
    <mergeCell ref="P58:Q58"/>
    <mergeCell ref="P59:Q59"/>
    <mergeCell ref="P60:Q60"/>
    <mergeCell ref="P61:Q61"/>
    <mergeCell ref="P62:Q62"/>
    <mergeCell ref="B7:Q7"/>
    <mergeCell ref="B3:Q3"/>
    <mergeCell ref="P53:Q53"/>
    <mergeCell ref="P54:Q54"/>
    <mergeCell ref="P55:Q55"/>
    <mergeCell ref="P56:Q56"/>
    <mergeCell ref="O10:Q10"/>
    <mergeCell ref="O11:Q13"/>
    <mergeCell ref="O15:Q17"/>
    <mergeCell ref="O19:Q21"/>
    <mergeCell ref="O22:Q22"/>
    <mergeCell ref="O18:Q18"/>
    <mergeCell ref="O14:Q14"/>
    <mergeCell ref="B65:H65"/>
    <mergeCell ref="I65:J65"/>
    <mergeCell ref="K65:N65"/>
    <mergeCell ref="B66:H66"/>
    <mergeCell ref="I66:J66"/>
    <mergeCell ref="K66:N66"/>
    <mergeCell ref="B63:H63"/>
    <mergeCell ref="P81:Q81"/>
    <mergeCell ref="P82:Q82"/>
    <mergeCell ref="P83:Q83"/>
    <mergeCell ref="P84:Q84"/>
    <mergeCell ref="P85:Q85"/>
    <mergeCell ref="P86:Q86"/>
    <mergeCell ref="P75:Q75"/>
    <mergeCell ref="P76:Q76"/>
    <mergeCell ref="P77:Q77"/>
    <mergeCell ref="P78:Q78"/>
    <mergeCell ref="P79:Q79"/>
    <mergeCell ref="P80:Q80"/>
    <mergeCell ref="P69:Q69"/>
    <mergeCell ref="P70:Q70"/>
    <mergeCell ref="P71:Q71"/>
    <mergeCell ref="P72:Q72"/>
    <mergeCell ref="P73:Q73"/>
    <mergeCell ref="P74:Q74"/>
    <mergeCell ref="P347:Q347"/>
    <mergeCell ref="P336:Q336"/>
    <mergeCell ref="P337:Q337"/>
    <mergeCell ref="P338:Q338"/>
    <mergeCell ref="P339:Q339"/>
    <mergeCell ref="P340:Q340"/>
    <mergeCell ref="P341:Q341"/>
    <mergeCell ref="P330:Q330"/>
    <mergeCell ref="P331:Q331"/>
    <mergeCell ref="P332:Q332"/>
    <mergeCell ref="P333:Q333"/>
    <mergeCell ref="P334:Q334"/>
    <mergeCell ref="P335:Q335"/>
    <mergeCell ref="P87:Q87"/>
    <mergeCell ref="P88:Q88"/>
    <mergeCell ref="P89:Q89"/>
    <mergeCell ref="P327:Q327"/>
    <mergeCell ref="P328:Q328"/>
    <mergeCell ref="P329:Q329"/>
    <mergeCell ref="P290:Q290"/>
    <mergeCell ref="P291:Q291"/>
    <mergeCell ref="P292:Q292"/>
    <mergeCell ref="P293:Q293"/>
    <mergeCell ref="B326:Q326"/>
    <mergeCell ref="B323:Q323"/>
    <mergeCell ref="B322:Q322"/>
    <mergeCell ref="B280:Q280"/>
    <mergeCell ref="B279:Q279"/>
    <mergeCell ref="B235:Q235"/>
    <mergeCell ref="P294:Q294"/>
    <mergeCell ref="P295:Q295"/>
    <mergeCell ref="P296:Q296"/>
    <mergeCell ref="P299:Q299"/>
    <mergeCell ref="P300:Q300"/>
    <mergeCell ref="P301:Q301"/>
    <mergeCell ref="P302:Q302"/>
    <mergeCell ref="P303:Q303"/>
    <mergeCell ref="P360:Q360"/>
    <mergeCell ref="P361:Q361"/>
    <mergeCell ref="P362:Q362"/>
    <mergeCell ref="N362:O362"/>
    <mergeCell ref="P284:Q284"/>
    <mergeCell ref="P285:Q285"/>
    <mergeCell ref="P286:Q286"/>
    <mergeCell ref="P287:Q287"/>
    <mergeCell ref="P288:Q288"/>
    <mergeCell ref="P289:Q289"/>
    <mergeCell ref="P354:Q354"/>
    <mergeCell ref="P355:Q355"/>
    <mergeCell ref="P356:Q356"/>
    <mergeCell ref="P357:Q357"/>
    <mergeCell ref="P358:Q358"/>
    <mergeCell ref="P359:Q359"/>
    <mergeCell ref="P348:Q348"/>
    <mergeCell ref="P349:Q349"/>
    <mergeCell ref="P350:Q350"/>
    <mergeCell ref="P351:Q351"/>
    <mergeCell ref="P352:Q352"/>
    <mergeCell ref="P353:Q353"/>
    <mergeCell ref="P342:Q342"/>
    <mergeCell ref="P343:Q343"/>
    <mergeCell ref="P344:Q344"/>
    <mergeCell ref="P345:Q345"/>
    <mergeCell ref="P346:Q346"/>
    <mergeCell ref="P99:Q99"/>
    <mergeCell ref="M145:O145"/>
    <mergeCell ref="P145:Q145"/>
    <mergeCell ref="K146:L146"/>
    <mergeCell ref="M146:O146"/>
    <mergeCell ref="P146:Q146"/>
    <mergeCell ref="K100:L100"/>
    <mergeCell ref="M100:O100"/>
    <mergeCell ref="P100:Q100"/>
    <mergeCell ref="P316:Q316"/>
    <mergeCell ref="P317:Q317"/>
    <mergeCell ref="P318:Q318"/>
    <mergeCell ref="P319:Q319"/>
    <mergeCell ref="N319:O319"/>
    <mergeCell ref="K99:L99"/>
    <mergeCell ref="M99:O99"/>
    <mergeCell ref="M192:O192"/>
    <mergeCell ref="P192:Q192"/>
    <mergeCell ref="P310:Q310"/>
    <mergeCell ref="P311:Q311"/>
    <mergeCell ref="P312:Q312"/>
    <mergeCell ref="P313:Q313"/>
    <mergeCell ref="P314:Q314"/>
    <mergeCell ref="P315:Q315"/>
    <mergeCell ref="P304:Q304"/>
    <mergeCell ref="P305:Q305"/>
    <mergeCell ref="P306:Q306"/>
    <mergeCell ref="P307:Q307"/>
    <mergeCell ref="P308:Q308"/>
    <mergeCell ref="P309:Q309"/>
    <mergeCell ref="P298:Q298"/>
    <mergeCell ref="K103:L103"/>
    <mergeCell ref="M103:O103"/>
    <mergeCell ref="P103:Q103"/>
    <mergeCell ref="K104:L104"/>
    <mergeCell ref="M104:O104"/>
    <mergeCell ref="P104:Q104"/>
    <mergeCell ref="K101:L101"/>
    <mergeCell ref="M101:O101"/>
    <mergeCell ref="P101:Q101"/>
    <mergeCell ref="K102:L102"/>
    <mergeCell ref="M102:O102"/>
    <mergeCell ref="P102:Q102"/>
    <mergeCell ref="M193:O193"/>
    <mergeCell ref="P193:Q193"/>
    <mergeCell ref="M239:O239"/>
    <mergeCell ref="P239:Q239"/>
    <mergeCell ref="K240:L240"/>
    <mergeCell ref="M240:O240"/>
    <mergeCell ref="P240:Q240"/>
    <mergeCell ref="K194:L194"/>
    <mergeCell ref="M194:O194"/>
    <mergeCell ref="P194:Q194"/>
    <mergeCell ref="K186:Q186"/>
    <mergeCell ref="B187:Q187"/>
    <mergeCell ref="B188:Q188"/>
    <mergeCell ref="B182:J182"/>
    <mergeCell ref="B180:J180"/>
    <mergeCell ref="B181:J181"/>
    <mergeCell ref="B178:J178"/>
    <mergeCell ref="B179:J179"/>
    <mergeCell ref="B176:J176"/>
    <mergeCell ref="B177:J177"/>
    <mergeCell ref="K109:L109"/>
    <mergeCell ref="M109:O109"/>
    <mergeCell ref="P109:Q109"/>
    <mergeCell ref="K110:L110"/>
    <mergeCell ref="M110:O110"/>
    <mergeCell ref="P110:Q110"/>
    <mergeCell ref="K107:L107"/>
    <mergeCell ref="M107:O107"/>
    <mergeCell ref="P107:Q107"/>
    <mergeCell ref="K108:L108"/>
    <mergeCell ref="M108:O108"/>
    <mergeCell ref="P108:Q108"/>
    <mergeCell ref="K105:L105"/>
    <mergeCell ref="M105:O105"/>
    <mergeCell ref="P105:Q105"/>
    <mergeCell ref="K106:L106"/>
    <mergeCell ref="M106:O106"/>
    <mergeCell ref="P106:Q106"/>
    <mergeCell ref="K115:L115"/>
    <mergeCell ref="M115:O115"/>
    <mergeCell ref="P115:Q115"/>
    <mergeCell ref="K116:L116"/>
    <mergeCell ref="M116:O116"/>
    <mergeCell ref="P116:Q116"/>
    <mergeCell ref="K113:L113"/>
    <mergeCell ref="M113:O113"/>
    <mergeCell ref="P113:Q113"/>
    <mergeCell ref="K114:L114"/>
    <mergeCell ref="M114:O114"/>
    <mergeCell ref="P114:Q114"/>
    <mergeCell ref="K111:L111"/>
    <mergeCell ref="M111:O111"/>
    <mergeCell ref="P111:Q111"/>
    <mergeCell ref="K112:L112"/>
    <mergeCell ref="M112:O112"/>
    <mergeCell ref="P112:Q112"/>
    <mergeCell ref="K121:L121"/>
    <mergeCell ref="M121:O121"/>
    <mergeCell ref="P121:Q121"/>
    <mergeCell ref="K122:L122"/>
    <mergeCell ref="M122:O122"/>
    <mergeCell ref="P122:Q122"/>
    <mergeCell ref="K119:L119"/>
    <mergeCell ref="M119:O119"/>
    <mergeCell ref="P119:Q119"/>
    <mergeCell ref="K120:L120"/>
    <mergeCell ref="M120:O120"/>
    <mergeCell ref="P120:Q120"/>
    <mergeCell ref="K117:L117"/>
    <mergeCell ref="M117:O117"/>
    <mergeCell ref="P117:Q117"/>
    <mergeCell ref="K118:L118"/>
    <mergeCell ref="M118:O118"/>
    <mergeCell ref="P118:Q118"/>
    <mergeCell ref="K127:L127"/>
    <mergeCell ref="M127:O127"/>
    <mergeCell ref="P127:Q127"/>
    <mergeCell ref="K128:L128"/>
    <mergeCell ref="M128:O128"/>
    <mergeCell ref="P128:Q128"/>
    <mergeCell ref="K125:L125"/>
    <mergeCell ref="M125:O125"/>
    <mergeCell ref="P125:Q125"/>
    <mergeCell ref="K126:L126"/>
    <mergeCell ref="M126:O126"/>
    <mergeCell ref="P126:Q126"/>
    <mergeCell ref="K123:L123"/>
    <mergeCell ref="M123:O123"/>
    <mergeCell ref="P123:Q123"/>
    <mergeCell ref="K124:L124"/>
    <mergeCell ref="M124:O124"/>
    <mergeCell ref="P124:Q124"/>
    <mergeCell ref="K133:L133"/>
    <mergeCell ref="M133:O133"/>
    <mergeCell ref="P133:Q133"/>
    <mergeCell ref="K134:L134"/>
    <mergeCell ref="M134:O134"/>
    <mergeCell ref="P134:Q134"/>
    <mergeCell ref="K131:L131"/>
    <mergeCell ref="M131:O131"/>
    <mergeCell ref="P131:Q131"/>
    <mergeCell ref="K132:L132"/>
    <mergeCell ref="M132:O132"/>
    <mergeCell ref="P132:Q132"/>
    <mergeCell ref="K129:L129"/>
    <mergeCell ref="M129:O129"/>
    <mergeCell ref="P129:Q129"/>
    <mergeCell ref="K130:L130"/>
    <mergeCell ref="M130:O130"/>
    <mergeCell ref="P130:Q130"/>
    <mergeCell ref="P135:Q135"/>
    <mergeCell ref="K136:L136"/>
    <mergeCell ref="M136:O136"/>
    <mergeCell ref="P136:Q136"/>
    <mergeCell ref="K155:L155"/>
    <mergeCell ref="M155:O155"/>
    <mergeCell ref="P155:Q155"/>
    <mergeCell ref="K156:L156"/>
    <mergeCell ref="M156:O156"/>
    <mergeCell ref="P156:Q156"/>
    <mergeCell ref="K153:L153"/>
    <mergeCell ref="M153:O153"/>
    <mergeCell ref="P153:Q153"/>
    <mergeCell ref="K154:L154"/>
    <mergeCell ref="M154:O154"/>
    <mergeCell ref="P154:Q154"/>
    <mergeCell ref="K151:L151"/>
    <mergeCell ref="M151:O151"/>
    <mergeCell ref="P151:Q151"/>
    <mergeCell ref="K152:L152"/>
    <mergeCell ref="M152:O152"/>
    <mergeCell ref="P152:Q152"/>
    <mergeCell ref="M137:O137"/>
    <mergeCell ref="P137:Q137"/>
    <mergeCell ref="K145:L145"/>
    <mergeCell ref="K161:L161"/>
    <mergeCell ref="M161:O161"/>
    <mergeCell ref="P161:Q161"/>
    <mergeCell ref="K162:L162"/>
    <mergeCell ref="M162:O162"/>
    <mergeCell ref="P162:Q162"/>
    <mergeCell ref="K159:L159"/>
    <mergeCell ref="M159:O159"/>
    <mergeCell ref="P159:Q159"/>
    <mergeCell ref="K160:L160"/>
    <mergeCell ref="M160:O160"/>
    <mergeCell ref="P160:Q160"/>
    <mergeCell ref="K157:L157"/>
    <mergeCell ref="M157:O157"/>
    <mergeCell ref="P157:Q157"/>
    <mergeCell ref="K158:L158"/>
    <mergeCell ref="M158:O158"/>
    <mergeCell ref="P158:Q158"/>
    <mergeCell ref="K167:L167"/>
    <mergeCell ref="M167:O167"/>
    <mergeCell ref="P167:Q167"/>
    <mergeCell ref="K168:L168"/>
    <mergeCell ref="M168:O168"/>
    <mergeCell ref="P168:Q168"/>
    <mergeCell ref="K165:L165"/>
    <mergeCell ref="M165:O165"/>
    <mergeCell ref="P165:Q165"/>
    <mergeCell ref="K166:L166"/>
    <mergeCell ref="M166:O166"/>
    <mergeCell ref="P166:Q166"/>
    <mergeCell ref="K163:L163"/>
    <mergeCell ref="M163:O163"/>
    <mergeCell ref="P163:Q163"/>
    <mergeCell ref="K164:L164"/>
    <mergeCell ref="M164:O164"/>
    <mergeCell ref="P164:Q164"/>
    <mergeCell ref="K173:L173"/>
    <mergeCell ref="M173:O173"/>
    <mergeCell ref="P173:Q173"/>
    <mergeCell ref="K174:L174"/>
    <mergeCell ref="M174:O174"/>
    <mergeCell ref="P174:Q174"/>
    <mergeCell ref="K171:L171"/>
    <mergeCell ref="M171:O171"/>
    <mergeCell ref="P171:Q171"/>
    <mergeCell ref="K172:L172"/>
    <mergeCell ref="M172:O172"/>
    <mergeCell ref="P172:Q172"/>
    <mergeCell ref="K169:L169"/>
    <mergeCell ref="M169:O169"/>
    <mergeCell ref="P169:Q169"/>
    <mergeCell ref="K170:L170"/>
    <mergeCell ref="M170:O170"/>
    <mergeCell ref="P170:Q170"/>
    <mergeCell ref="K179:L179"/>
    <mergeCell ref="M179:O179"/>
    <mergeCell ref="P179:Q179"/>
    <mergeCell ref="K180:L180"/>
    <mergeCell ref="M180:O180"/>
    <mergeCell ref="P180:Q180"/>
    <mergeCell ref="K177:L177"/>
    <mergeCell ref="M177:O177"/>
    <mergeCell ref="P177:Q177"/>
    <mergeCell ref="K178:L178"/>
    <mergeCell ref="M178:O178"/>
    <mergeCell ref="P178:Q178"/>
    <mergeCell ref="K175:L175"/>
    <mergeCell ref="M175:O175"/>
    <mergeCell ref="P175:Q175"/>
    <mergeCell ref="K176:L176"/>
    <mergeCell ref="M176:O176"/>
    <mergeCell ref="P176:Q176"/>
    <mergeCell ref="M197:O197"/>
    <mergeCell ref="P197:Q197"/>
    <mergeCell ref="K198:L198"/>
    <mergeCell ref="M198:O198"/>
    <mergeCell ref="P198:Q198"/>
    <mergeCell ref="K195:L195"/>
    <mergeCell ref="M195:O195"/>
    <mergeCell ref="P195:Q195"/>
    <mergeCell ref="K196:L196"/>
    <mergeCell ref="M196:O196"/>
    <mergeCell ref="P196:Q196"/>
    <mergeCell ref="K181:L181"/>
    <mergeCell ref="M181:O181"/>
    <mergeCell ref="P181:Q181"/>
    <mergeCell ref="K182:L182"/>
    <mergeCell ref="M182:O182"/>
    <mergeCell ref="P182:Q182"/>
    <mergeCell ref="M183:O183"/>
    <mergeCell ref="P183:Q183"/>
    <mergeCell ref="K192:L192"/>
    <mergeCell ref="M203:O203"/>
    <mergeCell ref="P203:Q203"/>
    <mergeCell ref="K204:L204"/>
    <mergeCell ref="M204:O204"/>
    <mergeCell ref="P204:Q204"/>
    <mergeCell ref="K201:L201"/>
    <mergeCell ref="M201:O201"/>
    <mergeCell ref="P201:Q201"/>
    <mergeCell ref="K202:L202"/>
    <mergeCell ref="M202:O202"/>
    <mergeCell ref="P202:Q202"/>
    <mergeCell ref="K199:L199"/>
    <mergeCell ref="M199:O199"/>
    <mergeCell ref="P199:Q199"/>
    <mergeCell ref="K200:L200"/>
    <mergeCell ref="M200:O200"/>
    <mergeCell ref="P200:Q200"/>
    <mergeCell ref="K209:L209"/>
    <mergeCell ref="M209:O209"/>
    <mergeCell ref="P209:Q209"/>
    <mergeCell ref="K210:L210"/>
    <mergeCell ref="M210:O210"/>
    <mergeCell ref="P210:Q210"/>
    <mergeCell ref="K207:L207"/>
    <mergeCell ref="M207:O207"/>
    <mergeCell ref="P207:Q207"/>
    <mergeCell ref="K208:L208"/>
    <mergeCell ref="M208:O208"/>
    <mergeCell ref="P208:Q208"/>
    <mergeCell ref="K205:L205"/>
    <mergeCell ref="M205:O205"/>
    <mergeCell ref="P205:Q205"/>
    <mergeCell ref="K206:L206"/>
    <mergeCell ref="M206:O206"/>
    <mergeCell ref="P206:Q206"/>
    <mergeCell ref="K215:L215"/>
    <mergeCell ref="M215:O215"/>
    <mergeCell ref="P215:Q215"/>
    <mergeCell ref="K216:L216"/>
    <mergeCell ref="M216:O216"/>
    <mergeCell ref="P216:Q216"/>
    <mergeCell ref="K213:L213"/>
    <mergeCell ref="M213:O213"/>
    <mergeCell ref="P213:Q213"/>
    <mergeCell ref="K214:L214"/>
    <mergeCell ref="M214:O214"/>
    <mergeCell ref="P214:Q214"/>
    <mergeCell ref="K211:L211"/>
    <mergeCell ref="M211:O211"/>
    <mergeCell ref="P211:Q211"/>
    <mergeCell ref="K212:L212"/>
    <mergeCell ref="M212:O212"/>
    <mergeCell ref="P212:Q212"/>
    <mergeCell ref="K221:L221"/>
    <mergeCell ref="M221:O221"/>
    <mergeCell ref="P221:Q221"/>
    <mergeCell ref="K222:L222"/>
    <mergeCell ref="M222:O222"/>
    <mergeCell ref="P222:Q222"/>
    <mergeCell ref="K219:L219"/>
    <mergeCell ref="M219:O219"/>
    <mergeCell ref="P219:Q219"/>
    <mergeCell ref="K220:L220"/>
    <mergeCell ref="M220:O220"/>
    <mergeCell ref="P220:Q220"/>
    <mergeCell ref="K217:L217"/>
    <mergeCell ref="M217:O217"/>
    <mergeCell ref="P217:Q217"/>
    <mergeCell ref="K218:L218"/>
    <mergeCell ref="M218:O218"/>
    <mergeCell ref="P218:Q218"/>
    <mergeCell ref="P246:Q246"/>
    <mergeCell ref="K225:L225"/>
    <mergeCell ref="M225:O225"/>
    <mergeCell ref="P225:Q225"/>
    <mergeCell ref="K226:L226"/>
    <mergeCell ref="M226:O226"/>
    <mergeCell ref="P226:Q226"/>
    <mergeCell ref="K223:L223"/>
    <mergeCell ref="M223:O223"/>
    <mergeCell ref="P223:Q223"/>
    <mergeCell ref="K224:L224"/>
    <mergeCell ref="M224:O224"/>
    <mergeCell ref="P224:Q224"/>
    <mergeCell ref="K243:L243"/>
    <mergeCell ref="M243:O243"/>
    <mergeCell ref="P243:Q243"/>
    <mergeCell ref="K244:L244"/>
    <mergeCell ref="M244:O244"/>
    <mergeCell ref="P244:Q244"/>
    <mergeCell ref="K241:L241"/>
    <mergeCell ref="M241:O241"/>
    <mergeCell ref="P241:Q241"/>
    <mergeCell ref="K242:L242"/>
    <mergeCell ref="M242:O242"/>
    <mergeCell ref="P242:Q242"/>
    <mergeCell ref="K229:L229"/>
    <mergeCell ref="M229:O229"/>
    <mergeCell ref="K239:L239"/>
    <mergeCell ref="K254:L254"/>
    <mergeCell ref="M254:O254"/>
    <mergeCell ref="P254:Q254"/>
    <mergeCell ref="K251:L251"/>
    <mergeCell ref="M251:O251"/>
    <mergeCell ref="P251:Q251"/>
    <mergeCell ref="K252:L252"/>
    <mergeCell ref="M252:O252"/>
    <mergeCell ref="P252:Q252"/>
    <mergeCell ref="K249:L249"/>
    <mergeCell ref="M249:O249"/>
    <mergeCell ref="P249:Q249"/>
    <mergeCell ref="K250:L250"/>
    <mergeCell ref="M250:O250"/>
    <mergeCell ref="P250:Q250"/>
    <mergeCell ref="K247:L247"/>
    <mergeCell ref="M247:O247"/>
    <mergeCell ref="P247:Q247"/>
    <mergeCell ref="K248:L248"/>
    <mergeCell ref="M248:O248"/>
    <mergeCell ref="P248:Q248"/>
    <mergeCell ref="K253:L253"/>
    <mergeCell ref="M253:O253"/>
    <mergeCell ref="P253:Q253"/>
    <mergeCell ref="M256:O256"/>
    <mergeCell ref="P256:Q256"/>
    <mergeCell ref="K275:L275"/>
    <mergeCell ref="M275:O275"/>
    <mergeCell ref="P275:Q275"/>
    <mergeCell ref="K261:L261"/>
    <mergeCell ref="M261:O261"/>
    <mergeCell ref="P261:Q261"/>
    <mergeCell ref="K262:L262"/>
    <mergeCell ref="M262:O262"/>
    <mergeCell ref="P262:Q262"/>
    <mergeCell ref="K259:L259"/>
    <mergeCell ref="M259:O259"/>
    <mergeCell ref="P259:Q259"/>
    <mergeCell ref="K260:L260"/>
    <mergeCell ref="M260:O260"/>
    <mergeCell ref="P260:Q260"/>
    <mergeCell ref="K257:L257"/>
    <mergeCell ref="M257:O257"/>
    <mergeCell ref="P257:Q257"/>
    <mergeCell ref="K258:L258"/>
    <mergeCell ref="M258:O258"/>
    <mergeCell ref="P258:Q258"/>
    <mergeCell ref="A1:A363"/>
    <mergeCell ref="R1:R1048576"/>
    <mergeCell ref="K255:L255"/>
    <mergeCell ref="M255:O255"/>
    <mergeCell ref="P255:Q255"/>
    <mergeCell ref="P276:Q276"/>
    <mergeCell ref="M231:O231"/>
    <mergeCell ref="P231:Q231"/>
    <mergeCell ref="K273:L273"/>
    <mergeCell ref="M273:O273"/>
    <mergeCell ref="P273:Q273"/>
    <mergeCell ref="K274:L274"/>
    <mergeCell ref="M274:O274"/>
    <mergeCell ref="P274:Q274"/>
    <mergeCell ref="K271:L271"/>
    <mergeCell ref="M271:O271"/>
    <mergeCell ref="P271:Q271"/>
    <mergeCell ref="K272:L272"/>
    <mergeCell ref="M272:O272"/>
    <mergeCell ref="P272:Q272"/>
    <mergeCell ref="K269:L269"/>
    <mergeCell ref="M269:O269"/>
    <mergeCell ref="P269:Q269"/>
    <mergeCell ref="K270:L270"/>
    <mergeCell ref="M270:O270"/>
    <mergeCell ref="K263:L263"/>
    <mergeCell ref="M263:O263"/>
    <mergeCell ref="P263:Q263"/>
    <mergeCell ref="K264:L264"/>
    <mergeCell ref="M264:O264"/>
    <mergeCell ref="P264:Q264"/>
    <mergeCell ref="K256:L256"/>
  </mergeCells>
  <conditionalFormatting sqref="O14 O18 O22 O25 O29 O33 O36 H40 J46">
    <cfRule type="cellIs" dxfId="44" priority="4" operator="equal">
      <formula>"No - Please review your entries."</formula>
    </cfRule>
  </conditionalFormatting>
  <conditionalFormatting sqref="O14 O18 O22 O25 O29 O33 O36 H40 J46">
    <cfRule type="cellIs" dxfId="43" priority="3" operator="equal">
      <formula>"Yes"</formula>
    </cfRule>
  </conditionalFormatting>
  <conditionalFormatting sqref="Q38:Q39">
    <cfRule type="cellIs" dxfId="42" priority="2" operator="equal">
      <formula>"No - Please review your entries."</formula>
    </cfRule>
  </conditionalFormatting>
  <conditionalFormatting sqref="Q38:Q39">
    <cfRule type="cellIs" dxfId="41" priority="1" operator="equal">
      <formula>"Yes"</formula>
    </cfRule>
  </conditionalFormatting>
  <dataValidations count="3">
    <dataValidation type="list" allowBlank="1" showInputMessage="1" showErrorMessage="1" sqref="K54:N88 K285:N318 M146:O182 M99:O136" xr:uid="{1346E558-88B5-4CEC-A8B3-C6A71EDB4CDE}">
      <formula1>IVA_Categories</formula1>
    </dataValidation>
    <dataValidation type="textLength" operator="lessThanOrEqual" allowBlank="1" showInputMessage="1" showErrorMessage="1" errorTitle="Character Limit Exceeded" error="The character limit has been exceeded.  To edit the text, click retry.  To delete the text, click cancel." sqref="B50:B52" xr:uid="{E6A58E18-CA81-4A29-9F17-DD8AD7C5212C}">
      <formula1>3000</formula1>
    </dataValidation>
    <dataValidation type="list" allowBlank="1" showInputMessage="1" showErrorMessage="1" sqref="M193:O230 M240:O275 K328:N361" xr:uid="{6D71785A-7161-4324-A55C-B4263800E528}">
      <formula1>IVA_Categories_OC4000_OC5000_OC8000</formula1>
    </dataValidation>
  </dataValidations>
  <hyperlinks>
    <hyperlink ref="B7:Q7" r:id="rId1" display="Transfer Request Form" xr:uid="{77EA346A-2E73-4F9C-8866-FF6BE85FE719}"/>
  </hyperlinks>
  <printOptions horizontalCentered="1"/>
  <pageMargins left="0.2" right="0.2" top="0.25" bottom="0.5" header="0.3" footer="0.3"/>
  <pageSetup scale="65" fitToHeight="0" orientation="portrait" r:id="rId2"/>
  <headerFooter>
    <oddFooter>&amp;L&amp;"Times New Roman,Regular"&amp;8&amp;D&amp;R&amp;"Times New Roman,Regular"&amp;8Title IV, Part A
Individual Application</oddFooter>
  </headerFooter>
  <rowBreaks count="7" manualBreakCount="7">
    <brk id="42" max="16383" man="1"/>
    <brk id="91" max="16383" man="1"/>
    <brk id="138" max="16383" man="1"/>
    <brk id="185" max="16383" man="1"/>
    <brk id="232" max="16383" man="1"/>
    <brk id="277" max="16383" man="1"/>
    <brk id="320" max="17" man="1"/>
  </rowBreaks>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FDEF2-8B27-41A9-83F7-C513DEE90B05}">
  <sheetPr codeName="Sheet3"/>
  <dimension ref="A1:AB717"/>
  <sheetViews>
    <sheetView zoomScaleNormal="100" workbookViewId="0">
      <selection activeCell="M7" sqref="M7"/>
    </sheetView>
  </sheetViews>
  <sheetFormatPr defaultColWidth="0" defaultRowHeight="13.2" zeroHeight="1" x14ac:dyDescent="0.25"/>
  <cols>
    <col min="1" max="1" width="1.44140625" style="2" customWidth="1"/>
    <col min="2" max="2" width="7.88671875" style="2" customWidth="1"/>
    <col min="3" max="3" width="5.6640625" style="2" customWidth="1"/>
    <col min="4" max="4" width="12.44140625" style="2" customWidth="1"/>
    <col min="5" max="7" width="9.109375" style="2" customWidth="1"/>
    <col min="8" max="8" width="9.6640625" style="2" customWidth="1"/>
    <col min="9" max="9" width="12.33203125" style="2" customWidth="1"/>
    <col min="10" max="10" width="5.6640625" style="2" customWidth="1"/>
    <col min="11" max="16" width="9.109375" style="2" customWidth="1"/>
    <col min="17" max="17" width="9.109375" style="166" customWidth="1"/>
    <col min="18" max="18" width="11.6640625" style="166" customWidth="1"/>
    <col min="19" max="19" width="16.44140625" style="166" customWidth="1"/>
    <col min="20" max="21" width="9.109375" style="166" hidden="1" customWidth="1"/>
    <col min="22" max="23" width="16.44140625" style="166" customWidth="1"/>
    <col min="24" max="24" width="1.44140625" style="166" customWidth="1"/>
    <col min="25" max="25" width="17.109375" style="166" customWidth="1"/>
    <col min="26" max="16384" width="9.109375" style="166" hidden="1"/>
  </cols>
  <sheetData>
    <row r="1" spans="1:28" s="2" customFormat="1" x14ac:dyDescent="0.25">
      <c r="A1" s="204"/>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209"/>
      <c r="S1" s="209"/>
      <c r="T1" s="209"/>
      <c r="U1" s="209"/>
      <c r="V1" s="209"/>
      <c r="W1" s="209"/>
      <c r="X1" s="553"/>
      <c r="Y1" s="9"/>
      <c r="Z1" s="9"/>
      <c r="AA1" s="9"/>
      <c r="AB1" s="9"/>
    </row>
    <row r="2" spans="1:28" ht="20.25" customHeight="1" thickBot="1" x14ac:dyDescent="0.3">
      <c r="A2" s="204"/>
      <c r="B2" s="371" t="s">
        <v>624</v>
      </c>
      <c r="C2" s="371"/>
      <c r="D2" s="371"/>
      <c r="E2" s="371"/>
      <c r="F2" s="371"/>
      <c r="G2" s="371"/>
      <c r="H2" s="371"/>
      <c r="I2" s="371"/>
      <c r="J2" s="371"/>
      <c r="K2" s="371"/>
      <c r="L2" s="371"/>
      <c r="M2" s="371"/>
      <c r="N2" s="371"/>
      <c r="O2" s="371"/>
      <c r="P2" s="371"/>
      <c r="Q2" s="371"/>
      <c r="R2" s="371"/>
      <c r="S2" s="371"/>
      <c r="T2" s="371"/>
      <c r="U2" s="371"/>
      <c r="V2" s="371"/>
      <c r="W2" s="371"/>
      <c r="X2" s="553"/>
      <c r="Y2" s="184"/>
    </row>
    <row r="3" spans="1:28" x14ac:dyDescent="0.25">
      <c r="A3" s="204"/>
      <c r="B3" s="758"/>
      <c r="C3" s="758"/>
      <c r="D3" s="758"/>
      <c r="E3" s="758"/>
      <c r="F3" s="758"/>
      <c r="G3" s="758"/>
      <c r="H3" s="758"/>
      <c r="I3" s="758"/>
      <c r="J3" s="758"/>
      <c r="K3" s="758"/>
      <c r="L3" s="758"/>
      <c r="M3" s="758"/>
      <c r="N3" s="758"/>
      <c r="O3" s="758"/>
      <c r="P3" s="758"/>
      <c r="Q3" s="758"/>
      <c r="R3" s="758"/>
      <c r="S3" s="758"/>
      <c r="T3" s="758"/>
      <c r="U3" s="758"/>
      <c r="V3" s="758"/>
      <c r="W3" s="758"/>
      <c r="X3" s="553"/>
      <c r="Y3" s="184"/>
    </row>
    <row r="4" spans="1:28" x14ac:dyDescent="0.25">
      <c r="A4" s="204"/>
      <c r="B4" s="377" t="s">
        <v>538</v>
      </c>
      <c r="C4" s="377"/>
      <c r="D4" s="377"/>
      <c r="E4" s="377"/>
      <c r="F4" s="377"/>
      <c r="G4" s="377"/>
      <c r="H4" s="377"/>
      <c r="I4" s="377"/>
      <c r="J4" s="377"/>
      <c r="K4" s="377"/>
      <c r="L4" s="377"/>
      <c r="M4" s="377"/>
      <c r="N4" s="377"/>
      <c r="O4" s="377"/>
      <c r="P4" s="377"/>
      <c r="Q4" s="377"/>
      <c r="R4" s="377"/>
      <c r="S4" s="377"/>
      <c r="T4" s="377"/>
      <c r="U4" s="377"/>
      <c r="V4" s="377"/>
      <c r="W4" s="377"/>
      <c r="X4" s="553"/>
      <c r="Y4" s="184"/>
    </row>
    <row r="5" spans="1:28" ht="7.5" customHeight="1" x14ac:dyDescent="0.25">
      <c r="A5" s="204"/>
      <c r="B5" s="734"/>
      <c r="C5" s="734"/>
      <c r="D5" s="734"/>
      <c r="E5" s="734"/>
      <c r="F5" s="734"/>
      <c r="G5" s="734"/>
      <c r="H5" s="734"/>
      <c r="I5" s="734"/>
      <c r="J5" s="734"/>
      <c r="K5" s="734"/>
      <c r="L5" s="734"/>
      <c r="M5" s="734"/>
      <c r="N5" s="734"/>
      <c r="O5" s="734"/>
      <c r="P5" s="734"/>
      <c r="Q5" s="734"/>
      <c r="R5" s="734"/>
      <c r="S5" s="734"/>
      <c r="T5" s="734"/>
      <c r="U5" s="734"/>
      <c r="V5" s="734"/>
      <c r="W5" s="734"/>
      <c r="X5" s="553"/>
      <c r="Y5" s="184"/>
    </row>
    <row r="6" spans="1:28" x14ac:dyDescent="0.25">
      <c r="A6" s="204"/>
      <c r="B6" s="243" t="s">
        <v>19</v>
      </c>
      <c r="C6" s="735" t="s">
        <v>539</v>
      </c>
      <c r="D6" s="735"/>
      <c r="E6" s="735"/>
      <c r="F6" s="735"/>
      <c r="G6" s="735"/>
      <c r="H6" s="735"/>
      <c r="I6" s="735"/>
      <c r="J6" s="735"/>
      <c r="K6" s="735"/>
      <c r="L6" s="735"/>
      <c r="M6" s="735"/>
      <c r="N6" s="735"/>
      <c r="O6" s="735"/>
      <c r="P6" s="735"/>
      <c r="Q6" s="735"/>
      <c r="R6" s="735"/>
      <c r="S6" s="735"/>
      <c r="T6" s="735"/>
      <c r="U6" s="735"/>
      <c r="V6" s="735"/>
      <c r="W6" s="735"/>
      <c r="X6" s="553"/>
      <c r="Y6" s="184"/>
    </row>
    <row r="7" spans="1:28" ht="13.8" x14ac:dyDescent="0.25">
      <c r="A7" s="204"/>
      <c r="B7" s="246"/>
      <c r="C7" s="10"/>
      <c r="D7" s="760" t="s">
        <v>438</v>
      </c>
      <c r="E7" s="761"/>
      <c r="F7" s="761"/>
      <c r="G7" s="761"/>
      <c r="H7" s="761"/>
      <c r="I7" s="761"/>
      <c r="J7" s="761"/>
      <c r="K7" s="761"/>
      <c r="L7" s="762"/>
      <c r="M7" s="10"/>
      <c r="N7" s="759" t="s">
        <v>437</v>
      </c>
      <c r="O7" s="491"/>
      <c r="P7" s="491"/>
      <c r="Q7" s="491"/>
      <c r="R7" s="491"/>
      <c r="S7" s="491"/>
      <c r="T7" s="491"/>
      <c r="U7" s="491"/>
      <c r="V7" s="491"/>
      <c r="W7" s="491"/>
      <c r="X7" s="553"/>
      <c r="Y7" s="184"/>
    </row>
    <row r="8" spans="1:28" ht="7.5" customHeight="1" x14ac:dyDescent="0.25">
      <c r="A8" s="204"/>
      <c r="B8" s="734"/>
      <c r="C8" s="734"/>
      <c r="D8" s="734"/>
      <c r="E8" s="734"/>
      <c r="F8" s="734"/>
      <c r="G8" s="734"/>
      <c r="H8" s="734"/>
      <c r="I8" s="734"/>
      <c r="J8" s="734"/>
      <c r="K8" s="734"/>
      <c r="L8" s="734"/>
      <c r="M8" s="734"/>
      <c r="N8" s="734"/>
      <c r="O8" s="734"/>
      <c r="P8" s="734"/>
      <c r="Q8" s="734"/>
      <c r="R8" s="734"/>
      <c r="S8" s="734"/>
      <c r="T8" s="734"/>
      <c r="U8" s="734"/>
      <c r="V8" s="734"/>
      <c r="W8" s="734"/>
      <c r="X8" s="553"/>
      <c r="Y8" s="184"/>
    </row>
    <row r="9" spans="1:28" x14ac:dyDescent="0.25">
      <c r="A9" s="204"/>
      <c r="B9" s="243" t="s">
        <v>55</v>
      </c>
      <c r="C9" s="377" t="s">
        <v>540</v>
      </c>
      <c r="D9" s="377"/>
      <c r="E9" s="377"/>
      <c r="F9" s="377"/>
      <c r="G9" s="377"/>
      <c r="H9" s="377"/>
      <c r="I9" s="377"/>
      <c r="J9" s="377"/>
      <c r="K9" s="377"/>
      <c r="L9" s="377"/>
      <c r="M9" s="377"/>
      <c r="N9" s="377"/>
      <c r="O9" s="377"/>
      <c r="P9" s="377"/>
      <c r="Q9" s="377"/>
      <c r="R9" s="377"/>
      <c r="S9" s="377"/>
      <c r="T9" s="377"/>
      <c r="U9" s="377"/>
      <c r="V9" s="377"/>
      <c r="W9" s="377"/>
      <c r="X9" s="553"/>
      <c r="Y9" s="184"/>
    </row>
    <row r="10" spans="1:28" ht="13.8" x14ac:dyDescent="0.25">
      <c r="A10" s="204"/>
      <c r="B10" s="245"/>
      <c r="C10" s="10"/>
      <c r="D10" s="724" t="s">
        <v>34</v>
      </c>
      <c r="E10" s="499"/>
      <c r="F10" s="499"/>
      <c r="G10" s="499"/>
      <c r="H10" s="499"/>
      <c r="I10" s="499"/>
      <c r="J10" s="499"/>
      <c r="K10" s="499"/>
      <c r="L10" s="738"/>
      <c r="M10" s="10"/>
      <c r="N10" s="724" t="s">
        <v>37</v>
      </c>
      <c r="O10" s="499"/>
      <c r="P10" s="499"/>
      <c r="Q10" s="499"/>
      <c r="R10" s="499"/>
      <c r="S10" s="499"/>
      <c r="T10" s="499"/>
      <c r="U10" s="499"/>
      <c r="V10" s="499"/>
      <c r="W10" s="499"/>
      <c r="X10" s="553"/>
      <c r="Y10" s="184"/>
    </row>
    <row r="11" spans="1:28" ht="7.5" customHeight="1" x14ac:dyDescent="0.25">
      <c r="A11" s="204"/>
      <c r="B11" s="734"/>
      <c r="C11" s="734"/>
      <c r="D11" s="734"/>
      <c r="E11" s="734"/>
      <c r="F11" s="734"/>
      <c r="G11" s="734"/>
      <c r="H11" s="734"/>
      <c r="I11" s="734"/>
      <c r="J11" s="734"/>
      <c r="K11" s="734"/>
      <c r="L11" s="734"/>
      <c r="M11" s="734"/>
      <c r="N11" s="734"/>
      <c r="O11" s="734"/>
      <c r="P11" s="734"/>
      <c r="Q11" s="734"/>
      <c r="R11" s="734"/>
      <c r="S11" s="734"/>
      <c r="T11" s="734"/>
      <c r="U11" s="734"/>
      <c r="V11" s="734"/>
      <c r="W11" s="734"/>
      <c r="X11" s="553"/>
      <c r="Y11" s="184"/>
    </row>
    <row r="12" spans="1:28" ht="13.8" x14ac:dyDescent="0.25">
      <c r="A12" s="204"/>
      <c r="B12" s="245"/>
      <c r="C12" s="10"/>
      <c r="D12" s="724" t="s">
        <v>35</v>
      </c>
      <c r="E12" s="499"/>
      <c r="F12" s="499"/>
      <c r="G12" s="499"/>
      <c r="H12" s="499"/>
      <c r="I12" s="499"/>
      <c r="J12" s="499"/>
      <c r="K12" s="499"/>
      <c r="L12" s="738"/>
      <c r="M12" s="10"/>
      <c r="N12" s="724" t="s">
        <v>38</v>
      </c>
      <c r="O12" s="499"/>
      <c r="P12" s="499"/>
      <c r="Q12" s="499"/>
      <c r="R12" s="499"/>
      <c r="S12" s="499"/>
      <c r="T12" s="499"/>
      <c r="U12" s="499"/>
      <c r="V12" s="499"/>
      <c r="W12" s="499"/>
      <c r="X12" s="553"/>
      <c r="Y12" s="184"/>
    </row>
    <row r="13" spans="1:28" ht="7.5" customHeight="1" x14ac:dyDescent="0.25">
      <c r="A13" s="204"/>
      <c r="B13" s="734"/>
      <c r="C13" s="734"/>
      <c r="D13" s="734"/>
      <c r="E13" s="734"/>
      <c r="F13" s="734"/>
      <c r="G13" s="734"/>
      <c r="H13" s="734"/>
      <c r="I13" s="734"/>
      <c r="J13" s="734"/>
      <c r="K13" s="734"/>
      <c r="L13" s="734"/>
      <c r="M13" s="734"/>
      <c r="N13" s="734"/>
      <c r="O13" s="734"/>
      <c r="P13" s="734"/>
      <c r="Q13" s="734"/>
      <c r="R13" s="734"/>
      <c r="S13" s="734"/>
      <c r="T13" s="734"/>
      <c r="U13" s="734"/>
      <c r="V13" s="734"/>
      <c r="W13" s="734"/>
      <c r="X13" s="553"/>
      <c r="Y13" s="184"/>
    </row>
    <row r="14" spans="1:28" ht="13.8" x14ac:dyDescent="0.25">
      <c r="A14" s="204"/>
      <c r="B14" s="245"/>
      <c r="C14" s="10"/>
      <c r="D14" s="724" t="s">
        <v>36</v>
      </c>
      <c r="E14" s="499"/>
      <c r="F14" s="499"/>
      <c r="G14" s="499"/>
      <c r="H14" s="499"/>
      <c r="I14" s="499"/>
      <c r="J14" s="499"/>
      <c r="K14" s="499"/>
      <c r="L14" s="738"/>
      <c r="M14" s="10"/>
      <c r="N14" s="724" t="s">
        <v>39</v>
      </c>
      <c r="O14" s="499"/>
      <c r="P14" s="753"/>
      <c r="Q14" s="753"/>
      <c r="R14" s="753"/>
      <c r="S14" s="753"/>
      <c r="T14" s="753"/>
      <c r="U14" s="753"/>
      <c r="V14" s="753"/>
      <c r="W14" s="247"/>
      <c r="X14" s="553"/>
      <c r="Y14" s="184"/>
    </row>
    <row r="15" spans="1:28" ht="7.5" customHeight="1" x14ac:dyDescent="0.25">
      <c r="A15" s="204"/>
      <c r="B15" s="734"/>
      <c r="C15" s="734"/>
      <c r="D15" s="734"/>
      <c r="E15" s="734"/>
      <c r="F15" s="734"/>
      <c r="G15" s="734"/>
      <c r="H15" s="734"/>
      <c r="I15" s="734"/>
      <c r="J15" s="734"/>
      <c r="K15" s="734"/>
      <c r="L15" s="734"/>
      <c r="M15" s="734"/>
      <c r="N15" s="734"/>
      <c r="O15" s="734"/>
      <c r="P15" s="734"/>
      <c r="Q15" s="734"/>
      <c r="R15" s="734"/>
      <c r="S15" s="734"/>
      <c r="T15" s="734"/>
      <c r="U15" s="734"/>
      <c r="V15" s="734"/>
      <c r="W15" s="734"/>
      <c r="X15" s="553"/>
      <c r="Y15" s="184"/>
    </row>
    <row r="16" spans="1:28" x14ac:dyDescent="0.25">
      <c r="A16" s="204"/>
      <c r="B16" s="243" t="s">
        <v>20</v>
      </c>
      <c r="C16" s="735" t="str">
        <f>"What is the public LEA's projected K-12 enrollment for the " &amp; 'Main Page'!G9 &amp; " school year?"</f>
        <v>What is the public LEA's projected K-12 enrollment for the 2026-2027 school year?</v>
      </c>
      <c r="D16" s="735"/>
      <c r="E16" s="735"/>
      <c r="F16" s="735"/>
      <c r="G16" s="735"/>
      <c r="H16" s="735"/>
      <c r="I16" s="735"/>
      <c r="J16" s="735"/>
      <c r="K16" s="753"/>
      <c r="L16" s="753"/>
      <c r="M16" s="737"/>
      <c r="N16" s="737"/>
      <c r="O16" s="737"/>
      <c r="P16" s="737"/>
      <c r="Q16" s="737"/>
      <c r="R16" s="737"/>
      <c r="S16" s="737"/>
      <c r="T16" s="737"/>
      <c r="U16" s="737"/>
      <c r="V16" s="737"/>
      <c r="W16" s="737"/>
      <c r="X16" s="553"/>
      <c r="Y16" s="184"/>
    </row>
    <row r="17" spans="1:25" ht="7.5" customHeight="1" x14ac:dyDescent="0.25">
      <c r="A17" s="204"/>
      <c r="B17" s="734"/>
      <c r="C17" s="734"/>
      <c r="D17" s="734"/>
      <c r="E17" s="734"/>
      <c r="F17" s="734"/>
      <c r="G17" s="734"/>
      <c r="H17" s="734"/>
      <c r="I17" s="734"/>
      <c r="J17" s="734"/>
      <c r="K17" s="734"/>
      <c r="L17" s="734"/>
      <c r="M17" s="734"/>
      <c r="N17" s="734"/>
      <c r="O17" s="734"/>
      <c r="P17" s="734"/>
      <c r="Q17" s="734"/>
      <c r="R17" s="734"/>
      <c r="S17" s="734"/>
      <c r="T17" s="734"/>
      <c r="U17" s="734"/>
      <c r="V17" s="734"/>
      <c r="W17" s="734"/>
      <c r="X17" s="553"/>
      <c r="Y17" s="184"/>
    </row>
    <row r="18" spans="1:25" x14ac:dyDescent="0.25">
      <c r="A18" s="204"/>
      <c r="B18" s="243" t="s">
        <v>59</v>
      </c>
      <c r="C18" s="215" t="s">
        <v>267</v>
      </c>
      <c r="D18" s="215"/>
      <c r="E18" s="215"/>
      <c r="F18" s="215"/>
      <c r="G18" s="215"/>
      <c r="H18" s="215"/>
      <c r="I18" s="215"/>
      <c r="J18" s="215"/>
      <c r="K18" s="215"/>
      <c r="L18" s="215"/>
      <c r="M18" s="215"/>
      <c r="N18" s="215"/>
      <c r="O18" s="215"/>
      <c r="P18" s="215"/>
      <c r="Q18" s="215"/>
      <c r="R18" s="244"/>
      <c r="S18" s="244"/>
      <c r="T18" s="244"/>
      <c r="U18" s="244"/>
      <c r="V18" s="244"/>
      <c r="W18" s="244"/>
      <c r="X18" s="553"/>
      <c r="Y18" s="184"/>
    </row>
    <row r="19" spans="1:25" x14ac:dyDescent="0.25">
      <c r="A19" s="204"/>
      <c r="B19" s="244"/>
      <c r="C19" s="749" t="s">
        <v>81</v>
      </c>
      <c r="D19" s="750"/>
      <c r="E19" s="750"/>
      <c r="F19" s="750"/>
      <c r="G19" s="750"/>
      <c r="H19" s="750"/>
      <c r="I19" s="750"/>
      <c r="J19" s="751">
        <f>Budget!N5</f>
        <v>0</v>
      </c>
      <c r="K19" s="751"/>
      <c r="L19" s="751"/>
      <c r="M19" s="751"/>
      <c r="N19" s="751"/>
      <c r="O19" s="751"/>
      <c r="P19" s="751"/>
      <c r="Q19" s="229"/>
      <c r="R19" s="229"/>
      <c r="S19" s="229"/>
      <c r="T19" s="229"/>
      <c r="U19" s="229"/>
      <c r="V19" s="229"/>
      <c r="W19" s="229"/>
      <c r="X19" s="553"/>
      <c r="Y19" s="184"/>
    </row>
    <row r="20" spans="1:25" x14ac:dyDescent="0.25">
      <c r="A20" s="204"/>
      <c r="B20" s="215"/>
      <c r="C20" s="749" t="s">
        <v>79</v>
      </c>
      <c r="D20" s="750"/>
      <c r="E20" s="750"/>
      <c r="F20" s="750"/>
      <c r="G20" s="750"/>
      <c r="H20" s="750"/>
      <c r="I20" s="750"/>
      <c r="J20" s="752">
        <f ca="1">Budget!N34</f>
        <v>0</v>
      </c>
      <c r="K20" s="752"/>
      <c r="L20" s="752"/>
      <c r="M20" s="752"/>
      <c r="N20" s="752"/>
      <c r="O20" s="752"/>
      <c r="P20" s="752"/>
      <c r="Q20" s="229"/>
      <c r="R20" s="229"/>
      <c r="S20" s="229"/>
      <c r="T20" s="229"/>
      <c r="U20" s="229"/>
      <c r="V20" s="229"/>
      <c r="W20" s="229"/>
      <c r="X20" s="553"/>
      <c r="Y20" s="184"/>
    </row>
    <row r="21" spans="1:25" ht="13.8" x14ac:dyDescent="0.25">
      <c r="A21" s="204"/>
      <c r="B21" s="246"/>
      <c r="C21" s="743" t="s">
        <v>80</v>
      </c>
      <c r="D21" s="744"/>
      <c r="E21" s="744"/>
      <c r="F21" s="744"/>
      <c r="G21" s="744"/>
      <c r="H21" s="744"/>
      <c r="I21" s="744"/>
      <c r="J21" s="745">
        <f ca="1">J19-J20</f>
        <v>0</v>
      </c>
      <c r="K21" s="745"/>
      <c r="L21" s="745"/>
      <c r="M21" s="745"/>
      <c r="N21" s="745"/>
      <c r="O21" s="745"/>
      <c r="P21" s="745"/>
      <c r="Q21" s="229"/>
      <c r="R21" s="229"/>
      <c r="S21" s="229"/>
      <c r="T21" s="229"/>
      <c r="U21" s="229"/>
      <c r="V21" s="229"/>
      <c r="W21" s="229"/>
      <c r="X21" s="553"/>
      <c r="Y21" s="184"/>
    </row>
    <row r="22" spans="1:25" ht="7.5" customHeight="1" x14ac:dyDescent="0.25">
      <c r="A22" s="204"/>
      <c r="B22" s="734"/>
      <c r="C22" s="734"/>
      <c r="D22" s="734"/>
      <c r="E22" s="734"/>
      <c r="F22" s="734"/>
      <c r="G22" s="734"/>
      <c r="H22" s="734"/>
      <c r="I22" s="734"/>
      <c r="J22" s="734"/>
      <c r="K22" s="734"/>
      <c r="L22" s="734"/>
      <c r="M22" s="734"/>
      <c r="N22" s="734"/>
      <c r="O22" s="734"/>
      <c r="P22" s="734"/>
      <c r="Q22" s="734"/>
      <c r="R22" s="734"/>
      <c r="S22" s="734"/>
      <c r="T22" s="734"/>
      <c r="U22" s="734"/>
      <c r="V22" s="734"/>
      <c r="W22" s="734"/>
      <c r="X22" s="553"/>
      <c r="Y22" s="184"/>
    </row>
    <row r="23" spans="1:25" x14ac:dyDescent="0.25">
      <c r="A23" s="204"/>
      <c r="B23" s="243" t="s">
        <v>60</v>
      </c>
      <c r="C23" s="215" t="s">
        <v>233</v>
      </c>
      <c r="D23" s="215"/>
      <c r="E23" s="215"/>
      <c r="F23" s="215"/>
      <c r="G23" s="215"/>
      <c r="H23" s="215"/>
      <c r="I23" s="215"/>
      <c r="J23" s="215"/>
      <c r="K23" s="215"/>
      <c r="L23" s="215"/>
      <c r="M23" s="215"/>
      <c r="N23" s="215"/>
      <c r="O23" s="215"/>
      <c r="P23" s="215"/>
      <c r="Q23" s="215"/>
      <c r="R23" s="244"/>
      <c r="S23" s="244"/>
      <c r="T23" s="244"/>
      <c r="U23" s="244"/>
      <c r="V23" s="244"/>
      <c r="W23" s="244"/>
      <c r="X23" s="553"/>
      <c r="Y23" s="184"/>
    </row>
    <row r="24" spans="1:25" ht="13.8" x14ac:dyDescent="0.25">
      <c r="A24" s="204"/>
      <c r="B24" s="245"/>
      <c r="C24" s="746" t="s">
        <v>81</v>
      </c>
      <c r="D24" s="747"/>
      <c r="E24" s="747"/>
      <c r="F24" s="747"/>
      <c r="G24" s="747"/>
      <c r="H24" s="747"/>
      <c r="I24" s="747"/>
      <c r="J24" s="748">
        <f>Narrative!N58</f>
        <v>0</v>
      </c>
      <c r="K24" s="748"/>
      <c r="L24" s="748"/>
      <c r="M24" s="748"/>
      <c r="N24" s="748"/>
      <c r="O24" s="748"/>
      <c r="P24" s="748"/>
      <c r="Q24" s="229"/>
      <c r="R24" s="229"/>
      <c r="S24" s="229"/>
      <c r="T24" s="229"/>
      <c r="U24" s="229"/>
      <c r="V24" s="229"/>
      <c r="W24" s="229"/>
      <c r="X24" s="553"/>
      <c r="Y24" s="184"/>
    </row>
    <row r="25" spans="1:25" ht="13.8" x14ac:dyDescent="0.25">
      <c r="A25" s="204"/>
      <c r="B25" s="245"/>
      <c r="C25" s="746" t="s">
        <v>79</v>
      </c>
      <c r="D25" s="747"/>
      <c r="E25" s="747"/>
      <c r="F25" s="747"/>
      <c r="G25" s="747"/>
      <c r="H25" s="747"/>
      <c r="I25" s="747"/>
      <c r="J25" s="754">
        <f>Transferability!H38</f>
        <v>0</v>
      </c>
      <c r="K25" s="754"/>
      <c r="L25" s="754"/>
      <c r="M25" s="754"/>
      <c r="N25" s="754"/>
      <c r="O25" s="754"/>
      <c r="P25" s="754"/>
      <c r="Q25" s="229"/>
      <c r="R25" s="229"/>
      <c r="S25" s="229"/>
      <c r="T25" s="229"/>
      <c r="U25" s="229"/>
      <c r="V25" s="229"/>
      <c r="W25" s="229"/>
      <c r="X25" s="553"/>
      <c r="Y25" s="184"/>
    </row>
    <row r="26" spans="1:25" ht="13.8" x14ac:dyDescent="0.25">
      <c r="A26" s="204"/>
      <c r="B26" s="245"/>
      <c r="C26" s="755" t="s">
        <v>80</v>
      </c>
      <c r="D26" s="756"/>
      <c r="E26" s="756"/>
      <c r="F26" s="756"/>
      <c r="G26" s="756"/>
      <c r="H26" s="756"/>
      <c r="I26" s="756"/>
      <c r="J26" s="757">
        <f>J24-J25</f>
        <v>0</v>
      </c>
      <c r="K26" s="757"/>
      <c r="L26" s="757"/>
      <c r="M26" s="757"/>
      <c r="N26" s="757"/>
      <c r="O26" s="757"/>
      <c r="P26" s="757"/>
      <c r="Q26" s="229"/>
      <c r="R26" s="229"/>
      <c r="S26" s="229"/>
      <c r="T26" s="229"/>
      <c r="U26" s="229"/>
      <c r="V26" s="229"/>
      <c r="W26" s="229"/>
      <c r="X26" s="553"/>
      <c r="Y26" s="184"/>
    </row>
    <row r="27" spans="1:25" x14ac:dyDescent="0.25">
      <c r="A27" s="204"/>
      <c r="B27" s="734"/>
      <c r="C27" s="734"/>
      <c r="D27" s="734"/>
      <c r="E27" s="734"/>
      <c r="F27" s="734"/>
      <c r="G27" s="734"/>
      <c r="H27" s="734"/>
      <c r="I27" s="734"/>
      <c r="J27" s="734"/>
      <c r="K27" s="734"/>
      <c r="L27" s="734"/>
      <c r="M27" s="734"/>
      <c r="N27" s="734"/>
      <c r="O27" s="734"/>
      <c r="P27" s="734"/>
      <c r="Q27" s="734"/>
      <c r="R27" s="734"/>
      <c r="S27" s="734"/>
      <c r="T27" s="734"/>
      <c r="U27" s="734"/>
      <c r="V27" s="734"/>
      <c r="W27" s="734"/>
      <c r="X27" s="553"/>
      <c r="Y27" s="184"/>
    </row>
    <row r="28" spans="1:25" ht="12.75" customHeight="1" x14ac:dyDescent="0.25">
      <c r="A28" s="204"/>
      <c r="B28" s="242" t="s">
        <v>76</v>
      </c>
      <c r="C28" s="736" t="s">
        <v>501</v>
      </c>
      <c r="D28" s="736"/>
      <c r="E28" s="736"/>
      <c r="F28" s="736"/>
      <c r="G28" s="736"/>
      <c r="H28" s="736"/>
      <c r="I28" s="736"/>
      <c r="J28" s="736"/>
      <c r="K28" s="736"/>
      <c r="L28" s="736"/>
      <c r="M28" s="736"/>
      <c r="N28" s="736"/>
      <c r="O28" s="736"/>
      <c r="P28" s="736"/>
      <c r="Q28" s="736"/>
      <c r="R28" s="736"/>
      <c r="S28" s="736"/>
      <c r="T28" s="736"/>
      <c r="U28" s="736"/>
      <c r="V28" s="736"/>
      <c r="W28" s="736"/>
      <c r="X28" s="553"/>
      <c r="Y28" s="184"/>
    </row>
    <row r="29" spans="1:25" ht="113.25" customHeight="1" x14ac:dyDescent="0.25">
      <c r="A29" s="204"/>
      <c r="B29" s="373"/>
      <c r="C29" s="374"/>
      <c r="D29" s="374"/>
      <c r="E29" s="374"/>
      <c r="F29" s="374"/>
      <c r="G29" s="374"/>
      <c r="H29" s="374"/>
      <c r="I29" s="374"/>
      <c r="J29" s="374"/>
      <c r="K29" s="374"/>
      <c r="L29" s="374"/>
      <c r="M29" s="374"/>
      <c r="N29" s="374"/>
      <c r="O29" s="374"/>
      <c r="P29" s="374"/>
      <c r="Q29" s="374"/>
      <c r="R29" s="374"/>
      <c r="S29" s="374"/>
      <c r="T29" s="374"/>
      <c r="U29" s="374"/>
      <c r="V29" s="374"/>
      <c r="W29" s="375"/>
      <c r="X29" s="553"/>
      <c r="Y29" s="184"/>
    </row>
    <row r="30" spans="1:25" ht="113.25" customHeight="1" x14ac:dyDescent="0.25">
      <c r="A30" s="204"/>
      <c r="B30" s="521"/>
      <c r="C30" s="522"/>
      <c r="D30" s="522"/>
      <c r="E30" s="522"/>
      <c r="F30" s="522"/>
      <c r="G30" s="522"/>
      <c r="H30" s="522"/>
      <c r="I30" s="522"/>
      <c r="J30" s="522"/>
      <c r="K30" s="522"/>
      <c r="L30" s="522"/>
      <c r="M30" s="522"/>
      <c r="N30" s="522"/>
      <c r="O30" s="522"/>
      <c r="P30" s="522"/>
      <c r="Q30" s="522"/>
      <c r="R30" s="522"/>
      <c r="S30" s="522"/>
      <c r="T30" s="522"/>
      <c r="U30" s="522"/>
      <c r="V30" s="522"/>
      <c r="W30" s="523"/>
      <c r="X30" s="553"/>
      <c r="Y30" s="184"/>
    </row>
    <row r="31" spans="1:25" ht="113.25" customHeight="1" x14ac:dyDescent="0.25">
      <c r="A31" s="204"/>
      <c r="B31" s="487"/>
      <c r="C31" s="488"/>
      <c r="D31" s="488"/>
      <c r="E31" s="488"/>
      <c r="F31" s="488"/>
      <c r="G31" s="488"/>
      <c r="H31" s="488"/>
      <c r="I31" s="488"/>
      <c r="J31" s="488"/>
      <c r="K31" s="488"/>
      <c r="L31" s="488"/>
      <c r="M31" s="488"/>
      <c r="N31" s="488"/>
      <c r="O31" s="488"/>
      <c r="P31" s="488"/>
      <c r="Q31" s="488"/>
      <c r="R31" s="488"/>
      <c r="S31" s="488"/>
      <c r="T31" s="488"/>
      <c r="U31" s="488"/>
      <c r="V31" s="488"/>
      <c r="W31" s="489"/>
      <c r="X31" s="553"/>
      <c r="Y31" s="184"/>
    </row>
    <row r="32" spans="1:25" ht="13.8" x14ac:dyDescent="0.25">
      <c r="A32" s="204"/>
      <c r="B32" s="411"/>
      <c r="C32" s="411"/>
      <c r="D32" s="411"/>
      <c r="E32" s="411"/>
      <c r="F32" s="411"/>
      <c r="G32" s="411"/>
      <c r="H32" s="411"/>
      <c r="I32" s="411"/>
      <c r="J32" s="411"/>
      <c r="K32" s="411"/>
      <c r="L32" s="411"/>
      <c r="M32" s="411"/>
      <c r="N32" s="411"/>
      <c r="O32" s="411"/>
      <c r="P32" s="411"/>
      <c r="Q32" s="411"/>
      <c r="R32" s="411"/>
      <c r="S32" s="411"/>
      <c r="T32" s="411"/>
      <c r="U32" s="411"/>
      <c r="V32" s="411"/>
      <c r="W32" s="411"/>
      <c r="X32" s="553"/>
      <c r="Y32" s="184"/>
    </row>
    <row r="33" spans="1:28" x14ac:dyDescent="0.25">
      <c r="A33" s="204"/>
      <c r="B33" s="369" t="s">
        <v>577</v>
      </c>
      <c r="C33" s="369"/>
      <c r="D33" s="369"/>
      <c r="E33" s="369"/>
      <c r="F33" s="369"/>
      <c r="G33" s="369"/>
      <c r="H33" s="369"/>
      <c r="I33" s="369"/>
      <c r="J33" s="369"/>
      <c r="K33" s="369"/>
      <c r="L33" s="369"/>
      <c r="M33" s="369"/>
      <c r="N33" s="369"/>
      <c r="O33" s="369"/>
      <c r="P33" s="369"/>
      <c r="Q33" s="369"/>
      <c r="R33" s="369"/>
      <c r="S33" s="369"/>
      <c r="T33" s="369"/>
      <c r="U33" s="369"/>
      <c r="V33" s="369"/>
      <c r="W33" s="369"/>
      <c r="X33" s="553"/>
      <c r="Y33" s="184"/>
    </row>
    <row r="34" spans="1:28" s="2" customFormat="1" x14ac:dyDescent="0.25">
      <c r="A34" s="204"/>
      <c r="B34" s="205" t="str">
        <f>'Main Page'!$G$9</f>
        <v>2026-2027</v>
      </c>
      <c r="C34" s="368" t="s">
        <v>526</v>
      </c>
      <c r="D34" s="368"/>
      <c r="E34" s="206" t="str">
        <f>'Main Page'!$F$13</f>
        <v>Albemarle County Public Schools</v>
      </c>
      <c r="F34" s="206"/>
      <c r="G34" s="206"/>
      <c r="H34" s="207"/>
      <c r="I34" s="206" t="s">
        <v>532</v>
      </c>
      <c r="J34" s="208">
        <f>'Main Page'!$F$14</f>
        <v>2</v>
      </c>
      <c r="K34" s="370" t="str">
        <f>'Main Page'!$B$6</f>
        <v>Title IV, Part A, Student Support and Academic Enrichment Grants</v>
      </c>
      <c r="L34" s="370"/>
      <c r="M34" s="370"/>
      <c r="N34" s="370"/>
      <c r="O34" s="370"/>
      <c r="P34" s="370"/>
      <c r="Q34" s="370"/>
      <c r="R34" s="209"/>
      <c r="S34" s="209"/>
      <c r="T34" s="209"/>
      <c r="U34" s="209"/>
      <c r="V34" s="209"/>
      <c r="W34" s="209"/>
      <c r="X34" s="553"/>
      <c r="Y34" s="9"/>
      <c r="Z34" s="9"/>
      <c r="AA34" s="9"/>
      <c r="AB34" s="9"/>
    </row>
    <row r="35" spans="1:28" ht="14.4" thickBot="1" x14ac:dyDescent="0.3">
      <c r="A35" s="204"/>
      <c r="B35" s="371" t="s">
        <v>234</v>
      </c>
      <c r="C35" s="371"/>
      <c r="D35" s="371"/>
      <c r="E35" s="371"/>
      <c r="F35" s="371"/>
      <c r="G35" s="371"/>
      <c r="H35" s="371"/>
      <c r="I35" s="371"/>
      <c r="J35" s="371"/>
      <c r="K35" s="371"/>
      <c r="L35" s="371"/>
      <c r="M35" s="371"/>
      <c r="N35" s="371"/>
      <c r="O35" s="371"/>
      <c r="P35" s="371"/>
      <c r="Q35" s="371"/>
      <c r="R35" s="371"/>
      <c r="S35" s="371"/>
      <c r="T35" s="371"/>
      <c r="U35" s="371"/>
      <c r="V35" s="371"/>
      <c r="W35" s="371"/>
      <c r="X35" s="553"/>
      <c r="Y35" s="184"/>
    </row>
    <row r="36" spans="1:28" ht="7.5" customHeight="1" x14ac:dyDescent="0.25">
      <c r="A36" s="204"/>
      <c r="B36" s="733"/>
      <c r="C36" s="733"/>
      <c r="D36" s="733"/>
      <c r="E36" s="733"/>
      <c r="F36" s="733"/>
      <c r="G36" s="733"/>
      <c r="H36" s="733"/>
      <c r="I36" s="733"/>
      <c r="J36" s="733"/>
      <c r="K36" s="733"/>
      <c r="L36" s="733"/>
      <c r="M36" s="733"/>
      <c r="N36" s="733"/>
      <c r="O36" s="733"/>
      <c r="P36" s="733"/>
      <c r="Q36" s="733"/>
      <c r="R36" s="733"/>
      <c r="S36" s="733"/>
      <c r="T36" s="733"/>
      <c r="U36" s="733"/>
      <c r="V36" s="733"/>
      <c r="W36" s="733"/>
      <c r="X36" s="553"/>
      <c r="Y36" s="184"/>
    </row>
    <row r="37" spans="1:28" ht="78.75" customHeight="1" x14ac:dyDescent="0.25">
      <c r="A37" s="204"/>
      <c r="B37" s="241" t="s">
        <v>77</v>
      </c>
      <c r="C37" s="377" t="str">
        <f>"Complete the chart below:
• In Column A, list all eligible private schools in the geographic boundaries of the LEA.
• In Column B, indicate the participation status of the listed private school(s) for the " &amp; 'Main Page'!G9 &amp; " award year, as a result of consultation.
• In Column C, enter the K-12 enrollment of private schools participating in services for the " &amp; 'Main Page'!G9 &amp; " award year. 
• Column D will automatically calculate the value of services for the " &amp; 'Main Page'!G9 &amp; " award year.
• In Column G, indicate the method of notification to the non-participating private schools."</f>
        <v>Complete the chart below:
• In Column A, list all eligible private schools in the geographic boundaries of the LEA.
• In Column B, indicate the participation status of the listed private school(s) for the 2026-2027 award year, as a result of consultation.
• In Column C, enter the K-12 enrollment of private schools participating in services for the 2026-2027 award year. 
• Column D will automatically calculate the value of services for the 2026-2027 award year.
• In Column G, indicate the method of notification to the non-participating private schools.</v>
      </c>
      <c r="D37" s="377"/>
      <c r="E37" s="377"/>
      <c r="F37" s="377"/>
      <c r="G37" s="377"/>
      <c r="H37" s="377"/>
      <c r="I37" s="377"/>
      <c r="J37" s="377"/>
      <c r="K37" s="377"/>
      <c r="L37" s="377"/>
      <c r="M37" s="377"/>
      <c r="N37" s="377"/>
      <c r="O37" s="377"/>
      <c r="P37" s="377"/>
      <c r="Q37" s="377"/>
      <c r="R37" s="377"/>
      <c r="S37" s="377"/>
      <c r="T37" s="377"/>
      <c r="U37" s="377"/>
      <c r="V37" s="377"/>
      <c r="W37" s="377"/>
      <c r="X37" s="553"/>
      <c r="Y37" s="184"/>
    </row>
    <row r="38" spans="1:28" ht="7.5" customHeight="1" x14ac:dyDescent="0.25">
      <c r="A38" s="204"/>
      <c r="B38" s="732"/>
      <c r="C38" s="732"/>
      <c r="D38" s="732"/>
      <c r="E38" s="732"/>
      <c r="F38" s="732"/>
      <c r="G38" s="732"/>
      <c r="H38" s="732"/>
      <c r="I38" s="732"/>
      <c r="J38" s="732"/>
      <c r="K38" s="732"/>
      <c r="L38" s="732"/>
      <c r="M38" s="732"/>
      <c r="N38" s="732"/>
      <c r="O38" s="732"/>
      <c r="P38" s="732"/>
      <c r="Q38" s="732"/>
      <c r="R38" s="732"/>
      <c r="S38" s="732"/>
      <c r="T38" s="732"/>
      <c r="U38" s="732"/>
      <c r="V38" s="732"/>
      <c r="W38" s="732"/>
      <c r="X38" s="553"/>
      <c r="Y38" s="184"/>
    </row>
    <row r="39" spans="1:28" ht="12.75" customHeight="1" x14ac:dyDescent="0.25">
      <c r="A39" s="204"/>
      <c r="B39" s="241" t="s">
        <v>78</v>
      </c>
      <c r="C39" s="377" t="s">
        <v>575</v>
      </c>
      <c r="D39" s="377"/>
      <c r="E39" s="377"/>
      <c r="F39" s="377"/>
      <c r="G39" s="377"/>
      <c r="H39" s="377"/>
      <c r="I39" s="377"/>
      <c r="J39" s="377"/>
      <c r="K39" s="377"/>
      <c r="L39" s="377"/>
      <c r="M39" s="377"/>
      <c r="N39" s="377"/>
      <c r="O39" s="377"/>
      <c r="P39" s="377"/>
      <c r="Q39" s="377"/>
      <c r="R39" s="377"/>
      <c r="S39" s="377"/>
      <c r="T39" s="377"/>
      <c r="U39" s="377"/>
      <c r="V39" s="377"/>
      <c r="W39" s="377"/>
      <c r="X39" s="553"/>
      <c r="Y39" s="184"/>
    </row>
    <row r="40" spans="1:28" ht="7.5" customHeight="1" x14ac:dyDescent="0.25">
      <c r="A40" s="204"/>
      <c r="B40" s="726"/>
      <c r="C40" s="726"/>
      <c r="D40" s="726"/>
      <c r="E40" s="726"/>
      <c r="F40" s="726"/>
      <c r="G40" s="726"/>
      <c r="H40" s="726"/>
      <c r="I40" s="726"/>
      <c r="J40" s="726"/>
      <c r="K40" s="726"/>
      <c r="L40" s="726"/>
      <c r="M40" s="726"/>
      <c r="N40" s="726"/>
      <c r="O40" s="726"/>
      <c r="P40" s="726"/>
      <c r="Q40" s="726"/>
      <c r="R40" s="726"/>
      <c r="S40" s="726"/>
      <c r="T40" s="726"/>
      <c r="U40" s="726"/>
      <c r="V40" s="726"/>
      <c r="W40" s="726"/>
      <c r="X40" s="553"/>
      <c r="Y40" s="184"/>
    </row>
    <row r="41" spans="1:28" ht="56.25" customHeight="1" x14ac:dyDescent="0.25">
      <c r="A41" s="204"/>
      <c r="B41" s="472" t="str">
        <f>"Value of Services for 
Participating Private Schools 
– from Title IVA " &amp; 'Main Page'!G9 &amp; " Budget"</f>
        <v>Value of Services for 
Participating Private Schools 
– from Title IVA 2026-2027 Budget</v>
      </c>
      <c r="C41" s="472"/>
      <c r="D41" s="472"/>
      <c r="E41" s="472"/>
      <c r="F41" s="472"/>
      <c r="G41" s="472"/>
      <c r="H41" s="472" t="str">
        <f>"Value of Additional Services for Participating Private Schools 
- from " &amp; 'Main Page'!G9 &amp; " Transferability"</f>
        <v>Value of Additional Services for Participating Private Schools 
- from 2026-2027 Transferability</v>
      </c>
      <c r="I41" s="472"/>
      <c r="J41" s="472"/>
      <c r="K41" s="472"/>
      <c r="L41" s="472"/>
      <c r="M41" s="472" t="str">
        <f>"Total Value of Services for 
Public Schools from 
" &amp; 'Main Page'!G9 &amp; " Allocation"</f>
        <v>Total Value of Services for 
Public Schools from 
2026-2027 Allocation</v>
      </c>
      <c r="N41" s="472"/>
      <c r="O41" s="472"/>
      <c r="P41" s="472"/>
      <c r="Q41" s="472"/>
      <c r="R41" s="472"/>
      <c r="S41" s="472" t="str">
        <f>"Total Value of Additional Services for Public Schools from 
" &amp; 'Main Page'!G9 &amp; " Transferability"</f>
        <v>Total Value of Additional Services for Public Schools from 
2026-2027 Transferability</v>
      </c>
      <c r="T41" s="472"/>
      <c r="U41" s="472"/>
      <c r="V41" s="472"/>
      <c r="W41" s="472"/>
      <c r="X41" s="553"/>
      <c r="Y41" s="184"/>
    </row>
    <row r="42" spans="1:28" x14ac:dyDescent="0.25">
      <c r="A42" s="204"/>
      <c r="B42" s="731">
        <f>I89</f>
        <v>0</v>
      </c>
      <c r="C42" s="731"/>
      <c r="D42" s="731"/>
      <c r="E42" s="731"/>
      <c r="F42" s="731"/>
      <c r="G42" s="731"/>
      <c r="H42" s="730">
        <f>K89</f>
        <v>0</v>
      </c>
      <c r="I42" s="730"/>
      <c r="J42" s="730"/>
      <c r="K42" s="730"/>
      <c r="L42" s="730"/>
      <c r="M42" s="731">
        <f ca="1">J21-I89</f>
        <v>0</v>
      </c>
      <c r="N42" s="731"/>
      <c r="O42" s="731"/>
      <c r="P42" s="731"/>
      <c r="Q42" s="731"/>
      <c r="R42" s="731"/>
      <c r="S42" s="730">
        <f>J26-K89</f>
        <v>0</v>
      </c>
      <c r="T42" s="730"/>
      <c r="U42" s="730"/>
      <c r="V42" s="730"/>
      <c r="W42" s="730"/>
      <c r="X42" s="553"/>
      <c r="Y42" s="184"/>
    </row>
    <row r="43" spans="1:28" ht="7.5" customHeight="1" x14ac:dyDescent="0.25">
      <c r="A43" s="204"/>
      <c r="B43" s="411"/>
      <c r="C43" s="411"/>
      <c r="D43" s="411"/>
      <c r="E43" s="411"/>
      <c r="F43" s="411"/>
      <c r="G43" s="411"/>
      <c r="H43" s="411"/>
      <c r="I43" s="411"/>
      <c r="J43" s="411"/>
      <c r="K43" s="411"/>
      <c r="L43" s="411"/>
      <c r="M43" s="411"/>
      <c r="N43" s="411"/>
      <c r="O43" s="411"/>
      <c r="P43" s="411"/>
      <c r="Q43" s="411"/>
      <c r="R43" s="235"/>
      <c r="S43" s="235"/>
      <c r="T43" s="235"/>
      <c r="U43" s="235"/>
      <c r="V43" s="235"/>
      <c r="W43" s="235"/>
      <c r="X43" s="553"/>
      <c r="Y43" s="184"/>
    </row>
    <row r="44" spans="1:28" ht="17.399999999999999" x14ac:dyDescent="0.25">
      <c r="A44" s="204"/>
      <c r="B44" s="728" t="s">
        <v>65</v>
      </c>
      <c r="C44" s="728"/>
      <c r="D44" s="728"/>
      <c r="E44" s="728"/>
      <c r="F44" s="728" t="s">
        <v>67</v>
      </c>
      <c r="G44" s="728"/>
      <c r="H44" s="239" t="s">
        <v>68</v>
      </c>
      <c r="I44" s="728" t="s">
        <v>69</v>
      </c>
      <c r="J44" s="728"/>
      <c r="K44" s="728" t="s">
        <v>70</v>
      </c>
      <c r="L44" s="728"/>
      <c r="M44" s="728" t="s">
        <v>115</v>
      </c>
      <c r="N44" s="728"/>
      <c r="O44" s="728" t="s">
        <v>235</v>
      </c>
      <c r="P44" s="728"/>
      <c r="Q44" s="728"/>
      <c r="R44" s="239" t="s">
        <v>567</v>
      </c>
      <c r="S44" s="239" t="s">
        <v>568</v>
      </c>
      <c r="T44" s="239"/>
      <c r="U44" s="239"/>
      <c r="V44" s="239" t="s">
        <v>569</v>
      </c>
      <c r="W44" s="239" t="s">
        <v>570</v>
      </c>
      <c r="X44" s="553"/>
      <c r="Y44" s="184"/>
    </row>
    <row r="45" spans="1:28" ht="84" customHeight="1" x14ac:dyDescent="0.25">
      <c r="A45" s="204"/>
      <c r="B45" s="727" t="s">
        <v>66</v>
      </c>
      <c r="C45" s="727"/>
      <c r="D45" s="727"/>
      <c r="E45" s="727"/>
      <c r="F45" s="727" t="str">
        <f>"Participation Status for 
" &amp; 'Main Page'!G9 &amp; " Award Year?
(Yes/No)  "</f>
        <v xml:space="preserve">Participation Status for 
2026-2027 Award Year?
(Yes/No)  </v>
      </c>
      <c r="G45" s="727"/>
      <c r="H45" s="240" t="s">
        <v>57</v>
      </c>
      <c r="I45" s="727" t="str">
        <f>"Value of Services for Participating Private Schools – 
from Title IVA 
" &amp; 'Main Page'!G9 &amp; " budget
(calculated field)"</f>
        <v>Value of Services for Participating Private Schools – 
from Title IVA 
2026-2027 budget
(calculated field)</v>
      </c>
      <c r="J45" s="727"/>
      <c r="K45" s="727" t="str">
        <f>"Value of Additional Services for Participating Private Schools - 
from " &amp; 'Main Page'!G9 &amp; " Transferability"</f>
        <v>Value of Additional Services for Participating Private Schools - 
from 2026-2027 Transferability</v>
      </c>
      <c r="L45" s="727"/>
      <c r="M45" s="727" t="s">
        <v>114</v>
      </c>
      <c r="N45" s="727"/>
      <c r="O45" s="727" t="s">
        <v>236</v>
      </c>
      <c r="P45" s="727"/>
      <c r="Q45" s="727"/>
      <c r="R45" s="240" t="s">
        <v>571</v>
      </c>
      <c r="S45" s="240" t="s">
        <v>572</v>
      </c>
      <c r="T45" s="240" t="s">
        <v>573</v>
      </c>
      <c r="U45" s="240" t="s">
        <v>574</v>
      </c>
      <c r="V45" s="240" t="str">
        <f>"New Set Aside Amount from the "&amp;'Main Page'!$G$9&amp;" Budget"</f>
        <v>New Set Aside Amount from the 2026-2027 Budget</v>
      </c>
      <c r="W45" s="240" t="str">
        <f>"New Set Aside Amount from the "&amp;'Main Page'!$G$9&amp;" Transferability Budget"</f>
        <v>New Set Aside Amount from the 2026-2027 Transferability Budget</v>
      </c>
      <c r="X45" s="553"/>
      <c r="Y45" s="184"/>
    </row>
    <row r="46" spans="1:28" x14ac:dyDescent="0.25">
      <c r="A46" s="204"/>
      <c r="B46" s="395"/>
      <c r="C46" s="395"/>
      <c r="D46" s="395"/>
      <c r="E46" s="395"/>
      <c r="F46" s="719"/>
      <c r="G46" s="719"/>
      <c r="H46" s="139"/>
      <c r="I46" s="720">
        <f t="shared" ref="I46:I88" si="0">ROUND(IF(F46="Yes",H46*$D$90,0),2)</f>
        <v>0</v>
      </c>
      <c r="J46" s="720"/>
      <c r="K46" s="721">
        <f t="shared" ref="K46:K88" si="1">ROUND(IF(F46="Yes",H46*$H$90,0),2)</f>
        <v>0</v>
      </c>
      <c r="L46" s="721"/>
      <c r="M46" s="722">
        <f>SUM(I46+K46)</f>
        <v>0</v>
      </c>
      <c r="N46" s="722"/>
      <c r="O46" s="723"/>
      <c r="P46" s="723"/>
      <c r="Q46" s="723"/>
      <c r="R46" s="201"/>
      <c r="S46" s="201"/>
      <c r="T46" s="201" t="e">
        <f>($J$19/($J$19+$J$24))*S46</f>
        <v>#DIV/0!</v>
      </c>
      <c r="U46" s="201" t="e">
        <f>($J$24/($J$19+$J$24)*S46)</f>
        <v>#DIV/0!</v>
      </c>
      <c r="V46" s="202" t="e">
        <f>I46-T46</f>
        <v>#DIV/0!</v>
      </c>
      <c r="W46" s="200" t="e">
        <f>K46-U46</f>
        <v>#DIV/0!</v>
      </c>
      <c r="X46" s="553"/>
      <c r="Y46" s="184"/>
    </row>
    <row r="47" spans="1:28" x14ac:dyDescent="0.25">
      <c r="A47" s="204"/>
      <c r="B47" s="395"/>
      <c r="C47" s="395"/>
      <c r="D47" s="395"/>
      <c r="E47" s="395"/>
      <c r="F47" s="719"/>
      <c r="G47" s="719"/>
      <c r="H47" s="139"/>
      <c r="I47" s="720">
        <f t="shared" si="0"/>
        <v>0</v>
      </c>
      <c r="J47" s="720"/>
      <c r="K47" s="721">
        <f t="shared" si="1"/>
        <v>0</v>
      </c>
      <c r="L47" s="721"/>
      <c r="M47" s="722">
        <f t="shared" ref="M47:M88" si="2">SUM(I47+K47)</f>
        <v>0</v>
      </c>
      <c r="N47" s="722"/>
      <c r="O47" s="723"/>
      <c r="P47" s="723"/>
      <c r="Q47" s="723"/>
      <c r="R47" s="201"/>
      <c r="S47" s="201"/>
      <c r="T47" s="201" t="e">
        <f t="shared" ref="T47:T88" si="3">($J$19/($J$19+$J$24))*S47</f>
        <v>#DIV/0!</v>
      </c>
      <c r="U47" s="201" t="e">
        <f t="shared" ref="U47:U88" si="4">($J$24/($J$19+$J$24)*S47)</f>
        <v>#DIV/0!</v>
      </c>
      <c r="V47" s="202" t="e">
        <f t="shared" ref="V47:V88" si="5">I47-T47</f>
        <v>#DIV/0!</v>
      </c>
      <c r="W47" s="200" t="e">
        <f t="shared" ref="W47:W88" si="6">K47-U47</f>
        <v>#DIV/0!</v>
      </c>
      <c r="X47" s="553"/>
      <c r="Y47" s="184"/>
    </row>
    <row r="48" spans="1:28" x14ac:dyDescent="0.25">
      <c r="A48" s="204"/>
      <c r="B48" s="395"/>
      <c r="C48" s="395"/>
      <c r="D48" s="395"/>
      <c r="E48" s="395"/>
      <c r="F48" s="719"/>
      <c r="G48" s="719"/>
      <c r="H48" s="139"/>
      <c r="I48" s="720">
        <f t="shared" si="0"/>
        <v>0</v>
      </c>
      <c r="J48" s="720"/>
      <c r="K48" s="721">
        <f t="shared" si="1"/>
        <v>0</v>
      </c>
      <c r="L48" s="721"/>
      <c r="M48" s="722">
        <f t="shared" si="2"/>
        <v>0</v>
      </c>
      <c r="N48" s="722"/>
      <c r="O48" s="723"/>
      <c r="P48" s="723"/>
      <c r="Q48" s="723"/>
      <c r="R48" s="201"/>
      <c r="S48" s="201"/>
      <c r="T48" s="201" t="e">
        <f t="shared" si="3"/>
        <v>#DIV/0!</v>
      </c>
      <c r="U48" s="201" t="e">
        <f t="shared" si="4"/>
        <v>#DIV/0!</v>
      </c>
      <c r="V48" s="202" t="e">
        <f t="shared" si="5"/>
        <v>#DIV/0!</v>
      </c>
      <c r="W48" s="200" t="e">
        <f t="shared" si="6"/>
        <v>#DIV/0!</v>
      </c>
      <c r="X48" s="553"/>
      <c r="Y48" s="184"/>
    </row>
    <row r="49" spans="1:25" x14ac:dyDescent="0.25">
      <c r="A49" s="204"/>
      <c r="B49" s="395"/>
      <c r="C49" s="395"/>
      <c r="D49" s="395"/>
      <c r="E49" s="395"/>
      <c r="F49" s="719"/>
      <c r="G49" s="719"/>
      <c r="H49" s="139"/>
      <c r="I49" s="720">
        <f t="shared" si="0"/>
        <v>0</v>
      </c>
      <c r="J49" s="720"/>
      <c r="K49" s="721">
        <f t="shared" si="1"/>
        <v>0</v>
      </c>
      <c r="L49" s="721"/>
      <c r="M49" s="722">
        <f t="shared" si="2"/>
        <v>0</v>
      </c>
      <c r="N49" s="722"/>
      <c r="O49" s="723"/>
      <c r="P49" s="723"/>
      <c r="Q49" s="723"/>
      <c r="R49" s="201"/>
      <c r="S49" s="201"/>
      <c r="T49" s="201" t="e">
        <f t="shared" si="3"/>
        <v>#DIV/0!</v>
      </c>
      <c r="U49" s="201" t="e">
        <f t="shared" si="4"/>
        <v>#DIV/0!</v>
      </c>
      <c r="V49" s="202" t="e">
        <f t="shared" si="5"/>
        <v>#DIV/0!</v>
      </c>
      <c r="W49" s="200" t="e">
        <f t="shared" si="6"/>
        <v>#DIV/0!</v>
      </c>
      <c r="X49" s="553"/>
      <c r="Y49" s="184"/>
    </row>
    <row r="50" spans="1:25" x14ac:dyDescent="0.25">
      <c r="A50" s="204"/>
      <c r="B50" s="395"/>
      <c r="C50" s="395"/>
      <c r="D50" s="395"/>
      <c r="E50" s="395"/>
      <c r="F50" s="719"/>
      <c r="G50" s="719"/>
      <c r="H50" s="139"/>
      <c r="I50" s="720">
        <f t="shared" si="0"/>
        <v>0</v>
      </c>
      <c r="J50" s="720"/>
      <c r="K50" s="721">
        <f t="shared" si="1"/>
        <v>0</v>
      </c>
      <c r="L50" s="721"/>
      <c r="M50" s="722">
        <f t="shared" si="2"/>
        <v>0</v>
      </c>
      <c r="N50" s="722"/>
      <c r="O50" s="723"/>
      <c r="P50" s="723"/>
      <c r="Q50" s="723"/>
      <c r="R50" s="201"/>
      <c r="S50" s="201"/>
      <c r="T50" s="201" t="e">
        <f t="shared" si="3"/>
        <v>#DIV/0!</v>
      </c>
      <c r="U50" s="201" t="e">
        <f t="shared" si="4"/>
        <v>#DIV/0!</v>
      </c>
      <c r="V50" s="202" t="e">
        <f t="shared" si="5"/>
        <v>#DIV/0!</v>
      </c>
      <c r="W50" s="200" t="e">
        <f t="shared" si="6"/>
        <v>#DIV/0!</v>
      </c>
      <c r="X50" s="553"/>
      <c r="Y50" s="184"/>
    </row>
    <row r="51" spans="1:25" x14ac:dyDescent="0.25">
      <c r="A51" s="204"/>
      <c r="B51" s="395"/>
      <c r="C51" s="395"/>
      <c r="D51" s="395"/>
      <c r="E51" s="395"/>
      <c r="F51" s="719"/>
      <c r="G51" s="719"/>
      <c r="H51" s="139"/>
      <c r="I51" s="720">
        <f t="shared" si="0"/>
        <v>0</v>
      </c>
      <c r="J51" s="720"/>
      <c r="K51" s="721">
        <f t="shared" si="1"/>
        <v>0</v>
      </c>
      <c r="L51" s="721"/>
      <c r="M51" s="722">
        <f t="shared" si="2"/>
        <v>0</v>
      </c>
      <c r="N51" s="722"/>
      <c r="O51" s="723"/>
      <c r="P51" s="723"/>
      <c r="Q51" s="723"/>
      <c r="R51" s="201"/>
      <c r="S51" s="201"/>
      <c r="T51" s="201" t="e">
        <f t="shared" si="3"/>
        <v>#DIV/0!</v>
      </c>
      <c r="U51" s="201" t="e">
        <f t="shared" si="4"/>
        <v>#DIV/0!</v>
      </c>
      <c r="V51" s="202" t="e">
        <f t="shared" si="5"/>
        <v>#DIV/0!</v>
      </c>
      <c r="W51" s="200" t="e">
        <f t="shared" si="6"/>
        <v>#DIV/0!</v>
      </c>
      <c r="X51" s="553"/>
      <c r="Y51" s="184"/>
    </row>
    <row r="52" spans="1:25" x14ac:dyDescent="0.25">
      <c r="A52" s="204"/>
      <c r="B52" s="395"/>
      <c r="C52" s="395"/>
      <c r="D52" s="395"/>
      <c r="E52" s="395"/>
      <c r="F52" s="719"/>
      <c r="G52" s="719"/>
      <c r="H52" s="139"/>
      <c r="I52" s="720">
        <f t="shared" si="0"/>
        <v>0</v>
      </c>
      <c r="J52" s="720"/>
      <c r="K52" s="721">
        <f t="shared" si="1"/>
        <v>0</v>
      </c>
      <c r="L52" s="721"/>
      <c r="M52" s="722">
        <f t="shared" si="2"/>
        <v>0</v>
      </c>
      <c r="N52" s="722"/>
      <c r="O52" s="723"/>
      <c r="P52" s="723"/>
      <c r="Q52" s="723"/>
      <c r="R52" s="201"/>
      <c r="S52" s="201"/>
      <c r="T52" s="201" t="e">
        <f t="shared" si="3"/>
        <v>#DIV/0!</v>
      </c>
      <c r="U52" s="201" t="e">
        <f t="shared" si="4"/>
        <v>#DIV/0!</v>
      </c>
      <c r="V52" s="202" t="e">
        <f t="shared" si="5"/>
        <v>#DIV/0!</v>
      </c>
      <c r="W52" s="200" t="e">
        <f t="shared" si="6"/>
        <v>#DIV/0!</v>
      </c>
      <c r="X52" s="553"/>
      <c r="Y52" s="184"/>
    </row>
    <row r="53" spans="1:25" x14ac:dyDescent="0.25">
      <c r="A53" s="204"/>
      <c r="B53" s="395"/>
      <c r="C53" s="395"/>
      <c r="D53" s="395"/>
      <c r="E53" s="395"/>
      <c r="F53" s="719"/>
      <c r="G53" s="719"/>
      <c r="H53" s="139"/>
      <c r="I53" s="720">
        <f t="shared" si="0"/>
        <v>0</v>
      </c>
      <c r="J53" s="720"/>
      <c r="K53" s="721">
        <f t="shared" si="1"/>
        <v>0</v>
      </c>
      <c r="L53" s="721"/>
      <c r="M53" s="722">
        <f t="shared" si="2"/>
        <v>0</v>
      </c>
      <c r="N53" s="722"/>
      <c r="O53" s="723"/>
      <c r="P53" s="723"/>
      <c r="Q53" s="723"/>
      <c r="R53" s="201"/>
      <c r="S53" s="201"/>
      <c r="T53" s="201" t="e">
        <f t="shared" si="3"/>
        <v>#DIV/0!</v>
      </c>
      <c r="U53" s="201" t="e">
        <f t="shared" si="4"/>
        <v>#DIV/0!</v>
      </c>
      <c r="V53" s="202" t="e">
        <f t="shared" si="5"/>
        <v>#DIV/0!</v>
      </c>
      <c r="W53" s="200" t="e">
        <f t="shared" si="6"/>
        <v>#DIV/0!</v>
      </c>
      <c r="X53" s="553"/>
      <c r="Y53" s="184"/>
    </row>
    <row r="54" spans="1:25" x14ac:dyDescent="0.25">
      <c r="A54" s="204"/>
      <c r="B54" s="395"/>
      <c r="C54" s="395"/>
      <c r="D54" s="395"/>
      <c r="E54" s="395"/>
      <c r="F54" s="719"/>
      <c r="G54" s="719"/>
      <c r="H54" s="139"/>
      <c r="I54" s="720">
        <f t="shared" si="0"/>
        <v>0</v>
      </c>
      <c r="J54" s="720"/>
      <c r="K54" s="721">
        <f t="shared" si="1"/>
        <v>0</v>
      </c>
      <c r="L54" s="721"/>
      <c r="M54" s="722">
        <f t="shared" si="2"/>
        <v>0</v>
      </c>
      <c r="N54" s="722"/>
      <c r="O54" s="723"/>
      <c r="P54" s="723"/>
      <c r="Q54" s="723"/>
      <c r="R54" s="201"/>
      <c r="S54" s="201"/>
      <c r="T54" s="201" t="e">
        <f t="shared" si="3"/>
        <v>#DIV/0!</v>
      </c>
      <c r="U54" s="201" t="e">
        <f t="shared" si="4"/>
        <v>#DIV/0!</v>
      </c>
      <c r="V54" s="202" t="e">
        <f t="shared" si="5"/>
        <v>#DIV/0!</v>
      </c>
      <c r="W54" s="200" t="e">
        <f t="shared" si="6"/>
        <v>#DIV/0!</v>
      </c>
      <c r="X54" s="553"/>
      <c r="Y54" s="184"/>
    </row>
    <row r="55" spans="1:25" x14ac:dyDescent="0.25">
      <c r="A55" s="204"/>
      <c r="B55" s="395"/>
      <c r="C55" s="395"/>
      <c r="D55" s="395"/>
      <c r="E55" s="395"/>
      <c r="F55" s="719"/>
      <c r="G55" s="719"/>
      <c r="H55" s="139"/>
      <c r="I55" s="720">
        <f t="shared" si="0"/>
        <v>0</v>
      </c>
      <c r="J55" s="720"/>
      <c r="K55" s="721">
        <f t="shared" si="1"/>
        <v>0</v>
      </c>
      <c r="L55" s="721"/>
      <c r="M55" s="722">
        <f t="shared" si="2"/>
        <v>0</v>
      </c>
      <c r="N55" s="722"/>
      <c r="O55" s="723"/>
      <c r="P55" s="723"/>
      <c r="Q55" s="723"/>
      <c r="R55" s="201"/>
      <c r="S55" s="201"/>
      <c r="T55" s="201" t="e">
        <f t="shared" si="3"/>
        <v>#DIV/0!</v>
      </c>
      <c r="U55" s="201" t="e">
        <f t="shared" si="4"/>
        <v>#DIV/0!</v>
      </c>
      <c r="V55" s="202" t="e">
        <f t="shared" si="5"/>
        <v>#DIV/0!</v>
      </c>
      <c r="W55" s="200" t="e">
        <f t="shared" si="6"/>
        <v>#DIV/0!</v>
      </c>
      <c r="X55" s="553"/>
      <c r="Y55" s="184"/>
    </row>
    <row r="56" spans="1:25" x14ac:dyDescent="0.25">
      <c r="A56" s="204"/>
      <c r="B56" s="395"/>
      <c r="C56" s="395"/>
      <c r="D56" s="395"/>
      <c r="E56" s="395"/>
      <c r="F56" s="719"/>
      <c r="G56" s="719"/>
      <c r="H56" s="139"/>
      <c r="I56" s="720">
        <f t="shared" si="0"/>
        <v>0</v>
      </c>
      <c r="J56" s="720"/>
      <c r="K56" s="721">
        <f t="shared" si="1"/>
        <v>0</v>
      </c>
      <c r="L56" s="721"/>
      <c r="M56" s="722">
        <f t="shared" si="2"/>
        <v>0</v>
      </c>
      <c r="N56" s="722"/>
      <c r="O56" s="723"/>
      <c r="P56" s="723"/>
      <c r="Q56" s="723"/>
      <c r="R56" s="201"/>
      <c r="S56" s="201"/>
      <c r="T56" s="201" t="e">
        <f t="shared" si="3"/>
        <v>#DIV/0!</v>
      </c>
      <c r="U56" s="201" t="e">
        <f t="shared" si="4"/>
        <v>#DIV/0!</v>
      </c>
      <c r="V56" s="202" t="e">
        <f t="shared" si="5"/>
        <v>#DIV/0!</v>
      </c>
      <c r="W56" s="200" t="e">
        <f t="shared" si="6"/>
        <v>#DIV/0!</v>
      </c>
      <c r="X56" s="553"/>
      <c r="Y56" s="184"/>
    </row>
    <row r="57" spans="1:25" x14ac:dyDescent="0.25">
      <c r="A57" s="204"/>
      <c r="B57" s="395"/>
      <c r="C57" s="395"/>
      <c r="D57" s="395"/>
      <c r="E57" s="395"/>
      <c r="F57" s="719"/>
      <c r="G57" s="719"/>
      <c r="H57" s="139"/>
      <c r="I57" s="720">
        <f t="shared" si="0"/>
        <v>0</v>
      </c>
      <c r="J57" s="720"/>
      <c r="K57" s="721">
        <f t="shared" si="1"/>
        <v>0</v>
      </c>
      <c r="L57" s="721"/>
      <c r="M57" s="722">
        <f t="shared" si="2"/>
        <v>0</v>
      </c>
      <c r="N57" s="722"/>
      <c r="O57" s="723"/>
      <c r="P57" s="723"/>
      <c r="Q57" s="723"/>
      <c r="R57" s="201"/>
      <c r="S57" s="201"/>
      <c r="T57" s="201" t="e">
        <f t="shared" si="3"/>
        <v>#DIV/0!</v>
      </c>
      <c r="U57" s="201" t="e">
        <f t="shared" si="4"/>
        <v>#DIV/0!</v>
      </c>
      <c r="V57" s="202" t="e">
        <f t="shared" si="5"/>
        <v>#DIV/0!</v>
      </c>
      <c r="W57" s="200" t="e">
        <f t="shared" si="6"/>
        <v>#DIV/0!</v>
      </c>
      <c r="X57" s="553"/>
      <c r="Y57" s="184"/>
    </row>
    <row r="58" spans="1:25" x14ac:dyDescent="0.25">
      <c r="A58" s="204"/>
      <c r="B58" s="395"/>
      <c r="C58" s="395"/>
      <c r="D58" s="395"/>
      <c r="E58" s="395"/>
      <c r="F58" s="719"/>
      <c r="G58" s="719"/>
      <c r="H58" s="139"/>
      <c r="I58" s="720">
        <f t="shared" si="0"/>
        <v>0</v>
      </c>
      <c r="J58" s="720"/>
      <c r="K58" s="721">
        <f t="shared" si="1"/>
        <v>0</v>
      </c>
      <c r="L58" s="721"/>
      <c r="M58" s="722">
        <f t="shared" si="2"/>
        <v>0</v>
      </c>
      <c r="N58" s="722"/>
      <c r="O58" s="723"/>
      <c r="P58" s="723"/>
      <c r="Q58" s="723"/>
      <c r="R58" s="201"/>
      <c r="S58" s="201"/>
      <c r="T58" s="201" t="e">
        <f t="shared" si="3"/>
        <v>#DIV/0!</v>
      </c>
      <c r="U58" s="201" t="e">
        <f t="shared" si="4"/>
        <v>#DIV/0!</v>
      </c>
      <c r="V58" s="202" t="e">
        <f t="shared" si="5"/>
        <v>#DIV/0!</v>
      </c>
      <c r="W58" s="200" t="e">
        <f t="shared" si="6"/>
        <v>#DIV/0!</v>
      </c>
      <c r="X58" s="553"/>
      <c r="Y58" s="184"/>
    </row>
    <row r="59" spans="1:25" x14ac:dyDescent="0.25">
      <c r="A59" s="204"/>
      <c r="B59" s="395"/>
      <c r="C59" s="395"/>
      <c r="D59" s="395"/>
      <c r="E59" s="395"/>
      <c r="F59" s="719"/>
      <c r="G59" s="719"/>
      <c r="H59" s="139"/>
      <c r="I59" s="720">
        <f t="shared" si="0"/>
        <v>0</v>
      </c>
      <c r="J59" s="720"/>
      <c r="K59" s="721">
        <f t="shared" si="1"/>
        <v>0</v>
      </c>
      <c r="L59" s="721"/>
      <c r="M59" s="722">
        <f t="shared" si="2"/>
        <v>0</v>
      </c>
      <c r="N59" s="722"/>
      <c r="O59" s="723"/>
      <c r="P59" s="723"/>
      <c r="Q59" s="723"/>
      <c r="R59" s="201"/>
      <c r="S59" s="201"/>
      <c r="T59" s="201" t="e">
        <f t="shared" si="3"/>
        <v>#DIV/0!</v>
      </c>
      <c r="U59" s="201" t="e">
        <f t="shared" si="4"/>
        <v>#DIV/0!</v>
      </c>
      <c r="V59" s="202" t="e">
        <f t="shared" si="5"/>
        <v>#DIV/0!</v>
      </c>
      <c r="W59" s="200" t="e">
        <f t="shared" si="6"/>
        <v>#DIV/0!</v>
      </c>
      <c r="X59" s="553"/>
      <c r="Y59" s="184"/>
    </row>
    <row r="60" spans="1:25" x14ac:dyDescent="0.25">
      <c r="A60" s="204"/>
      <c r="B60" s="395"/>
      <c r="C60" s="395"/>
      <c r="D60" s="395"/>
      <c r="E60" s="395"/>
      <c r="F60" s="719"/>
      <c r="G60" s="719"/>
      <c r="H60" s="139"/>
      <c r="I60" s="720">
        <f t="shared" si="0"/>
        <v>0</v>
      </c>
      <c r="J60" s="720"/>
      <c r="K60" s="721">
        <f t="shared" si="1"/>
        <v>0</v>
      </c>
      <c r="L60" s="721"/>
      <c r="M60" s="722">
        <f t="shared" si="2"/>
        <v>0</v>
      </c>
      <c r="N60" s="722"/>
      <c r="O60" s="723"/>
      <c r="P60" s="723"/>
      <c r="Q60" s="723"/>
      <c r="R60" s="201"/>
      <c r="S60" s="201"/>
      <c r="T60" s="201" t="e">
        <f t="shared" si="3"/>
        <v>#DIV/0!</v>
      </c>
      <c r="U60" s="201" t="e">
        <f t="shared" si="4"/>
        <v>#DIV/0!</v>
      </c>
      <c r="V60" s="202" t="e">
        <f t="shared" si="5"/>
        <v>#DIV/0!</v>
      </c>
      <c r="W60" s="200" t="e">
        <f t="shared" si="6"/>
        <v>#DIV/0!</v>
      </c>
      <c r="X60" s="553"/>
      <c r="Y60" s="184"/>
    </row>
    <row r="61" spans="1:25" x14ac:dyDescent="0.25">
      <c r="A61" s="204"/>
      <c r="B61" s="395"/>
      <c r="C61" s="395"/>
      <c r="D61" s="395"/>
      <c r="E61" s="395"/>
      <c r="F61" s="719"/>
      <c r="G61" s="719"/>
      <c r="H61" s="139"/>
      <c r="I61" s="720">
        <f t="shared" si="0"/>
        <v>0</v>
      </c>
      <c r="J61" s="720"/>
      <c r="K61" s="721">
        <f t="shared" si="1"/>
        <v>0</v>
      </c>
      <c r="L61" s="721"/>
      <c r="M61" s="722">
        <f t="shared" si="2"/>
        <v>0</v>
      </c>
      <c r="N61" s="722"/>
      <c r="O61" s="723"/>
      <c r="P61" s="723"/>
      <c r="Q61" s="723"/>
      <c r="R61" s="201"/>
      <c r="S61" s="201"/>
      <c r="T61" s="201" t="e">
        <f t="shared" si="3"/>
        <v>#DIV/0!</v>
      </c>
      <c r="U61" s="201" t="e">
        <f t="shared" si="4"/>
        <v>#DIV/0!</v>
      </c>
      <c r="V61" s="202" t="e">
        <f t="shared" si="5"/>
        <v>#DIV/0!</v>
      </c>
      <c r="W61" s="200" t="e">
        <f t="shared" si="6"/>
        <v>#DIV/0!</v>
      </c>
      <c r="X61" s="553"/>
      <c r="Y61" s="184"/>
    </row>
    <row r="62" spans="1:25" x14ac:dyDescent="0.25">
      <c r="A62" s="204"/>
      <c r="B62" s="395"/>
      <c r="C62" s="395"/>
      <c r="D62" s="395"/>
      <c r="E62" s="395"/>
      <c r="F62" s="719"/>
      <c r="G62" s="719"/>
      <c r="H62" s="139"/>
      <c r="I62" s="720">
        <f t="shared" si="0"/>
        <v>0</v>
      </c>
      <c r="J62" s="720"/>
      <c r="K62" s="721">
        <f t="shared" si="1"/>
        <v>0</v>
      </c>
      <c r="L62" s="721"/>
      <c r="M62" s="722">
        <f t="shared" ref="M62:M66" si="7">SUM(I62+K62)</f>
        <v>0</v>
      </c>
      <c r="N62" s="722"/>
      <c r="O62" s="723"/>
      <c r="P62" s="723"/>
      <c r="Q62" s="723"/>
      <c r="R62" s="201"/>
      <c r="S62" s="201"/>
      <c r="T62" s="201" t="e">
        <f t="shared" ref="T62:T66" si="8">($J$19/($J$19+$J$24))*S62</f>
        <v>#DIV/0!</v>
      </c>
      <c r="U62" s="201" t="e">
        <f t="shared" ref="U62:U66" si="9">($J$24/($J$19+$J$24)*S62)</f>
        <v>#DIV/0!</v>
      </c>
      <c r="V62" s="202" t="e">
        <f t="shared" ref="V62:V66" si="10">I62-T62</f>
        <v>#DIV/0!</v>
      </c>
      <c r="W62" s="200" t="e">
        <f t="shared" ref="W62:W66" si="11">K62-U62</f>
        <v>#DIV/0!</v>
      </c>
      <c r="X62" s="553"/>
      <c r="Y62" s="184"/>
    </row>
    <row r="63" spans="1:25" x14ac:dyDescent="0.25">
      <c r="A63" s="204"/>
      <c r="B63" s="395"/>
      <c r="C63" s="395"/>
      <c r="D63" s="395"/>
      <c r="E63" s="395"/>
      <c r="F63" s="719"/>
      <c r="G63" s="719"/>
      <c r="H63" s="139"/>
      <c r="I63" s="720">
        <f t="shared" si="0"/>
        <v>0</v>
      </c>
      <c r="J63" s="720"/>
      <c r="K63" s="721">
        <f t="shared" si="1"/>
        <v>0</v>
      </c>
      <c r="L63" s="721"/>
      <c r="M63" s="722">
        <f t="shared" si="7"/>
        <v>0</v>
      </c>
      <c r="N63" s="722"/>
      <c r="O63" s="723"/>
      <c r="P63" s="723"/>
      <c r="Q63" s="723"/>
      <c r="R63" s="201"/>
      <c r="S63" s="201"/>
      <c r="T63" s="201" t="e">
        <f t="shared" si="8"/>
        <v>#DIV/0!</v>
      </c>
      <c r="U63" s="201" t="e">
        <f t="shared" si="9"/>
        <v>#DIV/0!</v>
      </c>
      <c r="V63" s="202" t="e">
        <f t="shared" si="10"/>
        <v>#DIV/0!</v>
      </c>
      <c r="W63" s="200" t="e">
        <f t="shared" si="11"/>
        <v>#DIV/0!</v>
      </c>
      <c r="X63" s="553"/>
      <c r="Y63" s="184"/>
    </row>
    <row r="64" spans="1:25" x14ac:dyDescent="0.25">
      <c r="A64" s="204"/>
      <c r="B64" s="395"/>
      <c r="C64" s="395"/>
      <c r="D64" s="395"/>
      <c r="E64" s="395"/>
      <c r="F64" s="719"/>
      <c r="G64" s="719"/>
      <c r="H64" s="139"/>
      <c r="I64" s="720">
        <f t="shared" si="0"/>
        <v>0</v>
      </c>
      <c r="J64" s="720"/>
      <c r="K64" s="721">
        <f t="shared" si="1"/>
        <v>0</v>
      </c>
      <c r="L64" s="721"/>
      <c r="M64" s="722">
        <f t="shared" si="7"/>
        <v>0</v>
      </c>
      <c r="N64" s="722"/>
      <c r="O64" s="723"/>
      <c r="P64" s="723"/>
      <c r="Q64" s="723"/>
      <c r="R64" s="201"/>
      <c r="S64" s="201"/>
      <c r="T64" s="201" t="e">
        <f t="shared" si="8"/>
        <v>#DIV/0!</v>
      </c>
      <c r="U64" s="201" t="e">
        <f t="shared" si="9"/>
        <v>#DIV/0!</v>
      </c>
      <c r="V64" s="202" t="e">
        <f t="shared" si="10"/>
        <v>#DIV/0!</v>
      </c>
      <c r="W64" s="200" t="e">
        <f t="shared" si="11"/>
        <v>#DIV/0!</v>
      </c>
      <c r="X64" s="553"/>
      <c r="Y64" s="184"/>
    </row>
    <row r="65" spans="1:25" x14ac:dyDescent="0.25">
      <c r="A65" s="204"/>
      <c r="B65" s="395"/>
      <c r="C65" s="395"/>
      <c r="D65" s="395"/>
      <c r="E65" s="395"/>
      <c r="F65" s="719"/>
      <c r="G65" s="719"/>
      <c r="H65" s="139"/>
      <c r="I65" s="720">
        <f t="shared" si="0"/>
        <v>0</v>
      </c>
      <c r="J65" s="720"/>
      <c r="K65" s="721">
        <f t="shared" si="1"/>
        <v>0</v>
      </c>
      <c r="L65" s="721"/>
      <c r="M65" s="722">
        <f t="shared" si="7"/>
        <v>0</v>
      </c>
      <c r="N65" s="722"/>
      <c r="O65" s="723"/>
      <c r="P65" s="723"/>
      <c r="Q65" s="723"/>
      <c r="R65" s="201"/>
      <c r="S65" s="201"/>
      <c r="T65" s="201" t="e">
        <f t="shared" si="8"/>
        <v>#DIV/0!</v>
      </c>
      <c r="U65" s="201" t="e">
        <f t="shared" si="9"/>
        <v>#DIV/0!</v>
      </c>
      <c r="V65" s="202" t="e">
        <f t="shared" si="10"/>
        <v>#DIV/0!</v>
      </c>
      <c r="W65" s="200" t="e">
        <f t="shared" si="11"/>
        <v>#DIV/0!</v>
      </c>
      <c r="X65" s="553"/>
      <c r="Y65" s="184"/>
    </row>
    <row r="66" spans="1:25" x14ac:dyDescent="0.25">
      <c r="A66" s="204"/>
      <c r="B66" s="395"/>
      <c r="C66" s="395"/>
      <c r="D66" s="395"/>
      <c r="E66" s="395"/>
      <c r="F66" s="719"/>
      <c r="G66" s="719"/>
      <c r="H66" s="139"/>
      <c r="I66" s="720">
        <f t="shared" si="0"/>
        <v>0</v>
      </c>
      <c r="J66" s="720"/>
      <c r="K66" s="721">
        <f t="shared" si="1"/>
        <v>0</v>
      </c>
      <c r="L66" s="721"/>
      <c r="M66" s="722">
        <f t="shared" si="7"/>
        <v>0</v>
      </c>
      <c r="N66" s="722"/>
      <c r="O66" s="723"/>
      <c r="P66" s="723"/>
      <c r="Q66" s="723"/>
      <c r="R66" s="201"/>
      <c r="S66" s="201"/>
      <c r="T66" s="201" t="e">
        <f t="shared" si="8"/>
        <v>#DIV/0!</v>
      </c>
      <c r="U66" s="201" t="e">
        <f t="shared" si="9"/>
        <v>#DIV/0!</v>
      </c>
      <c r="V66" s="202" t="e">
        <f t="shared" si="10"/>
        <v>#DIV/0!</v>
      </c>
      <c r="W66" s="200" t="e">
        <f t="shared" si="11"/>
        <v>#DIV/0!</v>
      </c>
      <c r="X66" s="553"/>
      <c r="Y66" s="184"/>
    </row>
    <row r="67" spans="1:25" x14ac:dyDescent="0.25">
      <c r="A67" s="204"/>
      <c r="B67" s="395"/>
      <c r="C67" s="395"/>
      <c r="D67" s="395"/>
      <c r="E67" s="395"/>
      <c r="F67" s="719"/>
      <c r="G67" s="719"/>
      <c r="H67" s="139"/>
      <c r="I67" s="720">
        <f t="shared" si="0"/>
        <v>0</v>
      </c>
      <c r="J67" s="720"/>
      <c r="K67" s="721">
        <f t="shared" si="1"/>
        <v>0</v>
      </c>
      <c r="L67" s="721"/>
      <c r="M67" s="722">
        <f t="shared" si="2"/>
        <v>0</v>
      </c>
      <c r="N67" s="722"/>
      <c r="O67" s="723"/>
      <c r="P67" s="723"/>
      <c r="Q67" s="723"/>
      <c r="R67" s="201"/>
      <c r="S67" s="201"/>
      <c r="T67" s="201" t="e">
        <f t="shared" si="3"/>
        <v>#DIV/0!</v>
      </c>
      <c r="U67" s="201" t="e">
        <f t="shared" si="4"/>
        <v>#DIV/0!</v>
      </c>
      <c r="V67" s="202" t="e">
        <f t="shared" si="5"/>
        <v>#DIV/0!</v>
      </c>
      <c r="W67" s="200" t="e">
        <f t="shared" si="6"/>
        <v>#DIV/0!</v>
      </c>
      <c r="X67" s="553"/>
      <c r="Y67" s="184"/>
    </row>
    <row r="68" spans="1:25" x14ac:dyDescent="0.25">
      <c r="A68" s="204"/>
      <c r="B68" s="395"/>
      <c r="C68" s="395"/>
      <c r="D68" s="395"/>
      <c r="E68" s="395"/>
      <c r="F68" s="719"/>
      <c r="G68" s="719"/>
      <c r="H68" s="139"/>
      <c r="I68" s="720">
        <f t="shared" si="0"/>
        <v>0</v>
      </c>
      <c r="J68" s="720"/>
      <c r="K68" s="721">
        <f t="shared" si="1"/>
        <v>0</v>
      </c>
      <c r="L68" s="721"/>
      <c r="M68" s="722">
        <f t="shared" si="2"/>
        <v>0</v>
      </c>
      <c r="N68" s="722"/>
      <c r="O68" s="723"/>
      <c r="P68" s="723"/>
      <c r="Q68" s="723"/>
      <c r="R68" s="201"/>
      <c r="S68" s="201"/>
      <c r="T68" s="201" t="e">
        <f t="shared" si="3"/>
        <v>#DIV/0!</v>
      </c>
      <c r="U68" s="201" t="e">
        <f t="shared" si="4"/>
        <v>#DIV/0!</v>
      </c>
      <c r="V68" s="202" t="e">
        <f t="shared" si="5"/>
        <v>#DIV/0!</v>
      </c>
      <c r="W68" s="200" t="e">
        <f t="shared" si="6"/>
        <v>#DIV/0!</v>
      </c>
      <c r="X68" s="553"/>
      <c r="Y68" s="184"/>
    </row>
    <row r="69" spans="1:25" x14ac:dyDescent="0.25">
      <c r="A69" s="204"/>
      <c r="B69" s="395"/>
      <c r="C69" s="395"/>
      <c r="D69" s="395"/>
      <c r="E69" s="395"/>
      <c r="F69" s="719"/>
      <c r="G69" s="719"/>
      <c r="H69" s="139"/>
      <c r="I69" s="720">
        <f t="shared" si="0"/>
        <v>0</v>
      </c>
      <c r="J69" s="720"/>
      <c r="K69" s="721">
        <f t="shared" si="1"/>
        <v>0</v>
      </c>
      <c r="L69" s="721"/>
      <c r="M69" s="722">
        <f t="shared" si="2"/>
        <v>0</v>
      </c>
      <c r="N69" s="722"/>
      <c r="O69" s="723"/>
      <c r="P69" s="723"/>
      <c r="Q69" s="723"/>
      <c r="R69" s="201"/>
      <c r="S69" s="201"/>
      <c r="T69" s="201" t="e">
        <f t="shared" si="3"/>
        <v>#DIV/0!</v>
      </c>
      <c r="U69" s="201" t="e">
        <f t="shared" si="4"/>
        <v>#DIV/0!</v>
      </c>
      <c r="V69" s="202" t="e">
        <f t="shared" si="5"/>
        <v>#DIV/0!</v>
      </c>
      <c r="W69" s="200" t="e">
        <f t="shared" si="6"/>
        <v>#DIV/0!</v>
      </c>
      <c r="X69" s="553"/>
      <c r="Y69" s="184"/>
    </row>
    <row r="70" spans="1:25" x14ac:dyDescent="0.25">
      <c r="A70" s="204"/>
      <c r="B70" s="395"/>
      <c r="C70" s="395"/>
      <c r="D70" s="395"/>
      <c r="E70" s="395"/>
      <c r="F70" s="719"/>
      <c r="G70" s="719"/>
      <c r="H70" s="139"/>
      <c r="I70" s="720">
        <f t="shared" si="0"/>
        <v>0</v>
      </c>
      <c r="J70" s="720"/>
      <c r="K70" s="721">
        <f t="shared" si="1"/>
        <v>0</v>
      </c>
      <c r="L70" s="721"/>
      <c r="M70" s="722">
        <f t="shared" si="2"/>
        <v>0</v>
      </c>
      <c r="N70" s="722"/>
      <c r="O70" s="723"/>
      <c r="P70" s="723"/>
      <c r="Q70" s="723"/>
      <c r="R70" s="201"/>
      <c r="S70" s="201"/>
      <c r="T70" s="201" t="e">
        <f t="shared" si="3"/>
        <v>#DIV/0!</v>
      </c>
      <c r="U70" s="201" t="e">
        <f t="shared" si="4"/>
        <v>#DIV/0!</v>
      </c>
      <c r="V70" s="202" t="e">
        <f t="shared" si="5"/>
        <v>#DIV/0!</v>
      </c>
      <c r="W70" s="200" t="e">
        <f t="shared" si="6"/>
        <v>#DIV/0!</v>
      </c>
      <c r="X70" s="553"/>
      <c r="Y70" s="184"/>
    </row>
    <row r="71" spans="1:25" x14ac:dyDescent="0.25">
      <c r="A71" s="204"/>
      <c r="B71" s="395"/>
      <c r="C71" s="395"/>
      <c r="D71" s="395"/>
      <c r="E71" s="395"/>
      <c r="F71" s="719"/>
      <c r="G71" s="719"/>
      <c r="H71" s="139"/>
      <c r="I71" s="720">
        <f t="shared" si="0"/>
        <v>0</v>
      </c>
      <c r="J71" s="720"/>
      <c r="K71" s="721">
        <f t="shared" si="1"/>
        <v>0</v>
      </c>
      <c r="L71" s="721"/>
      <c r="M71" s="722">
        <f t="shared" si="2"/>
        <v>0</v>
      </c>
      <c r="N71" s="722"/>
      <c r="O71" s="723"/>
      <c r="P71" s="723"/>
      <c r="Q71" s="723"/>
      <c r="R71" s="201"/>
      <c r="S71" s="201"/>
      <c r="T71" s="201" t="e">
        <f t="shared" si="3"/>
        <v>#DIV/0!</v>
      </c>
      <c r="U71" s="201" t="e">
        <f t="shared" si="4"/>
        <v>#DIV/0!</v>
      </c>
      <c r="V71" s="202" t="e">
        <f t="shared" si="5"/>
        <v>#DIV/0!</v>
      </c>
      <c r="W71" s="200" t="e">
        <f t="shared" si="6"/>
        <v>#DIV/0!</v>
      </c>
      <c r="X71" s="553"/>
      <c r="Y71" s="184"/>
    </row>
    <row r="72" spans="1:25" x14ac:dyDescent="0.25">
      <c r="A72" s="204"/>
      <c r="B72" s="395"/>
      <c r="C72" s="395"/>
      <c r="D72" s="395"/>
      <c r="E72" s="395"/>
      <c r="F72" s="719"/>
      <c r="G72" s="719"/>
      <c r="H72" s="139"/>
      <c r="I72" s="720">
        <f t="shared" si="0"/>
        <v>0</v>
      </c>
      <c r="J72" s="720"/>
      <c r="K72" s="721">
        <f t="shared" si="1"/>
        <v>0</v>
      </c>
      <c r="L72" s="721"/>
      <c r="M72" s="722">
        <f t="shared" si="2"/>
        <v>0</v>
      </c>
      <c r="N72" s="722"/>
      <c r="O72" s="723"/>
      <c r="P72" s="723"/>
      <c r="Q72" s="723"/>
      <c r="R72" s="201"/>
      <c r="S72" s="201"/>
      <c r="T72" s="201" t="e">
        <f t="shared" si="3"/>
        <v>#DIV/0!</v>
      </c>
      <c r="U72" s="201" t="e">
        <f t="shared" si="4"/>
        <v>#DIV/0!</v>
      </c>
      <c r="V72" s="202" t="e">
        <f t="shared" si="5"/>
        <v>#DIV/0!</v>
      </c>
      <c r="W72" s="200" t="e">
        <f t="shared" si="6"/>
        <v>#DIV/0!</v>
      </c>
      <c r="X72" s="553"/>
      <c r="Y72" s="184"/>
    </row>
    <row r="73" spans="1:25" x14ac:dyDescent="0.25">
      <c r="A73" s="204"/>
      <c r="B73" s="395"/>
      <c r="C73" s="395"/>
      <c r="D73" s="395"/>
      <c r="E73" s="395"/>
      <c r="F73" s="719"/>
      <c r="G73" s="719"/>
      <c r="H73" s="139"/>
      <c r="I73" s="720">
        <f t="shared" si="0"/>
        <v>0</v>
      </c>
      <c r="J73" s="720"/>
      <c r="K73" s="721">
        <f t="shared" si="1"/>
        <v>0</v>
      </c>
      <c r="L73" s="721"/>
      <c r="M73" s="722">
        <f t="shared" si="2"/>
        <v>0</v>
      </c>
      <c r="N73" s="722"/>
      <c r="O73" s="723"/>
      <c r="P73" s="723"/>
      <c r="Q73" s="723"/>
      <c r="R73" s="201"/>
      <c r="S73" s="201"/>
      <c r="T73" s="201" t="e">
        <f t="shared" si="3"/>
        <v>#DIV/0!</v>
      </c>
      <c r="U73" s="201" t="e">
        <f t="shared" si="4"/>
        <v>#DIV/0!</v>
      </c>
      <c r="V73" s="202" t="e">
        <f t="shared" si="5"/>
        <v>#DIV/0!</v>
      </c>
      <c r="W73" s="200" t="e">
        <f t="shared" si="6"/>
        <v>#DIV/0!</v>
      </c>
      <c r="X73" s="553"/>
      <c r="Y73" s="184"/>
    </row>
    <row r="74" spans="1:25" x14ac:dyDescent="0.25">
      <c r="A74" s="204"/>
      <c r="B74" s="395"/>
      <c r="C74" s="395"/>
      <c r="D74" s="395"/>
      <c r="E74" s="395"/>
      <c r="F74" s="719"/>
      <c r="G74" s="719"/>
      <c r="H74" s="139"/>
      <c r="I74" s="720">
        <f t="shared" si="0"/>
        <v>0</v>
      </c>
      <c r="J74" s="720"/>
      <c r="K74" s="721">
        <f t="shared" si="1"/>
        <v>0</v>
      </c>
      <c r="L74" s="721"/>
      <c r="M74" s="722">
        <f t="shared" si="2"/>
        <v>0</v>
      </c>
      <c r="N74" s="722"/>
      <c r="O74" s="723"/>
      <c r="P74" s="723"/>
      <c r="Q74" s="723"/>
      <c r="R74" s="201"/>
      <c r="S74" s="201"/>
      <c r="T74" s="201" t="e">
        <f t="shared" si="3"/>
        <v>#DIV/0!</v>
      </c>
      <c r="U74" s="201" t="e">
        <f t="shared" si="4"/>
        <v>#DIV/0!</v>
      </c>
      <c r="V74" s="202" t="e">
        <f t="shared" si="5"/>
        <v>#DIV/0!</v>
      </c>
      <c r="W74" s="200" t="e">
        <f t="shared" si="6"/>
        <v>#DIV/0!</v>
      </c>
      <c r="X74" s="553"/>
      <c r="Y74" s="184"/>
    </row>
    <row r="75" spans="1:25" x14ac:dyDescent="0.25">
      <c r="A75" s="204"/>
      <c r="B75" s="395"/>
      <c r="C75" s="395"/>
      <c r="D75" s="395"/>
      <c r="E75" s="395"/>
      <c r="F75" s="719"/>
      <c r="G75" s="719"/>
      <c r="H75" s="139"/>
      <c r="I75" s="720">
        <f t="shared" si="0"/>
        <v>0</v>
      </c>
      <c r="J75" s="720"/>
      <c r="K75" s="721">
        <f t="shared" si="1"/>
        <v>0</v>
      </c>
      <c r="L75" s="721"/>
      <c r="M75" s="722">
        <f t="shared" si="2"/>
        <v>0</v>
      </c>
      <c r="N75" s="722"/>
      <c r="O75" s="723"/>
      <c r="P75" s="723"/>
      <c r="Q75" s="723"/>
      <c r="R75" s="201"/>
      <c r="S75" s="201"/>
      <c r="T75" s="201" t="e">
        <f t="shared" si="3"/>
        <v>#DIV/0!</v>
      </c>
      <c r="U75" s="201" t="e">
        <f t="shared" si="4"/>
        <v>#DIV/0!</v>
      </c>
      <c r="V75" s="202" t="e">
        <f t="shared" si="5"/>
        <v>#DIV/0!</v>
      </c>
      <c r="W75" s="200" t="e">
        <f t="shared" si="6"/>
        <v>#DIV/0!</v>
      </c>
      <c r="X75" s="553"/>
      <c r="Y75" s="184"/>
    </row>
    <row r="76" spans="1:25" x14ac:dyDescent="0.25">
      <c r="A76" s="204"/>
      <c r="B76" s="395"/>
      <c r="C76" s="395"/>
      <c r="D76" s="395"/>
      <c r="E76" s="395"/>
      <c r="F76" s="719"/>
      <c r="G76" s="719"/>
      <c r="H76" s="139"/>
      <c r="I76" s="720">
        <f t="shared" si="0"/>
        <v>0</v>
      </c>
      <c r="J76" s="720"/>
      <c r="K76" s="721">
        <f t="shared" si="1"/>
        <v>0</v>
      </c>
      <c r="L76" s="721"/>
      <c r="M76" s="722">
        <f t="shared" si="2"/>
        <v>0</v>
      </c>
      <c r="N76" s="722"/>
      <c r="O76" s="723"/>
      <c r="P76" s="723"/>
      <c r="Q76" s="723"/>
      <c r="R76" s="201"/>
      <c r="S76" s="201"/>
      <c r="T76" s="201" t="e">
        <f t="shared" si="3"/>
        <v>#DIV/0!</v>
      </c>
      <c r="U76" s="201" t="e">
        <f t="shared" si="4"/>
        <v>#DIV/0!</v>
      </c>
      <c r="V76" s="202" t="e">
        <f t="shared" si="5"/>
        <v>#DIV/0!</v>
      </c>
      <c r="W76" s="200" t="e">
        <f t="shared" si="6"/>
        <v>#DIV/0!</v>
      </c>
      <c r="X76" s="553"/>
      <c r="Y76" s="184"/>
    </row>
    <row r="77" spans="1:25" x14ac:dyDescent="0.25">
      <c r="A77" s="204"/>
      <c r="B77" s="395"/>
      <c r="C77" s="395"/>
      <c r="D77" s="395"/>
      <c r="E77" s="395"/>
      <c r="F77" s="719"/>
      <c r="G77" s="719"/>
      <c r="H77" s="139"/>
      <c r="I77" s="720">
        <f t="shared" si="0"/>
        <v>0</v>
      </c>
      <c r="J77" s="720"/>
      <c r="K77" s="721">
        <f t="shared" si="1"/>
        <v>0</v>
      </c>
      <c r="L77" s="721"/>
      <c r="M77" s="722">
        <f t="shared" si="2"/>
        <v>0</v>
      </c>
      <c r="N77" s="722"/>
      <c r="O77" s="723"/>
      <c r="P77" s="723"/>
      <c r="Q77" s="723"/>
      <c r="R77" s="201"/>
      <c r="S77" s="201"/>
      <c r="T77" s="201" t="e">
        <f t="shared" si="3"/>
        <v>#DIV/0!</v>
      </c>
      <c r="U77" s="201" t="e">
        <f t="shared" si="4"/>
        <v>#DIV/0!</v>
      </c>
      <c r="V77" s="202" t="e">
        <f t="shared" si="5"/>
        <v>#DIV/0!</v>
      </c>
      <c r="W77" s="200" t="e">
        <f t="shared" si="6"/>
        <v>#DIV/0!</v>
      </c>
      <c r="X77" s="553"/>
      <c r="Y77" s="184"/>
    </row>
    <row r="78" spans="1:25" x14ac:dyDescent="0.25">
      <c r="A78" s="204"/>
      <c r="B78" s="395"/>
      <c r="C78" s="395"/>
      <c r="D78" s="395"/>
      <c r="E78" s="395"/>
      <c r="F78" s="719"/>
      <c r="G78" s="719"/>
      <c r="H78" s="139"/>
      <c r="I78" s="720">
        <f t="shared" si="0"/>
        <v>0</v>
      </c>
      <c r="J78" s="720"/>
      <c r="K78" s="721">
        <f t="shared" si="1"/>
        <v>0</v>
      </c>
      <c r="L78" s="721"/>
      <c r="M78" s="722">
        <f t="shared" si="2"/>
        <v>0</v>
      </c>
      <c r="N78" s="722"/>
      <c r="O78" s="723"/>
      <c r="P78" s="723"/>
      <c r="Q78" s="723"/>
      <c r="R78" s="201"/>
      <c r="S78" s="201"/>
      <c r="T78" s="201" t="e">
        <f t="shared" si="3"/>
        <v>#DIV/0!</v>
      </c>
      <c r="U78" s="201" t="e">
        <f t="shared" si="4"/>
        <v>#DIV/0!</v>
      </c>
      <c r="V78" s="202" t="e">
        <f t="shared" si="5"/>
        <v>#DIV/0!</v>
      </c>
      <c r="W78" s="200" t="e">
        <f t="shared" si="6"/>
        <v>#DIV/0!</v>
      </c>
      <c r="X78" s="553"/>
      <c r="Y78" s="184"/>
    </row>
    <row r="79" spans="1:25" x14ac:dyDescent="0.25">
      <c r="A79" s="204"/>
      <c r="B79" s="395"/>
      <c r="C79" s="395"/>
      <c r="D79" s="395"/>
      <c r="E79" s="395"/>
      <c r="F79" s="719"/>
      <c r="G79" s="719"/>
      <c r="H79" s="139"/>
      <c r="I79" s="720">
        <f t="shared" si="0"/>
        <v>0</v>
      </c>
      <c r="J79" s="720"/>
      <c r="K79" s="721">
        <f t="shared" si="1"/>
        <v>0</v>
      </c>
      <c r="L79" s="721"/>
      <c r="M79" s="722">
        <f t="shared" si="2"/>
        <v>0</v>
      </c>
      <c r="N79" s="722"/>
      <c r="O79" s="723"/>
      <c r="P79" s="723"/>
      <c r="Q79" s="723"/>
      <c r="R79" s="201"/>
      <c r="S79" s="201"/>
      <c r="T79" s="201" t="e">
        <f t="shared" si="3"/>
        <v>#DIV/0!</v>
      </c>
      <c r="U79" s="201" t="e">
        <f t="shared" si="4"/>
        <v>#DIV/0!</v>
      </c>
      <c r="V79" s="202" t="e">
        <f t="shared" si="5"/>
        <v>#DIV/0!</v>
      </c>
      <c r="W79" s="200" t="e">
        <f t="shared" si="6"/>
        <v>#DIV/0!</v>
      </c>
      <c r="X79" s="553"/>
      <c r="Y79" s="184"/>
    </row>
    <row r="80" spans="1:25" x14ac:dyDescent="0.25">
      <c r="A80" s="204"/>
      <c r="B80" s="395"/>
      <c r="C80" s="395"/>
      <c r="D80" s="395"/>
      <c r="E80" s="395"/>
      <c r="F80" s="719"/>
      <c r="G80" s="719"/>
      <c r="H80" s="139"/>
      <c r="I80" s="720">
        <f t="shared" si="0"/>
        <v>0</v>
      </c>
      <c r="J80" s="720"/>
      <c r="K80" s="721">
        <f t="shared" si="1"/>
        <v>0</v>
      </c>
      <c r="L80" s="721"/>
      <c r="M80" s="722">
        <f t="shared" si="2"/>
        <v>0</v>
      </c>
      <c r="N80" s="722"/>
      <c r="O80" s="723"/>
      <c r="P80" s="723"/>
      <c r="Q80" s="723"/>
      <c r="R80" s="201"/>
      <c r="S80" s="201"/>
      <c r="T80" s="201" t="e">
        <f t="shared" si="3"/>
        <v>#DIV/0!</v>
      </c>
      <c r="U80" s="201" t="e">
        <f t="shared" si="4"/>
        <v>#DIV/0!</v>
      </c>
      <c r="V80" s="202" t="e">
        <f t="shared" si="5"/>
        <v>#DIV/0!</v>
      </c>
      <c r="W80" s="200" t="e">
        <f t="shared" si="6"/>
        <v>#DIV/0!</v>
      </c>
      <c r="X80" s="553"/>
      <c r="Y80" s="184"/>
    </row>
    <row r="81" spans="1:28" x14ac:dyDescent="0.25">
      <c r="A81" s="204"/>
      <c r="B81" s="395"/>
      <c r="C81" s="395"/>
      <c r="D81" s="395"/>
      <c r="E81" s="395"/>
      <c r="F81" s="719"/>
      <c r="G81" s="719"/>
      <c r="H81" s="139"/>
      <c r="I81" s="720">
        <f t="shared" si="0"/>
        <v>0</v>
      </c>
      <c r="J81" s="720"/>
      <c r="K81" s="721">
        <f t="shared" si="1"/>
        <v>0</v>
      </c>
      <c r="L81" s="721"/>
      <c r="M81" s="722">
        <f t="shared" si="2"/>
        <v>0</v>
      </c>
      <c r="N81" s="722"/>
      <c r="O81" s="723"/>
      <c r="P81" s="723"/>
      <c r="Q81" s="723"/>
      <c r="R81" s="201"/>
      <c r="S81" s="201"/>
      <c r="T81" s="201" t="e">
        <f t="shared" si="3"/>
        <v>#DIV/0!</v>
      </c>
      <c r="U81" s="201" t="e">
        <f t="shared" si="4"/>
        <v>#DIV/0!</v>
      </c>
      <c r="V81" s="202" t="e">
        <f t="shared" si="5"/>
        <v>#DIV/0!</v>
      </c>
      <c r="W81" s="200" t="e">
        <f t="shared" si="6"/>
        <v>#DIV/0!</v>
      </c>
      <c r="X81" s="553"/>
      <c r="Y81" s="184"/>
    </row>
    <row r="82" spans="1:28" x14ac:dyDescent="0.25">
      <c r="A82" s="204"/>
      <c r="B82" s="395"/>
      <c r="C82" s="395"/>
      <c r="D82" s="395"/>
      <c r="E82" s="395"/>
      <c r="F82" s="719"/>
      <c r="G82" s="719"/>
      <c r="H82" s="139"/>
      <c r="I82" s="720">
        <f t="shared" si="0"/>
        <v>0</v>
      </c>
      <c r="J82" s="720"/>
      <c r="K82" s="721">
        <f t="shared" si="1"/>
        <v>0</v>
      </c>
      <c r="L82" s="721"/>
      <c r="M82" s="722">
        <f t="shared" si="2"/>
        <v>0</v>
      </c>
      <c r="N82" s="722"/>
      <c r="O82" s="723"/>
      <c r="P82" s="723"/>
      <c r="Q82" s="723"/>
      <c r="R82" s="201"/>
      <c r="S82" s="201"/>
      <c r="T82" s="201" t="e">
        <f t="shared" si="3"/>
        <v>#DIV/0!</v>
      </c>
      <c r="U82" s="201" t="e">
        <f t="shared" si="4"/>
        <v>#DIV/0!</v>
      </c>
      <c r="V82" s="202" t="e">
        <f t="shared" si="5"/>
        <v>#DIV/0!</v>
      </c>
      <c r="W82" s="200" t="e">
        <f t="shared" si="6"/>
        <v>#DIV/0!</v>
      </c>
      <c r="X82" s="553"/>
      <c r="Y82" s="184"/>
    </row>
    <row r="83" spans="1:28" x14ac:dyDescent="0.25">
      <c r="A83" s="204"/>
      <c r="B83" s="395"/>
      <c r="C83" s="395"/>
      <c r="D83" s="395"/>
      <c r="E83" s="395"/>
      <c r="F83" s="719"/>
      <c r="G83" s="719"/>
      <c r="H83" s="139"/>
      <c r="I83" s="720">
        <f t="shared" si="0"/>
        <v>0</v>
      </c>
      <c r="J83" s="720"/>
      <c r="K83" s="721">
        <f t="shared" si="1"/>
        <v>0</v>
      </c>
      <c r="L83" s="721"/>
      <c r="M83" s="722">
        <f t="shared" si="2"/>
        <v>0</v>
      </c>
      <c r="N83" s="722"/>
      <c r="O83" s="723"/>
      <c r="P83" s="723"/>
      <c r="Q83" s="723"/>
      <c r="R83" s="201"/>
      <c r="S83" s="201"/>
      <c r="T83" s="201" t="e">
        <f t="shared" si="3"/>
        <v>#DIV/0!</v>
      </c>
      <c r="U83" s="201" t="e">
        <f t="shared" si="4"/>
        <v>#DIV/0!</v>
      </c>
      <c r="V83" s="202" t="e">
        <f t="shared" si="5"/>
        <v>#DIV/0!</v>
      </c>
      <c r="W83" s="200" t="e">
        <f t="shared" si="6"/>
        <v>#DIV/0!</v>
      </c>
      <c r="X83" s="553"/>
      <c r="Y83" s="184"/>
    </row>
    <row r="84" spans="1:28" s="133" customFormat="1" ht="12.75" customHeight="1" x14ac:dyDescent="0.25">
      <c r="A84" s="204"/>
      <c r="B84" s="395"/>
      <c r="C84" s="395"/>
      <c r="D84" s="395"/>
      <c r="E84" s="395"/>
      <c r="F84" s="719"/>
      <c r="G84" s="719"/>
      <c r="H84" s="139"/>
      <c r="I84" s="720">
        <f t="shared" si="0"/>
        <v>0</v>
      </c>
      <c r="J84" s="720"/>
      <c r="K84" s="721">
        <f t="shared" si="1"/>
        <v>0</v>
      </c>
      <c r="L84" s="721"/>
      <c r="M84" s="722">
        <f t="shared" si="2"/>
        <v>0</v>
      </c>
      <c r="N84" s="722"/>
      <c r="O84" s="723"/>
      <c r="P84" s="723"/>
      <c r="Q84" s="723"/>
      <c r="R84" s="201"/>
      <c r="S84" s="201"/>
      <c r="T84" s="201" t="e">
        <f t="shared" si="3"/>
        <v>#DIV/0!</v>
      </c>
      <c r="U84" s="201" t="e">
        <f t="shared" si="4"/>
        <v>#DIV/0!</v>
      </c>
      <c r="V84" s="202" t="e">
        <f t="shared" si="5"/>
        <v>#DIV/0!</v>
      </c>
      <c r="W84" s="200" t="e">
        <f t="shared" si="6"/>
        <v>#DIV/0!</v>
      </c>
      <c r="X84" s="553"/>
      <c r="Y84" s="203"/>
    </row>
    <row r="85" spans="1:28" x14ac:dyDescent="0.25">
      <c r="A85" s="204"/>
      <c r="B85" s="395"/>
      <c r="C85" s="395"/>
      <c r="D85" s="395"/>
      <c r="E85" s="395"/>
      <c r="F85" s="719"/>
      <c r="G85" s="719"/>
      <c r="H85" s="139"/>
      <c r="I85" s="720">
        <f t="shared" si="0"/>
        <v>0</v>
      </c>
      <c r="J85" s="720"/>
      <c r="K85" s="721">
        <f t="shared" si="1"/>
        <v>0</v>
      </c>
      <c r="L85" s="721"/>
      <c r="M85" s="722">
        <f t="shared" si="2"/>
        <v>0</v>
      </c>
      <c r="N85" s="722"/>
      <c r="O85" s="723"/>
      <c r="P85" s="723"/>
      <c r="Q85" s="723"/>
      <c r="R85" s="201"/>
      <c r="S85" s="201"/>
      <c r="T85" s="201" t="e">
        <f t="shared" si="3"/>
        <v>#DIV/0!</v>
      </c>
      <c r="U85" s="201" t="e">
        <f t="shared" si="4"/>
        <v>#DIV/0!</v>
      </c>
      <c r="V85" s="202" t="e">
        <f t="shared" si="5"/>
        <v>#DIV/0!</v>
      </c>
      <c r="W85" s="200" t="e">
        <f t="shared" si="6"/>
        <v>#DIV/0!</v>
      </c>
      <c r="X85" s="553"/>
      <c r="Y85" s="184"/>
    </row>
    <row r="86" spans="1:28" x14ac:dyDescent="0.25">
      <c r="A86" s="204"/>
      <c r="B86" s="395"/>
      <c r="C86" s="395"/>
      <c r="D86" s="395"/>
      <c r="E86" s="395"/>
      <c r="F86" s="719"/>
      <c r="G86" s="719"/>
      <c r="H86" s="139"/>
      <c r="I86" s="720">
        <f t="shared" si="0"/>
        <v>0</v>
      </c>
      <c r="J86" s="720"/>
      <c r="K86" s="721">
        <f t="shared" si="1"/>
        <v>0</v>
      </c>
      <c r="L86" s="721"/>
      <c r="M86" s="722">
        <f t="shared" si="2"/>
        <v>0</v>
      </c>
      <c r="N86" s="722"/>
      <c r="O86" s="723"/>
      <c r="P86" s="723"/>
      <c r="Q86" s="723"/>
      <c r="R86" s="201"/>
      <c r="S86" s="201"/>
      <c r="T86" s="201" t="e">
        <f t="shared" si="3"/>
        <v>#DIV/0!</v>
      </c>
      <c r="U86" s="201" t="e">
        <f t="shared" si="4"/>
        <v>#DIV/0!</v>
      </c>
      <c r="V86" s="202" t="e">
        <f t="shared" si="5"/>
        <v>#DIV/0!</v>
      </c>
      <c r="W86" s="200" t="e">
        <f t="shared" si="6"/>
        <v>#DIV/0!</v>
      </c>
      <c r="X86" s="553"/>
      <c r="Y86" s="184"/>
    </row>
    <row r="87" spans="1:28" s="2" customFormat="1" ht="12.75" customHeight="1" x14ac:dyDescent="0.25">
      <c r="A87" s="204"/>
      <c r="B87" s="769"/>
      <c r="C87" s="770"/>
      <c r="D87" s="770"/>
      <c r="E87" s="771"/>
      <c r="F87" s="772"/>
      <c r="G87" s="773"/>
      <c r="H87" s="139"/>
      <c r="I87" s="774">
        <f t="shared" si="0"/>
        <v>0</v>
      </c>
      <c r="J87" s="775"/>
      <c r="K87" s="776">
        <f t="shared" si="1"/>
        <v>0</v>
      </c>
      <c r="L87" s="777"/>
      <c r="M87" s="778">
        <f t="shared" si="2"/>
        <v>0</v>
      </c>
      <c r="N87" s="779"/>
      <c r="O87" s="780"/>
      <c r="P87" s="781"/>
      <c r="Q87" s="782"/>
      <c r="R87" s="201"/>
      <c r="S87" s="201"/>
      <c r="T87" s="201" t="e">
        <f t="shared" si="3"/>
        <v>#DIV/0!</v>
      </c>
      <c r="U87" s="201" t="e">
        <f t="shared" si="4"/>
        <v>#DIV/0!</v>
      </c>
      <c r="V87" s="202" t="e">
        <f t="shared" si="5"/>
        <v>#DIV/0!</v>
      </c>
      <c r="W87" s="200" t="e">
        <f t="shared" si="6"/>
        <v>#DIV/0!</v>
      </c>
      <c r="X87" s="199"/>
      <c r="Y87" s="184"/>
      <c r="Z87" s="183"/>
      <c r="AA87" s="183"/>
      <c r="AB87" s="183"/>
    </row>
    <row r="88" spans="1:28" ht="14.25" customHeight="1" x14ac:dyDescent="0.25">
      <c r="A88" s="204"/>
      <c r="B88" s="395"/>
      <c r="C88" s="395"/>
      <c r="D88" s="395"/>
      <c r="E88" s="395"/>
      <c r="F88" s="719"/>
      <c r="G88" s="719"/>
      <c r="H88" s="139"/>
      <c r="I88" s="720">
        <f t="shared" si="0"/>
        <v>0</v>
      </c>
      <c r="J88" s="720"/>
      <c r="K88" s="721">
        <f t="shared" si="1"/>
        <v>0</v>
      </c>
      <c r="L88" s="721"/>
      <c r="M88" s="722">
        <f t="shared" si="2"/>
        <v>0</v>
      </c>
      <c r="N88" s="722"/>
      <c r="O88" s="723"/>
      <c r="P88" s="723"/>
      <c r="Q88" s="723"/>
      <c r="R88" s="201"/>
      <c r="S88" s="201"/>
      <c r="T88" s="201" t="e">
        <f t="shared" si="3"/>
        <v>#DIV/0!</v>
      </c>
      <c r="U88" s="201" t="e">
        <f t="shared" si="4"/>
        <v>#DIV/0!</v>
      </c>
      <c r="V88" s="202" t="e">
        <f t="shared" si="5"/>
        <v>#DIV/0!</v>
      </c>
      <c r="W88" s="200" t="e">
        <f t="shared" si="6"/>
        <v>#DIV/0!</v>
      </c>
      <c r="Y88" s="184"/>
    </row>
    <row r="89" spans="1:28" ht="14.25" customHeight="1" x14ac:dyDescent="0.25">
      <c r="A89" s="204"/>
      <c r="B89" s="766" t="s">
        <v>137</v>
      </c>
      <c r="C89" s="766"/>
      <c r="D89" s="766"/>
      <c r="E89" s="766"/>
      <c r="F89" s="767">
        <f>COUNTIF(F46:G88, "Yes")</f>
        <v>0</v>
      </c>
      <c r="G89" s="768"/>
      <c r="H89" s="231">
        <f ca="1">SUMIF(F46:G88, "Yes", H46:H88)</f>
        <v>0</v>
      </c>
      <c r="I89" s="739">
        <f>SUM(I46:J88)</f>
        <v>0</v>
      </c>
      <c r="J89" s="739"/>
      <c r="K89" s="739">
        <f>SUM(K46:L88)</f>
        <v>0</v>
      </c>
      <c r="L89" s="739"/>
      <c r="M89" s="232"/>
      <c r="N89" s="298"/>
      <c r="O89" s="740" t="s">
        <v>616</v>
      </c>
      <c r="P89" s="741"/>
      <c r="Q89" s="741"/>
      <c r="R89" s="741"/>
      <c r="S89" s="742"/>
      <c r="T89" s="230"/>
      <c r="U89" s="230"/>
      <c r="V89" s="234" t="e">
        <f>SUM(V46:V88)</f>
        <v>#DIV/0!</v>
      </c>
      <c r="W89" s="234" t="e">
        <f>SUM(W46:W88)</f>
        <v>#DIV/0!</v>
      </c>
      <c r="Y89" s="184"/>
    </row>
    <row r="90" spans="1:28" ht="12.75" customHeight="1" x14ac:dyDescent="0.25">
      <c r="A90" s="204"/>
      <c r="B90" s="764" t="s">
        <v>237</v>
      </c>
      <c r="C90" s="764"/>
      <c r="D90" s="236">
        <f ca="1">IF(ISERROR(SUM(J21)/(SUM(K16)+SUMIF(F46:G88,"Yes",H46:H88))),0,SUM(J21)/(SUM(K16)+SUMIF(F46:G88,"Yes",H46:H88)))</f>
        <v>0</v>
      </c>
      <c r="E90" s="237"/>
      <c r="F90" s="765" t="s">
        <v>116</v>
      </c>
      <c r="G90" s="765"/>
      <c r="H90" s="238">
        <f ca="1">IF(ISERROR(SUM(J26)/(SUM(K16)+SUMIF(F46:G88,"Yes",H46:H88))),0,SUM(J26)/(SUM(K16)+SUMIF(F46:G88,"Yes",H46:H88)))</f>
        <v>0</v>
      </c>
      <c r="I90" s="783" t="str">
        <f>"Use this Figure for Private School Set-Asides in the 
" &amp; 'Main Page'!G9 &amp; " Budget"</f>
        <v>Use this Figure for Private School Set-Asides in the 
2026-2027 Budget</v>
      </c>
      <c r="J90" s="784"/>
      <c r="K90" s="785" t="str">
        <f>"Use this Figure for Private School Set-Asides in the " &amp; 'Main Page'!G9 &amp; " Transferability Budget"</f>
        <v>Use this Figure for Private School Set-Asides in the 2026-2027 Transferability Budget</v>
      </c>
      <c r="L90" s="785"/>
      <c r="M90" s="232"/>
      <c r="N90" s="232"/>
      <c r="O90" s="232"/>
      <c r="P90" s="232"/>
      <c r="Q90" s="229"/>
      <c r="R90" s="229"/>
      <c r="S90" s="229"/>
      <c r="T90" s="229"/>
      <c r="U90" s="229"/>
      <c r="V90" s="229"/>
      <c r="W90" s="229"/>
      <c r="Y90" s="184"/>
    </row>
    <row r="91" spans="1:28" ht="27.75" customHeight="1" x14ac:dyDescent="0.25">
      <c r="A91" s="204"/>
      <c r="B91" s="369" t="s">
        <v>197</v>
      </c>
      <c r="C91" s="369"/>
      <c r="D91" s="369"/>
      <c r="E91" s="369"/>
      <c r="F91" s="369"/>
      <c r="G91" s="369"/>
      <c r="H91" s="369"/>
      <c r="I91" s="369"/>
      <c r="J91" s="369"/>
      <c r="K91" s="369"/>
      <c r="L91" s="369"/>
      <c r="M91" s="369"/>
      <c r="N91" s="369"/>
      <c r="O91" s="369"/>
      <c r="P91" s="369"/>
      <c r="Q91" s="369"/>
      <c r="R91" s="369"/>
      <c r="S91" s="369"/>
      <c r="T91" s="369"/>
      <c r="U91" s="369"/>
      <c r="V91" s="369"/>
      <c r="W91" s="369"/>
      <c r="Y91" s="184"/>
    </row>
    <row r="92" spans="1:28" ht="113.25" hidden="1" customHeight="1" x14ac:dyDescent="0.25">
      <c r="B92" s="293"/>
      <c r="C92" s="763"/>
      <c r="D92" s="763"/>
      <c r="E92" s="23"/>
      <c r="F92" s="23"/>
      <c r="G92" s="23"/>
      <c r="H92" s="294"/>
      <c r="I92" s="23"/>
      <c r="J92" s="295"/>
      <c r="K92" s="321"/>
      <c r="L92" s="321"/>
      <c r="M92" s="321"/>
      <c r="N92" s="321"/>
      <c r="O92" s="321"/>
      <c r="P92" s="321"/>
      <c r="Q92" s="321"/>
      <c r="R92" s="292"/>
      <c r="S92" s="292"/>
      <c r="T92" s="292"/>
      <c r="U92" s="292"/>
      <c r="V92" s="292"/>
      <c r="W92" s="292"/>
      <c r="Y92" s="296"/>
    </row>
    <row r="93" spans="1:28" ht="113.25" hidden="1" customHeight="1" x14ac:dyDescent="0.25">
      <c r="B93" s="725"/>
      <c r="C93" s="725"/>
      <c r="D93" s="725"/>
      <c r="E93" s="725"/>
      <c r="F93" s="725"/>
      <c r="G93" s="725"/>
      <c r="H93" s="725"/>
      <c r="I93" s="725"/>
      <c r="J93" s="725"/>
      <c r="K93" s="725"/>
      <c r="L93" s="725"/>
      <c r="M93" s="725"/>
      <c r="N93" s="725"/>
      <c r="O93" s="725"/>
      <c r="P93" s="725"/>
      <c r="Q93" s="725"/>
      <c r="R93" s="725"/>
      <c r="S93" s="725"/>
      <c r="T93" s="725"/>
      <c r="U93" s="725"/>
      <c r="V93" s="725"/>
      <c r="W93" s="725"/>
      <c r="Y93" s="296"/>
    </row>
    <row r="94" spans="1:28" ht="14.25" hidden="1" customHeight="1" x14ac:dyDescent="0.25">
      <c r="B94" s="725"/>
      <c r="C94" s="725"/>
      <c r="D94" s="725"/>
      <c r="E94" s="725"/>
      <c r="F94" s="725"/>
      <c r="G94" s="725"/>
      <c r="H94" s="725"/>
      <c r="I94" s="725"/>
      <c r="J94" s="725"/>
      <c r="K94" s="725"/>
      <c r="L94" s="725"/>
      <c r="M94" s="725"/>
      <c r="N94" s="725"/>
      <c r="O94" s="725"/>
      <c r="P94" s="725"/>
      <c r="Q94" s="725"/>
      <c r="R94" s="725"/>
      <c r="S94" s="725"/>
      <c r="T94" s="725"/>
      <c r="U94" s="725"/>
      <c r="V94" s="725"/>
      <c r="W94" s="725"/>
      <c r="Y94" s="296"/>
    </row>
    <row r="95" spans="1:28" ht="12.75" hidden="1" customHeight="1" x14ac:dyDescent="0.25">
      <c r="B95" s="297"/>
      <c r="C95" s="729"/>
      <c r="D95" s="729"/>
      <c r="E95" s="729"/>
      <c r="F95" s="729"/>
      <c r="G95" s="729"/>
      <c r="H95" s="729"/>
      <c r="I95" s="729"/>
      <c r="J95" s="729"/>
      <c r="K95" s="729"/>
      <c r="L95" s="729"/>
      <c r="M95" s="729"/>
      <c r="N95" s="729"/>
      <c r="O95" s="729"/>
      <c r="P95" s="729"/>
      <c r="Q95" s="729"/>
      <c r="R95" s="729"/>
      <c r="S95" s="729"/>
      <c r="T95" s="729"/>
      <c r="U95" s="729"/>
      <c r="V95" s="729"/>
      <c r="W95" s="729"/>
      <c r="Y95" s="296"/>
    </row>
    <row r="96" spans="1:28" ht="12.75" hidden="1" customHeight="1" x14ac:dyDescent="0.25">
      <c r="B96" s="522"/>
      <c r="C96" s="522"/>
      <c r="D96" s="522"/>
      <c r="E96" s="522"/>
      <c r="F96" s="522"/>
      <c r="G96" s="522"/>
      <c r="H96" s="522"/>
      <c r="I96" s="522"/>
      <c r="J96" s="522"/>
      <c r="K96" s="522"/>
      <c r="L96" s="522"/>
      <c r="M96" s="522"/>
      <c r="N96" s="522"/>
      <c r="O96" s="522"/>
      <c r="P96" s="522"/>
      <c r="Q96" s="522"/>
      <c r="R96" s="522"/>
      <c r="S96" s="522"/>
      <c r="T96" s="522"/>
      <c r="U96" s="522"/>
      <c r="V96" s="522"/>
      <c r="W96" s="522"/>
      <c r="Y96" s="296"/>
    </row>
    <row r="97" spans="2:25" ht="12.75" hidden="1" customHeight="1" x14ac:dyDescent="0.25">
      <c r="B97" s="522"/>
      <c r="C97" s="522"/>
      <c r="D97" s="522"/>
      <c r="E97" s="522"/>
      <c r="F97" s="522"/>
      <c r="G97" s="522"/>
      <c r="H97" s="522"/>
      <c r="I97" s="522"/>
      <c r="J97" s="522"/>
      <c r="K97" s="522"/>
      <c r="L97" s="522"/>
      <c r="M97" s="522"/>
      <c r="N97" s="522"/>
      <c r="O97" s="522"/>
      <c r="P97" s="522"/>
      <c r="Q97" s="522"/>
      <c r="R97" s="522"/>
      <c r="S97" s="522"/>
      <c r="T97" s="522"/>
      <c r="U97" s="522"/>
      <c r="V97" s="522"/>
      <c r="W97" s="522"/>
      <c r="Y97" s="296"/>
    </row>
    <row r="98" spans="2:25" ht="12.75" hidden="1" customHeight="1" x14ac:dyDescent="0.25">
      <c r="B98" s="522"/>
      <c r="C98" s="522"/>
      <c r="D98" s="522"/>
      <c r="E98" s="522"/>
      <c r="F98" s="522"/>
      <c r="G98" s="522"/>
      <c r="H98" s="522"/>
      <c r="I98" s="522"/>
      <c r="J98" s="522"/>
      <c r="K98" s="522"/>
      <c r="L98" s="522"/>
      <c r="M98" s="522"/>
      <c r="N98" s="522"/>
      <c r="O98" s="522"/>
      <c r="P98" s="522"/>
      <c r="Q98" s="522"/>
      <c r="R98" s="522"/>
      <c r="S98" s="522"/>
      <c r="T98" s="522"/>
      <c r="U98" s="522"/>
      <c r="V98" s="522"/>
      <c r="W98" s="522"/>
      <c r="Y98" s="296"/>
    </row>
    <row r="99" spans="2:25" ht="12.75" hidden="1" customHeight="1" x14ac:dyDescent="0.25">
      <c r="B99" s="725"/>
      <c r="C99" s="725"/>
      <c r="D99" s="725"/>
      <c r="E99" s="725"/>
      <c r="F99" s="725"/>
      <c r="G99" s="725"/>
      <c r="H99" s="725"/>
      <c r="I99" s="725"/>
      <c r="J99" s="725"/>
      <c r="K99" s="725"/>
      <c r="L99" s="725"/>
      <c r="M99" s="725"/>
      <c r="N99" s="725"/>
      <c r="O99" s="725"/>
      <c r="P99" s="725"/>
      <c r="Q99" s="725"/>
      <c r="R99" s="725"/>
      <c r="S99" s="725"/>
      <c r="T99" s="725"/>
      <c r="U99" s="725"/>
      <c r="V99" s="725"/>
      <c r="W99" s="725"/>
      <c r="Y99" s="296"/>
    </row>
    <row r="100" spans="2:25" ht="12.75" hidden="1" customHeight="1" x14ac:dyDescent="0.25">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Y100" s="296"/>
    </row>
    <row r="101" spans="2:25" ht="12.75" hidden="1" customHeight="1" x14ac:dyDescent="0.25">
      <c r="Y101" s="296"/>
    </row>
    <row r="102" spans="2:25" ht="12.75" hidden="1" customHeight="1" x14ac:dyDescent="0.25">
      <c r="Y102" s="296"/>
    </row>
    <row r="103" spans="2:25" ht="12.75" hidden="1" customHeight="1" x14ac:dyDescent="0.25">
      <c r="Y103" s="296"/>
    </row>
    <row r="104" spans="2:25" ht="12.75" hidden="1" customHeight="1" x14ac:dyDescent="0.25">
      <c r="Y104" s="296"/>
    </row>
    <row r="105" spans="2:25" ht="12.75" hidden="1" customHeight="1" x14ac:dyDescent="0.25">
      <c r="Y105" s="296"/>
    </row>
    <row r="106" spans="2:25" ht="12.75" hidden="1" customHeight="1" x14ac:dyDescent="0.25">
      <c r="Y106" s="296"/>
    </row>
    <row r="107" spans="2:25" ht="12.75" hidden="1" customHeight="1" x14ac:dyDescent="0.25">
      <c r="Y107" s="296"/>
    </row>
    <row r="108" spans="2:25" ht="12.75" hidden="1" customHeight="1" x14ac:dyDescent="0.25">
      <c r="Y108" s="296"/>
    </row>
    <row r="109" spans="2:25" ht="12.75" hidden="1" customHeight="1" x14ac:dyDescent="0.25">
      <c r="Y109" s="296"/>
    </row>
    <row r="110" spans="2:25" ht="12.75" hidden="1" customHeight="1" x14ac:dyDescent="0.25">
      <c r="Y110" s="296"/>
    </row>
    <row r="111" spans="2:25" ht="12.75" hidden="1" customHeight="1" x14ac:dyDescent="0.25">
      <c r="Y111" s="296"/>
    </row>
    <row r="112" spans="2:25" ht="12.75" hidden="1" customHeight="1" x14ac:dyDescent="0.25">
      <c r="Y112" s="296"/>
    </row>
    <row r="113" spans="25:25" ht="12.75" hidden="1" customHeight="1" x14ac:dyDescent="0.25">
      <c r="Y113" s="296"/>
    </row>
    <row r="114" spans="25:25" ht="12.75" hidden="1" customHeight="1" x14ac:dyDescent="0.25">
      <c r="Y114" s="296"/>
    </row>
    <row r="115" spans="25:25" ht="12.75" hidden="1" customHeight="1" x14ac:dyDescent="0.25">
      <c r="Y115" s="296"/>
    </row>
    <row r="116" spans="25:25" ht="12.75" hidden="1" customHeight="1" x14ac:dyDescent="0.25">
      <c r="Y116" s="296"/>
    </row>
    <row r="117" spans="25:25" ht="12.75" hidden="1" customHeight="1" x14ac:dyDescent="0.25">
      <c r="Y117" s="296"/>
    </row>
    <row r="118" spans="25:25" ht="12.75" hidden="1" customHeight="1" x14ac:dyDescent="0.25">
      <c r="Y118" s="296"/>
    </row>
    <row r="119" spans="25:25" ht="12.75" hidden="1" customHeight="1" x14ac:dyDescent="0.25">
      <c r="Y119" s="296"/>
    </row>
    <row r="120" spans="25:25" ht="12.75" hidden="1" customHeight="1" x14ac:dyDescent="0.25">
      <c r="Y120" s="296"/>
    </row>
    <row r="121" spans="25:25" ht="12.75" hidden="1" customHeight="1" x14ac:dyDescent="0.25">
      <c r="Y121" s="296"/>
    </row>
    <row r="122" spans="25:25" ht="12.75" hidden="1" customHeight="1" x14ac:dyDescent="0.25">
      <c r="Y122" s="296"/>
    </row>
    <row r="123" spans="25:25" ht="12.75" hidden="1" customHeight="1" x14ac:dyDescent="0.25">
      <c r="Y123" s="296"/>
    </row>
    <row r="124" spans="25:25" ht="12.75" hidden="1" customHeight="1" x14ac:dyDescent="0.25">
      <c r="Y124" s="296"/>
    </row>
    <row r="125" spans="25:25" ht="12.75" hidden="1" customHeight="1" x14ac:dyDescent="0.25">
      <c r="Y125" s="296"/>
    </row>
    <row r="126" spans="25:25" ht="12.75" hidden="1" customHeight="1" x14ac:dyDescent="0.25">
      <c r="Y126" s="296"/>
    </row>
    <row r="127" spans="25:25" ht="12.75" hidden="1" customHeight="1" x14ac:dyDescent="0.25">
      <c r="Y127" s="296"/>
    </row>
    <row r="128" spans="25:25" ht="12.75" hidden="1" customHeight="1" x14ac:dyDescent="0.25">
      <c r="Y128" s="296"/>
    </row>
    <row r="129" spans="25:25" ht="12.75" hidden="1" customHeight="1" x14ac:dyDescent="0.25">
      <c r="Y129" s="296"/>
    </row>
    <row r="130" spans="25:25" ht="12.75" hidden="1" customHeight="1" x14ac:dyDescent="0.25">
      <c r="Y130" s="296"/>
    </row>
    <row r="131" spans="25:25" ht="12.75" hidden="1" customHeight="1" x14ac:dyDescent="0.25">
      <c r="Y131" s="296"/>
    </row>
    <row r="132" spans="25:25" ht="12.75" hidden="1" customHeight="1" x14ac:dyDescent="0.25">
      <c r="Y132" s="296"/>
    </row>
    <row r="133" spans="25:25" ht="12.75" hidden="1" customHeight="1" x14ac:dyDescent="0.25">
      <c r="Y133" s="296"/>
    </row>
    <row r="134" spans="25:25" ht="12.75" hidden="1" customHeight="1" x14ac:dyDescent="0.25">
      <c r="Y134" s="296"/>
    </row>
    <row r="135" spans="25:25" ht="12.75" hidden="1" customHeight="1" x14ac:dyDescent="0.25">
      <c r="Y135" s="296"/>
    </row>
    <row r="136" spans="25:25" ht="12.75" hidden="1" customHeight="1" x14ac:dyDescent="0.25">
      <c r="Y136" s="296"/>
    </row>
    <row r="137" spans="25:25" ht="12.75" hidden="1" customHeight="1" x14ac:dyDescent="0.25">
      <c r="Y137" s="296"/>
    </row>
    <row r="138" spans="25:25" ht="12.75" hidden="1" customHeight="1" x14ac:dyDescent="0.25">
      <c r="Y138" s="296"/>
    </row>
    <row r="139" spans="25:25" ht="12.75" hidden="1" customHeight="1" x14ac:dyDescent="0.25">
      <c r="Y139" s="296"/>
    </row>
    <row r="140" spans="25:25" ht="12.75" hidden="1" customHeight="1" x14ac:dyDescent="0.25">
      <c r="Y140" s="296"/>
    </row>
    <row r="141" spans="25:25" ht="12.75" hidden="1" customHeight="1" x14ac:dyDescent="0.25">
      <c r="Y141" s="296"/>
    </row>
    <row r="142" spans="25:25" ht="12.75" hidden="1" customHeight="1" x14ac:dyDescent="0.25">
      <c r="Y142" s="296"/>
    </row>
    <row r="143" spans="25:25" ht="12.75" hidden="1" customHeight="1" x14ac:dyDescent="0.25">
      <c r="Y143" s="296"/>
    </row>
    <row r="144" spans="25:25" ht="12.75" hidden="1" customHeight="1" x14ac:dyDescent="0.25">
      <c r="Y144" s="296"/>
    </row>
    <row r="145" spans="25:25" ht="12.75" hidden="1" customHeight="1" x14ac:dyDescent="0.25">
      <c r="Y145" s="296"/>
    </row>
    <row r="146" spans="25:25" ht="12.75" hidden="1" customHeight="1" x14ac:dyDescent="0.25">
      <c r="Y146" s="296"/>
    </row>
    <row r="147" spans="25:25" ht="12.75" hidden="1" customHeight="1" x14ac:dyDescent="0.25">
      <c r="Y147" s="296"/>
    </row>
    <row r="148" spans="25:25" ht="12.75" hidden="1" customHeight="1" x14ac:dyDescent="0.25">
      <c r="Y148" s="296"/>
    </row>
    <row r="149" spans="25:25" ht="12.75" hidden="1" customHeight="1" x14ac:dyDescent="0.25">
      <c r="Y149" s="296"/>
    </row>
    <row r="150" spans="25:25" ht="12.75" hidden="1" customHeight="1" x14ac:dyDescent="0.25">
      <c r="Y150" s="296"/>
    </row>
    <row r="151" spans="25:25" ht="12.75" hidden="1" customHeight="1" x14ac:dyDescent="0.25">
      <c r="Y151" s="296"/>
    </row>
    <row r="152" spans="25:25" ht="12.75" hidden="1" customHeight="1" x14ac:dyDescent="0.25">
      <c r="Y152" s="296"/>
    </row>
    <row r="153" spans="25:25" ht="12.75" hidden="1" customHeight="1" x14ac:dyDescent="0.25">
      <c r="Y153" s="296"/>
    </row>
    <row r="154" spans="25:25" ht="12.75" hidden="1" customHeight="1" x14ac:dyDescent="0.25">
      <c r="Y154" s="296"/>
    </row>
    <row r="155" spans="25:25" ht="12.75" hidden="1" customHeight="1" x14ac:dyDescent="0.25">
      <c r="Y155" s="296"/>
    </row>
    <row r="156" spans="25:25" ht="12.75" hidden="1" customHeight="1" x14ac:dyDescent="0.25">
      <c r="Y156" s="296"/>
    </row>
    <row r="157" spans="25:25" ht="12.75" hidden="1" customHeight="1" x14ac:dyDescent="0.25">
      <c r="Y157" s="296"/>
    </row>
    <row r="158" spans="25:25" ht="12.75" hidden="1" customHeight="1" x14ac:dyDescent="0.25">
      <c r="Y158" s="296"/>
    </row>
    <row r="159" spans="25:25" ht="12.75" hidden="1" customHeight="1" x14ac:dyDescent="0.25">
      <c r="Y159" s="296"/>
    </row>
    <row r="160" spans="25:25" ht="12.75" hidden="1" customHeight="1" x14ac:dyDescent="0.25">
      <c r="Y160" s="296"/>
    </row>
    <row r="161" spans="25:25" ht="12.75" hidden="1" customHeight="1" x14ac:dyDescent="0.25">
      <c r="Y161" s="296"/>
    </row>
    <row r="162" spans="25:25" ht="12.75" hidden="1" customHeight="1" x14ac:dyDescent="0.25">
      <c r="Y162" s="296"/>
    </row>
    <row r="163" spans="25:25" ht="12.75" hidden="1" customHeight="1" x14ac:dyDescent="0.25">
      <c r="Y163" s="296"/>
    </row>
    <row r="164" spans="25:25" ht="12.75" hidden="1" customHeight="1" x14ac:dyDescent="0.25">
      <c r="Y164" s="296"/>
    </row>
    <row r="165" spans="25:25" ht="12.75" hidden="1" customHeight="1" x14ac:dyDescent="0.25">
      <c r="Y165" s="296"/>
    </row>
    <row r="166" spans="25:25" ht="12.75" hidden="1" customHeight="1" x14ac:dyDescent="0.25">
      <c r="Y166" s="296"/>
    </row>
    <row r="167" spans="25:25" ht="12.75" hidden="1" customHeight="1" x14ac:dyDescent="0.25">
      <c r="Y167" s="296"/>
    </row>
    <row r="168" spans="25:25" ht="12.75" hidden="1" customHeight="1" x14ac:dyDescent="0.25">
      <c r="Y168" s="296"/>
    </row>
    <row r="169" spans="25:25" ht="12.75" hidden="1" customHeight="1" x14ac:dyDescent="0.25">
      <c r="Y169" s="296"/>
    </row>
    <row r="170" spans="25:25" ht="12.75" hidden="1" customHeight="1" x14ac:dyDescent="0.25">
      <c r="Y170" s="296"/>
    </row>
    <row r="171" spans="25:25" ht="12.75" hidden="1" customHeight="1" x14ac:dyDescent="0.25">
      <c r="Y171" s="296"/>
    </row>
    <row r="172" spans="25:25" ht="12.75" hidden="1" customHeight="1" x14ac:dyDescent="0.25">
      <c r="Y172" s="296"/>
    </row>
    <row r="173" spans="25:25" ht="12.75" hidden="1" customHeight="1" x14ac:dyDescent="0.25">
      <c r="Y173" s="296"/>
    </row>
    <row r="174" spans="25:25" ht="12.75" hidden="1" customHeight="1" x14ac:dyDescent="0.25">
      <c r="Y174" s="296"/>
    </row>
    <row r="175" spans="25:25" ht="12.75" hidden="1" customHeight="1" x14ac:dyDescent="0.25">
      <c r="Y175" s="296"/>
    </row>
    <row r="176" spans="25:25" ht="12.75" hidden="1" customHeight="1" x14ac:dyDescent="0.25">
      <c r="Y176" s="296"/>
    </row>
    <row r="177" spans="25:25" ht="12.75" hidden="1" customHeight="1" x14ac:dyDescent="0.25">
      <c r="Y177" s="296"/>
    </row>
    <row r="178" spans="25:25" ht="12.75" hidden="1" customHeight="1" x14ac:dyDescent="0.25">
      <c r="Y178" s="296"/>
    </row>
    <row r="179" spans="25:25" ht="12.75" hidden="1" customHeight="1" x14ac:dyDescent="0.25">
      <c r="Y179" s="296"/>
    </row>
    <row r="180" spans="25:25" ht="12.75" hidden="1" customHeight="1" x14ac:dyDescent="0.25">
      <c r="Y180" s="296"/>
    </row>
    <row r="181" spans="25:25" ht="12.75" hidden="1" customHeight="1" x14ac:dyDescent="0.25">
      <c r="Y181" s="296"/>
    </row>
    <row r="182" spans="25:25" ht="12.75" hidden="1" customHeight="1" x14ac:dyDescent="0.25">
      <c r="Y182" s="296"/>
    </row>
    <row r="183" spans="25:25" ht="12.75" hidden="1" customHeight="1" x14ac:dyDescent="0.25">
      <c r="Y183" s="296"/>
    </row>
    <row r="184" spans="25:25" ht="12.75" hidden="1" customHeight="1" x14ac:dyDescent="0.25">
      <c r="Y184" s="296"/>
    </row>
    <row r="185" spans="25:25" ht="12.75" hidden="1" customHeight="1" x14ac:dyDescent="0.25">
      <c r="Y185" s="296"/>
    </row>
    <row r="186" spans="25:25" ht="12.75" hidden="1" customHeight="1" x14ac:dyDescent="0.25">
      <c r="Y186" s="296"/>
    </row>
    <row r="187" spans="25:25" ht="12.75" hidden="1" customHeight="1" x14ac:dyDescent="0.25">
      <c r="Y187" s="296"/>
    </row>
    <row r="188" spans="25:25" ht="12.75" hidden="1" customHeight="1" x14ac:dyDescent="0.25">
      <c r="Y188" s="296"/>
    </row>
    <row r="189" spans="25:25" ht="12.75" hidden="1" customHeight="1" x14ac:dyDescent="0.25">
      <c r="Y189" s="296"/>
    </row>
    <row r="190" spans="25:25" ht="12.75" hidden="1" customHeight="1" x14ac:dyDescent="0.25">
      <c r="Y190" s="296"/>
    </row>
    <row r="191" spans="25:25" ht="12.75" hidden="1" customHeight="1" x14ac:dyDescent="0.25">
      <c r="Y191" s="296"/>
    </row>
    <row r="192" spans="25:25" ht="12.75" hidden="1" customHeight="1" x14ac:dyDescent="0.25">
      <c r="Y192" s="296"/>
    </row>
    <row r="193" spans="25:25" ht="12.75" hidden="1" customHeight="1" x14ac:dyDescent="0.25">
      <c r="Y193" s="296"/>
    </row>
    <row r="194" spans="25:25" ht="12.75" hidden="1" customHeight="1" x14ac:dyDescent="0.25">
      <c r="Y194" s="296"/>
    </row>
    <row r="195" spans="25:25" ht="12.75" hidden="1" customHeight="1" x14ac:dyDescent="0.25">
      <c r="Y195" s="296"/>
    </row>
    <row r="196" spans="25:25" ht="12.75" hidden="1" customHeight="1" x14ac:dyDescent="0.25">
      <c r="Y196" s="296"/>
    </row>
    <row r="197" spans="25:25" ht="12.75" hidden="1" customHeight="1" x14ac:dyDescent="0.25">
      <c r="Y197" s="296"/>
    </row>
    <row r="198" spans="25:25" ht="12.75" hidden="1" customHeight="1" x14ac:dyDescent="0.25">
      <c r="Y198" s="296"/>
    </row>
    <row r="199" spans="25:25" ht="12.75" hidden="1" customHeight="1" x14ac:dyDescent="0.25">
      <c r="Y199" s="296"/>
    </row>
    <row r="200" spans="25:25" ht="12.75" hidden="1" customHeight="1" x14ac:dyDescent="0.25">
      <c r="Y200" s="296"/>
    </row>
    <row r="201" spans="25:25" ht="12.75" hidden="1" customHeight="1" x14ac:dyDescent="0.25">
      <c r="Y201" s="296"/>
    </row>
    <row r="202" spans="25:25" ht="12.75" hidden="1" customHeight="1" x14ac:dyDescent="0.25">
      <c r="Y202" s="296"/>
    </row>
    <row r="203" spans="25:25" ht="12.75" hidden="1" customHeight="1" x14ac:dyDescent="0.25">
      <c r="Y203" s="296"/>
    </row>
    <row r="204" spans="25:25" ht="12.75" hidden="1" customHeight="1" x14ac:dyDescent="0.25">
      <c r="Y204" s="296"/>
    </row>
    <row r="205" spans="25:25" ht="12.75" hidden="1" customHeight="1" x14ac:dyDescent="0.25">
      <c r="Y205" s="296"/>
    </row>
    <row r="206" spans="25:25" ht="12.75" hidden="1" customHeight="1" x14ac:dyDescent="0.25">
      <c r="Y206" s="296"/>
    </row>
    <row r="207" spans="25:25" ht="12.75" hidden="1" customHeight="1" x14ac:dyDescent="0.25">
      <c r="Y207" s="296"/>
    </row>
    <row r="208" spans="25:25" ht="12.75" hidden="1" customHeight="1" x14ac:dyDescent="0.25">
      <c r="Y208" s="296"/>
    </row>
    <row r="209" spans="25:25" ht="12.75" hidden="1" customHeight="1" x14ac:dyDescent="0.25">
      <c r="Y209" s="296"/>
    </row>
    <row r="210" spans="25:25" ht="12.75" hidden="1" customHeight="1" x14ac:dyDescent="0.25">
      <c r="Y210" s="296"/>
    </row>
    <row r="211" spans="25:25" ht="12.75" hidden="1" customHeight="1" x14ac:dyDescent="0.25">
      <c r="Y211" s="296"/>
    </row>
    <row r="212" spans="25:25" ht="12.75" hidden="1" customHeight="1" x14ac:dyDescent="0.25">
      <c r="Y212" s="296"/>
    </row>
    <row r="213" spans="25:25" ht="12.75" hidden="1" customHeight="1" x14ac:dyDescent="0.25">
      <c r="Y213" s="296"/>
    </row>
    <row r="214" spans="25:25" ht="12.75" hidden="1" customHeight="1" x14ac:dyDescent="0.25">
      <c r="Y214" s="296"/>
    </row>
    <row r="215" spans="25:25" ht="12.75" hidden="1" customHeight="1" x14ac:dyDescent="0.25">
      <c r="Y215" s="296"/>
    </row>
    <row r="216" spans="25:25" ht="12.75" hidden="1" customHeight="1" x14ac:dyDescent="0.25">
      <c r="Y216" s="296"/>
    </row>
    <row r="217" spans="25:25" ht="12.75" hidden="1" customHeight="1" x14ac:dyDescent="0.25">
      <c r="Y217" s="296"/>
    </row>
    <row r="218" spans="25:25" ht="12.75" hidden="1" customHeight="1" x14ac:dyDescent="0.25">
      <c r="Y218" s="296"/>
    </row>
    <row r="219" spans="25:25" ht="12.75" hidden="1" customHeight="1" x14ac:dyDescent="0.25">
      <c r="Y219" s="296"/>
    </row>
    <row r="220" spans="25:25" ht="12.75" hidden="1" customHeight="1" x14ac:dyDescent="0.25">
      <c r="Y220" s="296"/>
    </row>
    <row r="221" spans="25:25" ht="12.75" hidden="1" customHeight="1" x14ac:dyDescent="0.25">
      <c r="Y221" s="296"/>
    </row>
    <row r="222" spans="25:25" ht="12.75" hidden="1" customHeight="1" x14ac:dyDescent="0.25">
      <c r="Y222" s="296"/>
    </row>
    <row r="223" spans="25:25" ht="12.75" hidden="1" customHeight="1" x14ac:dyDescent="0.25">
      <c r="Y223" s="296"/>
    </row>
    <row r="224" spans="25:25" ht="12.75" hidden="1" customHeight="1" x14ac:dyDescent="0.25">
      <c r="Y224" s="296"/>
    </row>
    <row r="225" spans="25:25" ht="12.75" hidden="1" customHeight="1" x14ac:dyDescent="0.25">
      <c r="Y225" s="296"/>
    </row>
    <row r="226" spans="25:25" ht="12.75" hidden="1" customHeight="1" x14ac:dyDescent="0.25">
      <c r="Y226" s="296"/>
    </row>
    <row r="227" spans="25:25" ht="12.75" hidden="1" customHeight="1" x14ac:dyDescent="0.25">
      <c r="Y227" s="296"/>
    </row>
    <row r="228" spans="25:25" ht="12.75" hidden="1" customHeight="1" x14ac:dyDescent="0.25">
      <c r="Y228" s="296"/>
    </row>
    <row r="229" spans="25:25" ht="12.75" hidden="1" customHeight="1" x14ac:dyDescent="0.25">
      <c r="Y229" s="296"/>
    </row>
    <row r="230" spans="25:25" ht="12.75" hidden="1" customHeight="1" x14ac:dyDescent="0.25">
      <c r="Y230" s="296"/>
    </row>
    <row r="231" spans="25:25" ht="12.75" hidden="1" customHeight="1" x14ac:dyDescent="0.25">
      <c r="Y231" s="296"/>
    </row>
    <row r="232" spans="25:25" ht="12.75" hidden="1" customHeight="1" x14ac:dyDescent="0.25">
      <c r="Y232" s="296"/>
    </row>
    <row r="233" spans="25:25" ht="12.75" hidden="1" customHeight="1" x14ac:dyDescent="0.25">
      <c r="Y233" s="296"/>
    </row>
    <row r="234" spans="25:25" ht="12.75" hidden="1" customHeight="1" x14ac:dyDescent="0.25">
      <c r="Y234" s="296"/>
    </row>
    <row r="235" spans="25:25" ht="12.75" hidden="1" customHeight="1" x14ac:dyDescent="0.25">
      <c r="Y235" s="296"/>
    </row>
    <row r="236" spans="25:25" ht="12.75" hidden="1" customHeight="1" x14ac:dyDescent="0.25">
      <c r="Y236" s="296"/>
    </row>
    <row r="237" spans="25:25" ht="12.75" hidden="1" customHeight="1" x14ac:dyDescent="0.25">
      <c r="Y237" s="296"/>
    </row>
    <row r="238" spans="25:25" ht="12.75" hidden="1" customHeight="1" x14ac:dyDescent="0.25">
      <c r="Y238" s="296"/>
    </row>
    <row r="239" spans="25:25" ht="12.75" hidden="1" customHeight="1" x14ac:dyDescent="0.25">
      <c r="Y239" s="296"/>
    </row>
    <row r="240" spans="25:25" ht="12.75" hidden="1" customHeight="1" x14ac:dyDescent="0.25">
      <c r="Y240" s="296"/>
    </row>
    <row r="241" spans="25:25" ht="12.75" hidden="1" customHeight="1" x14ac:dyDescent="0.25">
      <c r="Y241" s="296"/>
    </row>
    <row r="242" spans="25:25" ht="12.75" hidden="1" customHeight="1" x14ac:dyDescent="0.25">
      <c r="Y242" s="296"/>
    </row>
    <row r="243" spans="25:25" ht="12.75" hidden="1" customHeight="1" x14ac:dyDescent="0.25">
      <c r="Y243" s="296"/>
    </row>
    <row r="244" spans="25:25" ht="12.75" hidden="1" customHeight="1" x14ac:dyDescent="0.25">
      <c r="Y244" s="296"/>
    </row>
    <row r="245" spans="25:25" ht="12.75" hidden="1" customHeight="1" x14ac:dyDescent="0.25">
      <c r="Y245" s="296"/>
    </row>
    <row r="246" spans="25:25" ht="12.75" hidden="1" customHeight="1" x14ac:dyDescent="0.25">
      <c r="Y246" s="296"/>
    </row>
    <row r="247" spans="25:25" ht="12.75" hidden="1" customHeight="1" x14ac:dyDescent="0.25">
      <c r="Y247" s="296"/>
    </row>
    <row r="248" spans="25:25" ht="12.75" hidden="1" customHeight="1" x14ac:dyDescent="0.25">
      <c r="Y248" s="296"/>
    </row>
    <row r="249" spans="25:25" ht="12.75" hidden="1" customHeight="1" x14ac:dyDescent="0.25">
      <c r="Y249" s="296"/>
    </row>
    <row r="250" spans="25:25" ht="12.75" hidden="1" customHeight="1" x14ac:dyDescent="0.25">
      <c r="Y250" s="296"/>
    </row>
    <row r="251" spans="25:25" ht="12.75" hidden="1" customHeight="1" x14ac:dyDescent="0.25">
      <c r="Y251" s="296"/>
    </row>
    <row r="252" spans="25:25" ht="12.75" hidden="1" customHeight="1" x14ac:dyDescent="0.25">
      <c r="Y252" s="296"/>
    </row>
    <row r="253" spans="25:25" ht="12.75" hidden="1" customHeight="1" x14ac:dyDescent="0.25">
      <c r="Y253" s="296"/>
    </row>
    <row r="254" spans="25:25" ht="12.75" hidden="1" customHeight="1" x14ac:dyDescent="0.25">
      <c r="Y254" s="296"/>
    </row>
    <row r="255" spans="25:25" ht="12.75" hidden="1" customHeight="1" x14ac:dyDescent="0.25">
      <c r="Y255" s="296"/>
    </row>
    <row r="256" spans="25:25" ht="12.75" hidden="1" customHeight="1" x14ac:dyDescent="0.25">
      <c r="Y256" s="296"/>
    </row>
    <row r="257" spans="25:25" ht="12.75" hidden="1" customHeight="1" x14ac:dyDescent="0.25">
      <c r="Y257" s="296"/>
    </row>
    <row r="258" spans="25:25" ht="12.75" hidden="1" customHeight="1" x14ac:dyDescent="0.25">
      <c r="Y258" s="296"/>
    </row>
    <row r="259" spans="25:25" ht="12.75" hidden="1" customHeight="1" x14ac:dyDescent="0.25">
      <c r="Y259" s="296"/>
    </row>
    <row r="260" spans="25:25" ht="12.75" hidden="1" customHeight="1" x14ac:dyDescent="0.25">
      <c r="Y260" s="296"/>
    </row>
    <row r="261" spans="25:25" ht="12.75" hidden="1" customHeight="1" x14ac:dyDescent="0.25">
      <c r="Y261" s="296"/>
    </row>
    <row r="262" spans="25:25" ht="12.75" hidden="1" customHeight="1" x14ac:dyDescent="0.25">
      <c r="Y262" s="296"/>
    </row>
    <row r="263" spans="25:25" ht="12.75" hidden="1" customHeight="1" x14ac:dyDescent="0.25">
      <c r="Y263" s="296"/>
    </row>
    <row r="264" spans="25:25" ht="12.75" hidden="1" customHeight="1" x14ac:dyDescent="0.25">
      <c r="Y264" s="296"/>
    </row>
    <row r="265" spans="25:25" ht="12.75" hidden="1" customHeight="1" x14ac:dyDescent="0.25">
      <c r="Y265" s="296"/>
    </row>
    <row r="266" spans="25:25" ht="12.75" hidden="1" customHeight="1" x14ac:dyDescent="0.25">
      <c r="Y266" s="296"/>
    </row>
    <row r="267" spans="25:25" ht="12.75" hidden="1" customHeight="1" x14ac:dyDescent="0.25">
      <c r="Y267" s="296"/>
    </row>
    <row r="268" spans="25:25" ht="12.75" hidden="1" customHeight="1" x14ac:dyDescent="0.25">
      <c r="Y268" s="296"/>
    </row>
    <row r="269" spans="25:25" ht="12.75" hidden="1" customHeight="1" x14ac:dyDescent="0.25">
      <c r="Y269" s="296"/>
    </row>
    <row r="270" spans="25:25" ht="12.75" hidden="1" customHeight="1" x14ac:dyDescent="0.25">
      <c r="Y270" s="296"/>
    </row>
    <row r="271" spans="25:25" ht="12.75" hidden="1" customHeight="1" x14ac:dyDescent="0.25">
      <c r="Y271" s="296"/>
    </row>
    <row r="272" spans="25:25" ht="12.75" hidden="1" customHeight="1" x14ac:dyDescent="0.25">
      <c r="Y272" s="296"/>
    </row>
    <row r="273" spans="25:25" ht="12.75" hidden="1" customHeight="1" x14ac:dyDescent="0.25">
      <c r="Y273" s="296"/>
    </row>
    <row r="274" spans="25:25" ht="12.75" hidden="1" customHeight="1" x14ac:dyDescent="0.25">
      <c r="Y274" s="296"/>
    </row>
    <row r="275" spans="25:25" ht="12.75" hidden="1" customHeight="1" x14ac:dyDescent="0.25">
      <c r="Y275" s="296"/>
    </row>
    <row r="276" spans="25:25" ht="12.75" hidden="1" customHeight="1" x14ac:dyDescent="0.25">
      <c r="Y276" s="296"/>
    </row>
    <row r="277" spans="25:25" ht="12.75" hidden="1" customHeight="1" x14ac:dyDescent="0.25">
      <c r="Y277" s="296"/>
    </row>
    <row r="278" spans="25:25" ht="12.75" hidden="1" customHeight="1" x14ac:dyDescent="0.25">
      <c r="Y278" s="296"/>
    </row>
    <row r="279" spans="25:25" ht="12.75" hidden="1" customHeight="1" x14ac:dyDescent="0.25">
      <c r="Y279" s="296"/>
    </row>
    <row r="280" spans="25:25" ht="12.75" hidden="1" customHeight="1" x14ac:dyDescent="0.25">
      <c r="Y280" s="296"/>
    </row>
    <row r="281" spans="25:25" ht="12.75" hidden="1" customHeight="1" x14ac:dyDescent="0.25">
      <c r="Y281" s="296"/>
    </row>
    <row r="282" spans="25:25" ht="12.75" hidden="1" customHeight="1" x14ac:dyDescent="0.25">
      <c r="Y282" s="296"/>
    </row>
    <row r="283" spans="25:25" ht="12.75" hidden="1" customHeight="1" x14ac:dyDescent="0.25">
      <c r="Y283" s="296"/>
    </row>
    <row r="284" spans="25:25" ht="12.75" hidden="1" customHeight="1" x14ac:dyDescent="0.25">
      <c r="Y284" s="296"/>
    </row>
    <row r="285" spans="25:25" ht="12.75" hidden="1" customHeight="1" x14ac:dyDescent="0.25">
      <c r="Y285" s="296"/>
    </row>
    <row r="286" spans="25:25" ht="12.75" hidden="1" customHeight="1" x14ac:dyDescent="0.25">
      <c r="Y286" s="296"/>
    </row>
    <row r="287" spans="25:25" ht="12.75" hidden="1" customHeight="1" x14ac:dyDescent="0.25">
      <c r="Y287" s="296"/>
    </row>
    <row r="288" spans="25:25" ht="12.75" hidden="1" customHeight="1" x14ac:dyDescent="0.25">
      <c r="Y288" s="296"/>
    </row>
    <row r="289" spans="25:25" ht="12.75" hidden="1" customHeight="1" x14ac:dyDescent="0.25">
      <c r="Y289" s="296"/>
    </row>
    <row r="290" spans="25:25" ht="12.75" hidden="1" customHeight="1" x14ac:dyDescent="0.25">
      <c r="Y290" s="296"/>
    </row>
    <row r="291" spans="25:25" ht="12.75" hidden="1" customHeight="1" x14ac:dyDescent="0.25">
      <c r="Y291" s="296"/>
    </row>
    <row r="292" spans="25:25" ht="12.75" hidden="1" customHeight="1" x14ac:dyDescent="0.25">
      <c r="Y292" s="296"/>
    </row>
    <row r="293" spans="25:25" ht="12.75" hidden="1" customHeight="1" x14ac:dyDescent="0.25">
      <c r="Y293" s="296"/>
    </row>
    <row r="294" spans="25:25" ht="12.75" hidden="1" customHeight="1" x14ac:dyDescent="0.25">
      <c r="Y294" s="296"/>
    </row>
    <row r="295" spans="25:25" ht="12.75" hidden="1" customHeight="1" x14ac:dyDescent="0.25">
      <c r="Y295" s="296"/>
    </row>
    <row r="296" spans="25:25" ht="12.75" hidden="1" customHeight="1" x14ac:dyDescent="0.25">
      <c r="Y296" s="296"/>
    </row>
    <row r="297" spans="25:25" ht="12.75" hidden="1" customHeight="1" x14ac:dyDescent="0.25">
      <c r="Y297" s="296"/>
    </row>
    <row r="298" spans="25:25" ht="12.75" hidden="1" customHeight="1" x14ac:dyDescent="0.25">
      <c r="Y298" s="296"/>
    </row>
    <row r="299" spans="25:25" ht="12.75" hidden="1" customHeight="1" x14ac:dyDescent="0.25">
      <c r="Y299" s="296"/>
    </row>
    <row r="300" spans="25:25" ht="12.75" hidden="1" customHeight="1" x14ac:dyDescent="0.25">
      <c r="Y300" s="296"/>
    </row>
    <row r="301" spans="25:25" ht="12.75" hidden="1" customHeight="1" x14ac:dyDescent="0.25">
      <c r="Y301" s="296"/>
    </row>
    <row r="302" spans="25:25" ht="12.75" hidden="1" customHeight="1" x14ac:dyDescent="0.25">
      <c r="Y302" s="296"/>
    </row>
    <row r="303" spans="25:25" ht="12.75" hidden="1" customHeight="1" x14ac:dyDescent="0.25">
      <c r="Y303" s="296"/>
    </row>
    <row r="304" spans="25:25" ht="12.75" hidden="1" customHeight="1" x14ac:dyDescent="0.25">
      <c r="Y304" s="296"/>
    </row>
    <row r="305" spans="25:25" ht="12.75" hidden="1" customHeight="1" x14ac:dyDescent="0.25">
      <c r="Y305" s="296"/>
    </row>
    <row r="306" spans="25:25" ht="12.75" hidden="1" customHeight="1" x14ac:dyDescent="0.25">
      <c r="Y306" s="296"/>
    </row>
    <row r="307" spans="25:25" ht="12.75" hidden="1" customHeight="1" x14ac:dyDescent="0.25">
      <c r="Y307" s="296"/>
    </row>
    <row r="308" spans="25:25" ht="12.75" hidden="1" customHeight="1" x14ac:dyDescent="0.25">
      <c r="Y308" s="296"/>
    </row>
    <row r="309" spans="25:25" ht="12.75" hidden="1" customHeight="1" x14ac:dyDescent="0.25">
      <c r="Y309" s="296"/>
    </row>
    <row r="310" spans="25:25" ht="12.75" hidden="1" customHeight="1" x14ac:dyDescent="0.25">
      <c r="Y310" s="296"/>
    </row>
    <row r="311" spans="25:25" ht="12.75" hidden="1" customHeight="1" x14ac:dyDescent="0.25">
      <c r="Y311" s="296"/>
    </row>
    <row r="312" spans="25:25" ht="12.75" hidden="1" customHeight="1" x14ac:dyDescent="0.25">
      <c r="Y312" s="296"/>
    </row>
    <row r="313" spans="25:25" ht="12.75" hidden="1" customHeight="1" x14ac:dyDescent="0.25">
      <c r="Y313" s="296"/>
    </row>
    <row r="314" spans="25:25" ht="12.75" hidden="1" customHeight="1" x14ac:dyDescent="0.25">
      <c r="Y314" s="296"/>
    </row>
    <row r="315" spans="25:25" ht="12.75" hidden="1" customHeight="1" x14ac:dyDescent="0.25">
      <c r="Y315" s="296"/>
    </row>
    <row r="316" spans="25:25" ht="12.75" hidden="1" customHeight="1" x14ac:dyDescent="0.25">
      <c r="Y316" s="296"/>
    </row>
    <row r="317" spans="25:25" ht="12.75" hidden="1" customHeight="1" x14ac:dyDescent="0.25">
      <c r="Y317" s="296"/>
    </row>
    <row r="318" spans="25:25" ht="12.75" hidden="1" customHeight="1" x14ac:dyDescent="0.25">
      <c r="Y318" s="296"/>
    </row>
    <row r="319" spans="25:25" ht="12.75" hidden="1" customHeight="1" x14ac:dyDescent="0.25">
      <c r="Y319" s="296"/>
    </row>
    <row r="320" spans="25:25" ht="12.75" hidden="1" customHeight="1" x14ac:dyDescent="0.25">
      <c r="Y320" s="296"/>
    </row>
    <row r="321" spans="25:25" ht="12.75" hidden="1" customHeight="1" x14ac:dyDescent="0.25">
      <c r="Y321" s="296"/>
    </row>
    <row r="322" spans="25:25" ht="12.75" hidden="1" customHeight="1" x14ac:dyDescent="0.25">
      <c r="Y322" s="296"/>
    </row>
    <row r="323" spans="25:25" ht="12.75" hidden="1" customHeight="1" x14ac:dyDescent="0.25">
      <c r="Y323" s="296"/>
    </row>
    <row r="324" spans="25:25" ht="12.75" hidden="1" customHeight="1" x14ac:dyDescent="0.25">
      <c r="Y324" s="296"/>
    </row>
    <row r="325" spans="25:25" ht="12.75" hidden="1" customHeight="1" x14ac:dyDescent="0.25">
      <c r="Y325" s="296"/>
    </row>
    <row r="326" spans="25:25" ht="12.75" hidden="1" customHeight="1" x14ac:dyDescent="0.25">
      <c r="Y326" s="296"/>
    </row>
    <row r="327" spans="25:25" ht="12.75" hidden="1" customHeight="1" x14ac:dyDescent="0.25">
      <c r="Y327" s="296"/>
    </row>
    <row r="328" spans="25:25" ht="12.75" hidden="1" customHeight="1" x14ac:dyDescent="0.25">
      <c r="Y328" s="296"/>
    </row>
    <row r="329" spans="25:25" ht="12.75" hidden="1" customHeight="1" x14ac:dyDescent="0.25">
      <c r="Y329" s="296"/>
    </row>
    <row r="330" spans="25:25" ht="12.75" hidden="1" customHeight="1" x14ac:dyDescent="0.25">
      <c r="Y330" s="296"/>
    </row>
    <row r="331" spans="25:25" ht="12.75" hidden="1" customHeight="1" x14ac:dyDescent="0.25">
      <c r="Y331" s="296"/>
    </row>
    <row r="332" spans="25:25" ht="12.75" hidden="1" customHeight="1" x14ac:dyDescent="0.25">
      <c r="Y332" s="296"/>
    </row>
    <row r="333" spans="25:25" ht="12.75" hidden="1" customHeight="1" x14ac:dyDescent="0.25">
      <c r="Y333" s="296"/>
    </row>
    <row r="334" spans="25:25" ht="12.75" hidden="1" customHeight="1" x14ac:dyDescent="0.25">
      <c r="Y334" s="296"/>
    </row>
    <row r="335" spans="25:25" ht="12.75" hidden="1" customHeight="1" x14ac:dyDescent="0.25">
      <c r="Y335" s="296"/>
    </row>
    <row r="336" spans="25:25" ht="12.75" hidden="1" customHeight="1" x14ac:dyDescent="0.25">
      <c r="Y336" s="296"/>
    </row>
    <row r="337" spans="25:25" ht="12.75" hidden="1" customHeight="1" x14ac:dyDescent="0.25">
      <c r="Y337" s="296"/>
    </row>
    <row r="338" spans="25:25" ht="12.75" hidden="1" customHeight="1" x14ac:dyDescent="0.25">
      <c r="Y338" s="296"/>
    </row>
    <row r="339" spans="25:25" ht="12.75" hidden="1" customHeight="1" x14ac:dyDescent="0.25">
      <c r="Y339" s="296"/>
    </row>
    <row r="340" spans="25:25" ht="12.75" hidden="1" customHeight="1" x14ac:dyDescent="0.25">
      <c r="Y340" s="296"/>
    </row>
    <row r="341" spans="25:25" ht="12.75" hidden="1" customHeight="1" x14ac:dyDescent="0.25">
      <c r="Y341" s="296"/>
    </row>
    <row r="342" spans="25:25" ht="12.75" hidden="1" customHeight="1" x14ac:dyDescent="0.25">
      <c r="Y342" s="296"/>
    </row>
    <row r="343" spans="25:25" ht="12.75" hidden="1" customHeight="1" x14ac:dyDescent="0.25">
      <c r="Y343" s="296"/>
    </row>
    <row r="344" spans="25:25" ht="12.75" hidden="1" customHeight="1" x14ac:dyDescent="0.25">
      <c r="Y344" s="296"/>
    </row>
    <row r="345" spans="25:25" ht="12.75" hidden="1" customHeight="1" x14ac:dyDescent="0.25">
      <c r="Y345" s="296"/>
    </row>
    <row r="346" spans="25:25" ht="12.75" hidden="1" customHeight="1" x14ac:dyDescent="0.25">
      <c r="Y346" s="296"/>
    </row>
    <row r="347" spans="25:25" ht="12.75" hidden="1" customHeight="1" x14ac:dyDescent="0.25">
      <c r="Y347" s="296"/>
    </row>
    <row r="348" spans="25:25" ht="12.75" hidden="1" customHeight="1" x14ac:dyDescent="0.25">
      <c r="Y348" s="296"/>
    </row>
    <row r="349" spans="25:25" ht="12.75" hidden="1" customHeight="1" x14ac:dyDescent="0.25">
      <c r="Y349" s="296"/>
    </row>
    <row r="350" spans="25:25" ht="12.75" hidden="1" customHeight="1" x14ac:dyDescent="0.25">
      <c r="Y350" s="296"/>
    </row>
    <row r="351" spans="25:25" ht="12.75" hidden="1" customHeight="1" x14ac:dyDescent="0.25">
      <c r="Y351" s="296"/>
    </row>
    <row r="352" spans="25:25" ht="12.75" hidden="1" customHeight="1" x14ac:dyDescent="0.25">
      <c r="Y352" s="296"/>
    </row>
    <row r="353" spans="25:25" ht="12.75" hidden="1" customHeight="1" x14ac:dyDescent="0.25">
      <c r="Y353" s="296"/>
    </row>
    <row r="354" spans="25:25" ht="12.75" hidden="1" customHeight="1" x14ac:dyDescent="0.25">
      <c r="Y354" s="296"/>
    </row>
    <row r="355" spans="25:25" ht="12.75" hidden="1" customHeight="1" x14ac:dyDescent="0.25">
      <c r="Y355" s="296"/>
    </row>
    <row r="356" spans="25:25" ht="12.75" hidden="1" customHeight="1" x14ac:dyDescent="0.25">
      <c r="Y356" s="296"/>
    </row>
    <row r="357" spans="25:25" ht="12.75" hidden="1" customHeight="1" x14ac:dyDescent="0.25">
      <c r="Y357" s="296"/>
    </row>
    <row r="358" spans="25:25" ht="12.75" hidden="1" customHeight="1" x14ac:dyDescent="0.25">
      <c r="Y358" s="296"/>
    </row>
    <row r="359" spans="25:25" ht="12.75" hidden="1" customHeight="1" x14ac:dyDescent="0.25">
      <c r="Y359" s="296"/>
    </row>
    <row r="360" spans="25:25" ht="12.75" hidden="1" customHeight="1" x14ac:dyDescent="0.25">
      <c r="Y360" s="296"/>
    </row>
    <row r="361" spans="25:25" ht="12.75" hidden="1" customHeight="1" x14ac:dyDescent="0.25">
      <c r="Y361" s="296"/>
    </row>
    <row r="362" spans="25:25" ht="12.75" hidden="1" customHeight="1" x14ac:dyDescent="0.25">
      <c r="Y362" s="296"/>
    </row>
    <row r="363" spans="25:25" ht="12.75" hidden="1" customHeight="1" x14ac:dyDescent="0.25">
      <c r="Y363" s="296"/>
    </row>
    <row r="364" spans="25:25" ht="12.75" hidden="1" customHeight="1" x14ac:dyDescent="0.25">
      <c r="Y364" s="296"/>
    </row>
    <row r="365" spans="25:25" ht="12.75" hidden="1" customHeight="1" x14ac:dyDescent="0.25">
      <c r="Y365" s="296"/>
    </row>
    <row r="366" spans="25:25" ht="12.75" hidden="1" customHeight="1" x14ac:dyDescent="0.25">
      <c r="Y366" s="296"/>
    </row>
    <row r="367" spans="25:25" ht="12.75" hidden="1" customHeight="1" x14ac:dyDescent="0.25">
      <c r="Y367" s="296"/>
    </row>
    <row r="368" spans="25:25" ht="12.75" hidden="1" customHeight="1" x14ac:dyDescent="0.25">
      <c r="Y368" s="296"/>
    </row>
    <row r="369" spans="25:25" ht="12.75" hidden="1" customHeight="1" x14ac:dyDescent="0.25">
      <c r="Y369" s="296"/>
    </row>
    <row r="370" spans="25:25" ht="12.75" hidden="1" customHeight="1" x14ac:dyDescent="0.25">
      <c r="Y370" s="296"/>
    </row>
    <row r="371" spans="25:25" ht="12.75" hidden="1" customHeight="1" x14ac:dyDescent="0.25">
      <c r="Y371" s="296"/>
    </row>
    <row r="372" spans="25:25" ht="12.75" hidden="1" customHeight="1" x14ac:dyDescent="0.25">
      <c r="Y372" s="296"/>
    </row>
    <row r="373" spans="25:25" ht="12.75" hidden="1" customHeight="1" x14ac:dyDescent="0.25">
      <c r="Y373" s="296"/>
    </row>
    <row r="374" spans="25:25" ht="12.75" hidden="1" customHeight="1" x14ac:dyDescent="0.25">
      <c r="Y374" s="296"/>
    </row>
    <row r="375" spans="25:25" ht="12.75" hidden="1" customHeight="1" x14ac:dyDescent="0.25">
      <c r="Y375" s="296"/>
    </row>
    <row r="376" spans="25:25" ht="12.75" hidden="1" customHeight="1" x14ac:dyDescent="0.25">
      <c r="Y376" s="296"/>
    </row>
    <row r="377" spans="25:25" ht="12.75" hidden="1" customHeight="1" x14ac:dyDescent="0.25">
      <c r="Y377" s="296"/>
    </row>
    <row r="378" spans="25:25" ht="12.75" hidden="1" customHeight="1" x14ac:dyDescent="0.25">
      <c r="Y378" s="296"/>
    </row>
    <row r="379" spans="25:25" ht="12.75" hidden="1" customHeight="1" x14ac:dyDescent="0.25">
      <c r="Y379" s="296"/>
    </row>
    <row r="380" spans="25:25" ht="12.75" hidden="1" customHeight="1" x14ac:dyDescent="0.25">
      <c r="Y380" s="296"/>
    </row>
    <row r="381" spans="25:25" ht="12.75" hidden="1" customHeight="1" x14ac:dyDescent="0.25">
      <c r="Y381" s="296"/>
    </row>
    <row r="382" spans="25:25" ht="12.75" hidden="1" customHeight="1" x14ac:dyDescent="0.25">
      <c r="Y382" s="296"/>
    </row>
    <row r="383" spans="25:25" ht="12.75" hidden="1" customHeight="1" x14ac:dyDescent="0.25">
      <c r="Y383" s="296"/>
    </row>
    <row r="384" spans="25:25" ht="12.75" hidden="1" customHeight="1" x14ac:dyDescent="0.25">
      <c r="Y384" s="296"/>
    </row>
    <row r="385" spans="25:25" ht="12.75" hidden="1" customHeight="1" x14ac:dyDescent="0.25">
      <c r="Y385" s="296"/>
    </row>
    <row r="386" spans="25:25" ht="12.75" hidden="1" customHeight="1" x14ac:dyDescent="0.25">
      <c r="Y386" s="296"/>
    </row>
    <row r="387" spans="25:25" ht="12.75" hidden="1" customHeight="1" x14ac:dyDescent="0.25">
      <c r="Y387" s="296"/>
    </row>
    <row r="388" spans="25:25" ht="12.75" hidden="1" customHeight="1" x14ac:dyDescent="0.25">
      <c r="Y388" s="296"/>
    </row>
    <row r="389" spans="25:25" ht="12.75" hidden="1" customHeight="1" x14ac:dyDescent="0.25">
      <c r="Y389" s="296"/>
    </row>
    <row r="390" spans="25:25" ht="12.75" hidden="1" customHeight="1" x14ac:dyDescent="0.25">
      <c r="Y390" s="296"/>
    </row>
    <row r="391" spans="25:25" ht="12.75" hidden="1" customHeight="1" x14ac:dyDescent="0.25">
      <c r="Y391" s="296"/>
    </row>
    <row r="392" spans="25:25" ht="12.75" hidden="1" customHeight="1" x14ac:dyDescent="0.25">
      <c r="Y392" s="296"/>
    </row>
    <row r="393" spans="25:25" ht="12.75" hidden="1" customHeight="1" x14ac:dyDescent="0.25">
      <c r="Y393" s="296"/>
    </row>
    <row r="394" spans="25:25" ht="12.75" hidden="1" customHeight="1" x14ac:dyDescent="0.25">
      <c r="Y394" s="296"/>
    </row>
    <row r="395" spans="25:25" ht="12.75" hidden="1" customHeight="1" x14ac:dyDescent="0.25">
      <c r="Y395" s="296"/>
    </row>
    <row r="396" spans="25:25" ht="12.75" hidden="1" customHeight="1" x14ac:dyDescent="0.25">
      <c r="Y396" s="296"/>
    </row>
    <row r="397" spans="25:25" ht="12.75" hidden="1" customHeight="1" x14ac:dyDescent="0.25">
      <c r="Y397" s="296"/>
    </row>
    <row r="398" spans="25:25" ht="12.75" hidden="1" customHeight="1" x14ac:dyDescent="0.25">
      <c r="Y398" s="296"/>
    </row>
    <row r="399" spans="25:25" ht="12.75" hidden="1" customHeight="1" x14ac:dyDescent="0.25">
      <c r="Y399" s="296"/>
    </row>
    <row r="400" spans="25:25" ht="12.75" hidden="1" customHeight="1" x14ac:dyDescent="0.25">
      <c r="Y400" s="296"/>
    </row>
    <row r="401" spans="25:25" ht="12.75" hidden="1" customHeight="1" x14ac:dyDescent="0.25">
      <c r="Y401" s="296"/>
    </row>
    <row r="402" spans="25:25" ht="12.75" hidden="1" customHeight="1" x14ac:dyDescent="0.25">
      <c r="Y402" s="296"/>
    </row>
    <row r="403" spans="25:25" ht="12.75" hidden="1" customHeight="1" x14ac:dyDescent="0.25">
      <c r="Y403" s="296"/>
    </row>
    <row r="404" spans="25:25" ht="12.75" hidden="1" customHeight="1" x14ac:dyDescent="0.25">
      <c r="Y404" s="296"/>
    </row>
    <row r="405" spans="25:25" ht="12.75" hidden="1" customHeight="1" x14ac:dyDescent="0.25">
      <c r="Y405" s="296"/>
    </row>
    <row r="406" spans="25:25" ht="12.75" hidden="1" customHeight="1" x14ac:dyDescent="0.25">
      <c r="Y406" s="296"/>
    </row>
    <row r="407" spans="25:25" ht="12.75" hidden="1" customHeight="1" x14ac:dyDescent="0.25">
      <c r="Y407" s="296"/>
    </row>
    <row r="408" spans="25:25" ht="12.75" hidden="1" customHeight="1" x14ac:dyDescent="0.25">
      <c r="Y408" s="296"/>
    </row>
    <row r="409" spans="25:25" ht="12.75" hidden="1" customHeight="1" x14ac:dyDescent="0.25">
      <c r="Y409" s="296"/>
    </row>
    <row r="410" spans="25:25" ht="12.75" hidden="1" customHeight="1" x14ac:dyDescent="0.25">
      <c r="Y410" s="296"/>
    </row>
    <row r="411" spans="25:25" ht="12.75" hidden="1" customHeight="1" x14ac:dyDescent="0.25">
      <c r="Y411" s="296"/>
    </row>
    <row r="412" spans="25:25" ht="12.75" hidden="1" customHeight="1" x14ac:dyDescent="0.25">
      <c r="Y412" s="296"/>
    </row>
    <row r="413" spans="25:25" ht="12.75" hidden="1" customHeight="1" x14ac:dyDescent="0.25">
      <c r="Y413" s="296"/>
    </row>
    <row r="414" spans="25:25" ht="12.75" hidden="1" customHeight="1" x14ac:dyDescent="0.25">
      <c r="Y414" s="296"/>
    </row>
    <row r="415" spans="25:25" ht="12.75" hidden="1" customHeight="1" x14ac:dyDescent="0.25">
      <c r="Y415" s="296"/>
    </row>
    <row r="416" spans="25:25" ht="12.75" hidden="1" customHeight="1" x14ac:dyDescent="0.25">
      <c r="Y416" s="296"/>
    </row>
    <row r="417" spans="25:25" ht="12.75" hidden="1" customHeight="1" x14ac:dyDescent="0.25">
      <c r="Y417" s="296"/>
    </row>
    <row r="418" spans="25:25" ht="12.75" hidden="1" customHeight="1" x14ac:dyDescent="0.25">
      <c r="Y418" s="296"/>
    </row>
    <row r="419" spans="25:25" ht="12.75" hidden="1" customHeight="1" x14ac:dyDescent="0.25">
      <c r="Y419" s="296"/>
    </row>
    <row r="420" spans="25:25" ht="12.75" hidden="1" customHeight="1" x14ac:dyDescent="0.25">
      <c r="Y420" s="296"/>
    </row>
    <row r="421" spans="25:25" ht="12.75" hidden="1" customHeight="1" x14ac:dyDescent="0.25">
      <c r="Y421" s="296"/>
    </row>
    <row r="422" spans="25:25" ht="12.75" hidden="1" customHeight="1" x14ac:dyDescent="0.25">
      <c r="Y422" s="296"/>
    </row>
    <row r="423" spans="25:25" ht="12.75" hidden="1" customHeight="1" x14ac:dyDescent="0.25">
      <c r="Y423" s="296"/>
    </row>
    <row r="424" spans="25:25" ht="12.75" hidden="1" customHeight="1" x14ac:dyDescent="0.25">
      <c r="Y424" s="296"/>
    </row>
    <row r="425" spans="25:25" ht="12.75" hidden="1" customHeight="1" x14ac:dyDescent="0.25">
      <c r="Y425" s="296"/>
    </row>
    <row r="426" spans="25:25" ht="12.75" hidden="1" customHeight="1" x14ac:dyDescent="0.25">
      <c r="Y426" s="296"/>
    </row>
    <row r="427" spans="25:25" ht="12.75" hidden="1" customHeight="1" x14ac:dyDescent="0.25">
      <c r="Y427" s="296"/>
    </row>
    <row r="428" spans="25:25" ht="12.75" hidden="1" customHeight="1" x14ac:dyDescent="0.25">
      <c r="Y428" s="296"/>
    </row>
    <row r="429" spans="25:25" ht="12.75" hidden="1" customHeight="1" x14ac:dyDescent="0.25">
      <c r="Y429" s="296"/>
    </row>
    <row r="430" spans="25:25" ht="12.75" hidden="1" customHeight="1" x14ac:dyDescent="0.25">
      <c r="Y430" s="296"/>
    </row>
    <row r="431" spans="25:25" ht="12.75" hidden="1" customHeight="1" x14ac:dyDescent="0.25">
      <c r="Y431" s="296"/>
    </row>
    <row r="432" spans="25:25" ht="12.75" hidden="1" customHeight="1" x14ac:dyDescent="0.25">
      <c r="Y432" s="296"/>
    </row>
    <row r="433" spans="25:25" ht="12.75" hidden="1" customHeight="1" x14ac:dyDescent="0.25">
      <c r="Y433" s="296"/>
    </row>
    <row r="434" spans="25:25" ht="12.75" hidden="1" customHeight="1" x14ac:dyDescent="0.25">
      <c r="Y434" s="296"/>
    </row>
    <row r="435" spans="25:25" ht="12.75" hidden="1" customHeight="1" x14ac:dyDescent="0.25">
      <c r="Y435" s="296"/>
    </row>
    <row r="436" spans="25:25" ht="12.75" hidden="1" customHeight="1" x14ac:dyDescent="0.25">
      <c r="Y436" s="296"/>
    </row>
    <row r="437" spans="25:25" ht="12.75" hidden="1" customHeight="1" x14ac:dyDescent="0.25">
      <c r="Y437" s="296"/>
    </row>
    <row r="438" spans="25:25" ht="12.75" hidden="1" customHeight="1" x14ac:dyDescent="0.25">
      <c r="Y438" s="296"/>
    </row>
    <row r="439" spans="25:25" ht="12.75" hidden="1" customHeight="1" x14ac:dyDescent="0.25">
      <c r="Y439" s="296"/>
    </row>
    <row r="440" spans="25:25" ht="12.75" hidden="1" customHeight="1" x14ac:dyDescent="0.25">
      <c r="Y440" s="296"/>
    </row>
    <row r="441" spans="25:25" ht="12.75" hidden="1" customHeight="1" x14ac:dyDescent="0.25">
      <c r="Y441" s="296"/>
    </row>
    <row r="442" spans="25:25" ht="12.75" hidden="1" customHeight="1" x14ac:dyDescent="0.25">
      <c r="Y442" s="296"/>
    </row>
    <row r="443" spans="25:25" ht="12.75" hidden="1" customHeight="1" x14ac:dyDescent="0.25">
      <c r="Y443" s="296"/>
    </row>
    <row r="444" spans="25:25" ht="12.75" hidden="1" customHeight="1" x14ac:dyDescent="0.25">
      <c r="Y444" s="296"/>
    </row>
    <row r="445" spans="25:25" ht="12.75" hidden="1" customHeight="1" x14ac:dyDescent="0.25">
      <c r="Y445" s="296"/>
    </row>
    <row r="446" spans="25:25" ht="12.75" hidden="1" customHeight="1" x14ac:dyDescent="0.25">
      <c r="Y446" s="296"/>
    </row>
    <row r="447" spans="25:25" ht="12.75" hidden="1" customHeight="1" x14ac:dyDescent="0.25">
      <c r="Y447" s="296"/>
    </row>
    <row r="448" spans="25:25" ht="12.75" hidden="1" customHeight="1" x14ac:dyDescent="0.25">
      <c r="Y448" s="296"/>
    </row>
    <row r="449" spans="25:25" ht="12.75" hidden="1" customHeight="1" x14ac:dyDescent="0.25">
      <c r="Y449" s="296"/>
    </row>
    <row r="450" spans="25:25" ht="12.75" hidden="1" customHeight="1" x14ac:dyDescent="0.25">
      <c r="Y450" s="296"/>
    </row>
    <row r="451" spans="25:25" ht="12.75" hidden="1" customHeight="1" x14ac:dyDescent="0.25">
      <c r="Y451" s="296"/>
    </row>
    <row r="452" spans="25:25" ht="12.75" hidden="1" customHeight="1" x14ac:dyDescent="0.25">
      <c r="Y452" s="296"/>
    </row>
    <row r="453" spans="25:25" ht="12.75" hidden="1" customHeight="1" x14ac:dyDescent="0.25">
      <c r="Y453" s="296"/>
    </row>
    <row r="454" spans="25:25" ht="12.75" hidden="1" customHeight="1" x14ac:dyDescent="0.25">
      <c r="Y454" s="296"/>
    </row>
    <row r="455" spans="25:25" ht="12.75" hidden="1" customHeight="1" x14ac:dyDescent="0.25">
      <c r="Y455" s="296"/>
    </row>
    <row r="456" spans="25:25" ht="12.75" hidden="1" customHeight="1" x14ac:dyDescent="0.25">
      <c r="Y456" s="296"/>
    </row>
    <row r="457" spans="25:25" ht="12.75" hidden="1" customHeight="1" x14ac:dyDescent="0.25">
      <c r="Y457" s="296"/>
    </row>
    <row r="458" spans="25:25" ht="12.75" hidden="1" customHeight="1" x14ac:dyDescent="0.25">
      <c r="Y458" s="296"/>
    </row>
    <row r="459" spans="25:25" ht="12.75" hidden="1" customHeight="1" x14ac:dyDescent="0.25">
      <c r="Y459" s="296"/>
    </row>
    <row r="460" spans="25:25" ht="12.75" hidden="1" customHeight="1" x14ac:dyDescent="0.25">
      <c r="Y460" s="296"/>
    </row>
    <row r="461" spans="25:25" ht="12.75" hidden="1" customHeight="1" x14ac:dyDescent="0.25">
      <c r="Y461" s="296"/>
    </row>
    <row r="462" spans="25:25" ht="12.75" hidden="1" customHeight="1" x14ac:dyDescent="0.25">
      <c r="Y462" s="296"/>
    </row>
    <row r="463" spans="25:25" ht="12.75" hidden="1" customHeight="1" x14ac:dyDescent="0.25">
      <c r="Y463" s="296"/>
    </row>
    <row r="464" spans="25:25" ht="12.75" hidden="1" customHeight="1" x14ac:dyDescent="0.25">
      <c r="Y464" s="296"/>
    </row>
    <row r="465" spans="25:25" ht="12.75" hidden="1" customHeight="1" x14ac:dyDescent="0.25">
      <c r="Y465" s="296"/>
    </row>
    <row r="466" spans="25:25" ht="12.75" hidden="1" customHeight="1" x14ac:dyDescent="0.25">
      <c r="Y466" s="296"/>
    </row>
    <row r="467" spans="25:25" ht="12.75" hidden="1" customHeight="1" x14ac:dyDescent="0.25">
      <c r="Y467" s="296"/>
    </row>
    <row r="468" spans="25:25" ht="12.75" hidden="1" customHeight="1" x14ac:dyDescent="0.25">
      <c r="Y468" s="296"/>
    </row>
    <row r="469" spans="25:25" ht="12.75" hidden="1" customHeight="1" x14ac:dyDescent="0.25">
      <c r="Y469" s="296"/>
    </row>
    <row r="470" spans="25:25" ht="12.75" hidden="1" customHeight="1" x14ac:dyDescent="0.25">
      <c r="Y470" s="296"/>
    </row>
    <row r="471" spans="25:25" ht="12.75" hidden="1" customHeight="1" x14ac:dyDescent="0.25">
      <c r="Y471" s="296"/>
    </row>
    <row r="472" spans="25:25" ht="12.75" hidden="1" customHeight="1" x14ac:dyDescent="0.25">
      <c r="Y472" s="296"/>
    </row>
    <row r="473" spans="25:25" ht="12.75" hidden="1" customHeight="1" x14ac:dyDescent="0.25">
      <c r="Y473" s="296"/>
    </row>
    <row r="474" spans="25:25" ht="12.75" hidden="1" customHeight="1" x14ac:dyDescent="0.25">
      <c r="Y474" s="296"/>
    </row>
    <row r="475" spans="25:25" ht="12.75" hidden="1" customHeight="1" x14ac:dyDescent="0.25">
      <c r="Y475" s="296"/>
    </row>
    <row r="476" spans="25:25" ht="12.75" hidden="1" customHeight="1" x14ac:dyDescent="0.25">
      <c r="Y476" s="296"/>
    </row>
    <row r="477" spans="25:25" ht="12.75" hidden="1" customHeight="1" x14ac:dyDescent="0.25">
      <c r="Y477" s="296"/>
    </row>
    <row r="478" spans="25:25" ht="12.75" hidden="1" customHeight="1" x14ac:dyDescent="0.25">
      <c r="Y478" s="296"/>
    </row>
    <row r="479" spans="25:25" ht="12.75" hidden="1" customHeight="1" x14ac:dyDescent="0.25">
      <c r="Y479" s="296"/>
    </row>
    <row r="480" spans="25:25" ht="12.75" hidden="1" customHeight="1" x14ac:dyDescent="0.25">
      <c r="Y480" s="296"/>
    </row>
    <row r="481" spans="25:25" ht="12.75" hidden="1" customHeight="1" x14ac:dyDescent="0.25">
      <c r="Y481" s="296"/>
    </row>
    <row r="482" spans="25:25" ht="12.75" hidden="1" customHeight="1" x14ac:dyDescent="0.25">
      <c r="Y482" s="296"/>
    </row>
    <row r="483" spans="25:25" ht="12.75" hidden="1" customHeight="1" x14ac:dyDescent="0.25">
      <c r="Y483" s="296"/>
    </row>
    <row r="484" spans="25:25" ht="12.75" hidden="1" customHeight="1" x14ac:dyDescent="0.25">
      <c r="Y484" s="296"/>
    </row>
    <row r="485" spans="25:25" ht="12.75" hidden="1" customHeight="1" x14ac:dyDescent="0.25">
      <c r="Y485" s="296"/>
    </row>
    <row r="486" spans="25:25" ht="12.75" hidden="1" customHeight="1" x14ac:dyDescent="0.25">
      <c r="Y486" s="296"/>
    </row>
    <row r="487" spans="25:25" ht="12.75" hidden="1" customHeight="1" x14ac:dyDescent="0.25">
      <c r="Y487" s="296"/>
    </row>
    <row r="488" spans="25:25" ht="12.75" hidden="1" customHeight="1" x14ac:dyDescent="0.25">
      <c r="Y488" s="296"/>
    </row>
    <row r="489" spans="25:25" ht="12.75" hidden="1" customHeight="1" x14ac:dyDescent="0.25">
      <c r="Y489" s="296"/>
    </row>
    <row r="490" spans="25:25" ht="12.75" hidden="1" customHeight="1" x14ac:dyDescent="0.25">
      <c r="Y490" s="296"/>
    </row>
    <row r="491" spans="25:25" ht="12.75" hidden="1" customHeight="1" x14ac:dyDescent="0.25">
      <c r="Y491" s="296"/>
    </row>
    <row r="492" spans="25:25" ht="12.75" hidden="1" customHeight="1" x14ac:dyDescent="0.25">
      <c r="Y492" s="296"/>
    </row>
    <row r="493" spans="25:25" ht="12.75" hidden="1" customHeight="1" x14ac:dyDescent="0.25">
      <c r="Y493" s="296"/>
    </row>
    <row r="494" spans="25:25" ht="12.75" hidden="1" customHeight="1" x14ac:dyDescent="0.25">
      <c r="Y494" s="296"/>
    </row>
    <row r="495" spans="25:25" ht="12.75" hidden="1" customHeight="1" x14ac:dyDescent="0.25">
      <c r="Y495" s="296"/>
    </row>
    <row r="496" spans="25:25" ht="12.75" hidden="1" customHeight="1" x14ac:dyDescent="0.25">
      <c r="Y496" s="296"/>
    </row>
    <row r="497" spans="25:25" ht="12.75" hidden="1" customHeight="1" x14ac:dyDescent="0.25">
      <c r="Y497" s="296"/>
    </row>
    <row r="498" spans="25:25" ht="12.75" hidden="1" customHeight="1" x14ac:dyDescent="0.25">
      <c r="Y498" s="296"/>
    </row>
    <row r="499" spans="25:25" ht="12.75" hidden="1" customHeight="1" x14ac:dyDescent="0.25">
      <c r="Y499" s="296"/>
    </row>
    <row r="500" spans="25:25" ht="12.75" hidden="1" customHeight="1" x14ac:dyDescent="0.25">
      <c r="Y500" s="296"/>
    </row>
    <row r="501" spans="25:25" ht="12.75" hidden="1" customHeight="1" x14ac:dyDescent="0.25">
      <c r="Y501" s="296"/>
    </row>
    <row r="502" spans="25:25" ht="12.75" hidden="1" customHeight="1" x14ac:dyDescent="0.25">
      <c r="Y502" s="296"/>
    </row>
    <row r="503" spans="25:25" ht="12.75" hidden="1" customHeight="1" x14ac:dyDescent="0.25">
      <c r="Y503" s="296"/>
    </row>
    <row r="504" spans="25:25" ht="12.75" hidden="1" customHeight="1" x14ac:dyDescent="0.25">
      <c r="Y504" s="296"/>
    </row>
    <row r="505" spans="25:25" ht="12.75" hidden="1" customHeight="1" x14ac:dyDescent="0.25">
      <c r="Y505" s="296"/>
    </row>
    <row r="506" spans="25:25" ht="12.75" hidden="1" customHeight="1" x14ac:dyDescent="0.25">
      <c r="Y506" s="296"/>
    </row>
    <row r="507" spans="25:25" ht="12.75" hidden="1" customHeight="1" x14ac:dyDescent="0.25">
      <c r="Y507" s="296"/>
    </row>
    <row r="508" spans="25:25" ht="12.75" hidden="1" customHeight="1" x14ac:dyDescent="0.25">
      <c r="Y508" s="296"/>
    </row>
    <row r="509" spans="25:25" ht="12.75" hidden="1" customHeight="1" x14ac:dyDescent="0.25">
      <c r="Y509" s="296"/>
    </row>
    <row r="510" spans="25:25" ht="12.75" hidden="1" customHeight="1" x14ac:dyDescent="0.25">
      <c r="Y510" s="296"/>
    </row>
    <row r="511" spans="25:25" ht="12.75" hidden="1" customHeight="1" x14ac:dyDescent="0.25">
      <c r="Y511" s="296"/>
    </row>
    <row r="512" spans="25:25" ht="12.75" hidden="1" customHeight="1" x14ac:dyDescent="0.25">
      <c r="Y512" s="296"/>
    </row>
    <row r="513" spans="25:25" ht="12.75" hidden="1" customHeight="1" x14ac:dyDescent="0.25">
      <c r="Y513" s="296"/>
    </row>
    <row r="514" spans="25:25" ht="12.75" hidden="1" customHeight="1" x14ac:dyDescent="0.25">
      <c r="Y514" s="296"/>
    </row>
    <row r="515" spans="25:25" ht="12.75" hidden="1" customHeight="1" x14ac:dyDescent="0.25">
      <c r="Y515" s="296"/>
    </row>
    <row r="516" spans="25:25" ht="12.75" hidden="1" customHeight="1" x14ac:dyDescent="0.25">
      <c r="Y516" s="296"/>
    </row>
    <row r="517" spans="25:25" ht="12.75" hidden="1" customHeight="1" x14ac:dyDescent="0.25">
      <c r="Y517" s="296"/>
    </row>
    <row r="518" spans="25:25" ht="12.75" hidden="1" customHeight="1" x14ac:dyDescent="0.25">
      <c r="Y518" s="296"/>
    </row>
    <row r="519" spans="25:25" ht="12.75" hidden="1" customHeight="1" x14ac:dyDescent="0.25">
      <c r="Y519" s="296"/>
    </row>
    <row r="520" spans="25:25" ht="12.75" hidden="1" customHeight="1" x14ac:dyDescent="0.25">
      <c r="Y520" s="296"/>
    </row>
    <row r="521" spans="25:25" ht="12.75" hidden="1" customHeight="1" x14ac:dyDescent="0.25">
      <c r="Y521" s="296"/>
    </row>
    <row r="522" spans="25:25" ht="12.75" hidden="1" customHeight="1" x14ac:dyDescent="0.25">
      <c r="Y522" s="296"/>
    </row>
    <row r="523" spans="25:25" ht="12.75" hidden="1" customHeight="1" x14ac:dyDescent="0.25">
      <c r="Y523" s="296"/>
    </row>
    <row r="524" spans="25:25" ht="12.75" hidden="1" customHeight="1" x14ac:dyDescent="0.25">
      <c r="Y524" s="296"/>
    </row>
    <row r="525" spans="25:25" ht="12.75" hidden="1" customHeight="1" x14ac:dyDescent="0.25">
      <c r="Y525" s="296"/>
    </row>
    <row r="526" spans="25:25" ht="12.75" hidden="1" customHeight="1" x14ac:dyDescent="0.25">
      <c r="Y526" s="296"/>
    </row>
    <row r="527" spans="25:25" ht="12.75" hidden="1" customHeight="1" x14ac:dyDescent="0.25">
      <c r="Y527" s="296"/>
    </row>
    <row r="528" spans="25:25" ht="12.75" hidden="1" customHeight="1" x14ac:dyDescent="0.25">
      <c r="Y528" s="296"/>
    </row>
    <row r="529" spans="25:25" ht="12.75" hidden="1" customHeight="1" x14ac:dyDescent="0.25">
      <c r="Y529" s="296"/>
    </row>
    <row r="530" spans="25:25" ht="12.75" hidden="1" customHeight="1" x14ac:dyDescent="0.25">
      <c r="Y530" s="296"/>
    </row>
    <row r="531" spans="25:25" ht="12.75" hidden="1" customHeight="1" x14ac:dyDescent="0.25">
      <c r="Y531" s="296"/>
    </row>
    <row r="532" spans="25:25" ht="12.75" hidden="1" customHeight="1" x14ac:dyDescent="0.25">
      <c r="Y532" s="296"/>
    </row>
    <row r="533" spans="25:25" ht="12.75" hidden="1" customHeight="1" x14ac:dyDescent="0.25">
      <c r="Y533" s="296"/>
    </row>
    <row r="534" spans="25:25" ht="12.75" hidden="1" customHeight="1" x14ac:dyDescent="0.25">
      <c r="Y534" s="296"/>
    </row>
    <row r="535" spans="25:25" ht="12.75" hidden="1" customHeight="1" x14ac:dyDescent="0.25">
      <c r="Y535" s="296"/>
    </row>
    <row r="536" spans="25:25" ht="12.75" hidden="1" customHeight="1" x14ac:dyDescent="0.25">
      <c r="Y536" s="296"/>
    </row>
    <row r="537" spans="25:25" ht="12.75" hidden="1" customHeight="1" x14ac:dyDescent="0.25">
      <c r="Y537" s="296"/>
    </row>
    <row r="538" spans="25:25" ht="12.75" hidden="1" customHeight="1" x14ac:dyDescent="0.25">
      <c r="Y538" s="296"/>
    </row>
    <row r="539" spans="25:25" ht="12.75" hidden="1" customHeight="1" x14ac:dyDescent="0.25">
      <c r="Y539" s="296"/>
    </row>
    <row r="540" spans="25:25" ht="12.75" hidden="1" customHeight="1" x14ac:dyDescent="0.25">
      <c r="Y540" s="296"/>
    </row>
    <row r="541" spans="25:25" ht="12.75" hidden="1" customHeight="1" x14ac:dyDescent="0.25">
      <c r="Y541" s="296"/>
    </row>
    <row r="542" spans="25:25" ht="12.75" hidden="1" customHeight="1" x14ac:dyDescent="0.25">
      <c r="Y542" s="296"/>
    </row>
    <row r="543" spans="25:25" ht="12.75" hidden="1" customHeight="1" x14ac:dyDescent="0.25">
      <c r="Y543" s="296"/>
    </row>
    <row r="544" spans="25:25" ht="12.75" hidden="1" customHeight="1" x14ac:dyDescent="0.25">
      <c r="Y544" s="296"/>
    </row>
    <row r="545" spans="25:25" ht="12.75" hidden="1" customHeight="1" x14ac:dyDescent="0.25">
      <c r="Y545" s="296"/>
    </row>
    <row r="546" spans="25:25" ht="12.75" hidden="1" customHeight="1" x14ac:dyDescent="0.25">
      <c r="Y546" s="296"/>
    </row>
    <row r="547" spans="25:25" ht="12.75" hidden="1" customHeight="1" x14ac:dyDescent="0.25">
      <c r="Y547" s="296"/>
    </row>
    <row r="548" spans="25:25" ht="12.75" hidden="1" customHeight="1" x14ac:dyDescent="0.25">
      <c r="Y548" s="296"/>
    </row>
    <row r="549" spans="25:25" ht="12.75" hidden="1" customHeight="1" x14ac:dyDescent="0.25">
      <c r="Y549" s="296"/>
    </row>
    <row r="550" spans="25:25" ht="12.75" hidden="1" customHeight="1" x14ac:dyDescent="0.25">
      <c r="Y550" s="296"/>
    </row>
    <row r="551" spans="25:25" ht="12.75" hidden="1" customHeight="1" x14ac:dyDescent="0.25">
      <c r="Y551" s="296"/>
    </row>
    <row r="552" spans="25:25" ht="12.75" hidden="1" customHeight="1" x14ac:dyDescent="0.25">
      <c r="Y552" s="296"/>
    </row>
    <row r="553" spans="25:25" ht="12.75" hidden="1" customHeight="1" x14ac:dyDescent="0.25">
      <c r="Y553" s="296"/>
    </row>
    <row r="554" spans="25:25" ht="12.75" hidden="1" customHeight="1" x14ac:dyDescent="0.25">
      <c r="Y554" s="296"/>
    </row>
    <row r="555" spans="25:25" ht="12.75" hidden="1" customHeight="1" x14ac:dyDescent="0.25">
      <c r="Y555" s="296"/>
    </row>
    <row r="556" spans="25:25" ht="12.75" hidden="1" customHeight="1" x14ac:dyDescent="0.25">
      <c r="Y556" s="296"/>
    </row>
    <row r="557" spans="25:25" ht="12.75" hidden="1" customHeight="1" x14ac:dyDescent="0.25">
      <c r="Y557" s="296"/>
    </row>
    <row r="558" spans="25:25" ht="12.75" hidden="1" customHeight="1" x14ac:dyDescent="0.25">
      <c r="Y558" s="296"/>
    </row>
    <row r="559" spans="25:25" ht="12.75" hidden="1" customHeight="1" x14ac:dyDescent="0.25">
      <c r="Y559" s="296"/>
    </row>
    <row r="560" spans="25:25" ht="12.75" hidden="1" customHeight="1" x14ac:dyDescent="0.25">
      <c r="Y560" s="296"/>
    </row>
    <row r="561" spans="25:25" ht="12.75" hidden="1" customHeight="1" x14ac:dyDescent="0.25">
      <c r="Y561" s="296"/>
    </row>
    <row r="562" spans="25:25" ht="12.75" hidden="1" customHeight="1" x14ac:dyDescent="0.25">
      <c r="Y562" s="296"/>
    </row>
    <row r="563" spans="25:25" ht="12.75" hidden="1" customHeight="1" x14ac:dyDescent="0.25">
      <c r="Y563" s="296"/>
    </row>
    <row r="564" spans="25:25" ht="12.75" hidden="1" customHeight="1" x14ac:dyDescent="0.25">
      <c r="Y564" s="296"/>
    </row>
    <row r="565" spans="25:25" ht="12.75" hidden="1" customHeight="1" x14ac:dyDescent="0.25">
      <c r="Y565" s="296"/>
    </row>
    <row r="566" spans="25:25" ht="12.75" hidden="1" customHeight="1" x14ac:dyDescent="0.25">
      <c r="Y566" s="296"/>
    </row>
    <row r="567" spans="25:25" ht="12.75" hidden="1" customHeight="1" x14ac:dyDescent="0.25">
      <c r="Y567" s="296"/>
    </row>
    <row r="568" spans="25:25" ht="12.75" hidden="1" customHeight="1" x14ac:dyDescent="0.25">
      <c r="Y568" s="296"/>
    </row>
    <row r="569" spans="25:25" ht="12.75" hidden="1" customHeight="1" x14ac:dyDescent="0.25">
      <c r="Y569" s="296"/>
    </row>
    <row r="570" spans="25:25" ht="12.75" hidden="1" customHeight="1" x14ac:dyDescent="0.25">
      <c r="Y570" s="296"/>
    </row>
    <row r="571" spans="25:25" ht="12.75" hidden="1" customHeight="1" x14ac:dyDescent="0.25">
      <c r="Y571" s="296"/>
    </row>
    <row r="572" spans="25:25" ht="12.75" hidden="1" customHeight="1" x14ac:dyDescent="0.25">
      <c r="Y572" s="296"/>
    </row>
    <row r="573" spans="25:25" ht="12.75" hidden="1" customHeight="1" x14ac:dyDescent="0.25">
      <c r="Y573" s="296"/>
    </row>
    <row r="574" spans="25:25" ht="12.75" hidden="1" customHeight="1" x14ac:dyDescent="0.25">
      <c r="Y574" s="296"/>
    </row>
    <row r="575" spans="25:25" ht="12.75" hidden="1" customHeight="1" x14ac:dyDescent="0.25">
      <c r="Y575" s="296"/>
    </row>
    <row r="576" spans="25:25" ht="12.75" hidden="1" customHeight="1" x14ac:dyDescent="0.25">
      <c r="Y576" s="296"/>
    </row>
    <row r="577" spans="25:25" ht="12.75" hidden="1" customHeight="1" x14ac:dyDescent="0.25">
      <c r="Y577" s="296"/>
    </row>
    <row r="578" spans="25:25" ht="12.75" hidden="1" customHeight="1" x14ac:dyDescent="0.25">
      <c r="Y578" s="296"/>
    </row>
    <row r="579" spans="25:25" ht="12.75" hidden="1" customHeight="1" x14ac:dyDescent="0.25">
      <c r="Y579" s="296"/>
    </row>
    <row r="580" spans="25:25" ht="12.75" hidden="1" customHeight="1" x14ac:dyDescent="0.25">
      <c r="Y580" s="296"/>
    </row>
    <row r="581" spans="25:25" ht="12.75" hidden="1" customHeight="1" x14ac:dyDescent="0.25">
      <c r="Y581" s="296"/>
    </row>
    <row r="582" spans="25:25" ht="12.75" hidden="1" customHeight="1" x14ac:dyDescent="0.25">
      <c r="Y582" s="296"/>
    </row>
    <row r="583" spans="25:25" ht="12.75" hidden="1" customHeight="1" x14ac:dyDescent="0.25">
      <c r="Y583" s="296"/>
    </row>
    <row r="584" spans="25:25" ht="12.75" hidden="1" customHeight="1" x14ac:dyDescent="0.25">
      <c r="Y584" s="296"/>
    </row>
    <row r="585" spans="25:25" ht="12.75" hidden="1" customHeight="1" x14ac:dyDescent="0.25">
      <c r="Y585" s="296"/>
    </row>
    <row r="586" spans="25:25" ht="12.75" hidden="1" customHeight="1" x14ac:dyDescent="0.25">
      <c r="Y586" s="296"/>
    </row>
    <row r="587" spans="25:25" ht="12.75" hidden="1" customHeight="1" x14ac:dyDescent="0.25">
      <c r="Y587" s="296"/>
    </row>
    <row r="588" spans="25:25" ht="12.75" hidden="1" customHeight="1" x14ac:dyDescent="0.25">
      <c r="Y588" s="296"/>
    </row>
    <row r="589" spans="25:25" ht="12.75" hidden="1" customHeight="1" x14ac:dyDescent="0.25">
      <c r="Y589" s="296"/>
    </row>
    <row r="590" spans="25:25" ht="12.75" hidden="1" customHeight="1" x14ac:dyDescent="0.25">
      <c r="Y590" s="296"/>
    </row>
    <row r="591" spans="25:25" ht="12.75" hidden="1" customHeight="1" x14ac:dyDescent="0.25">
      <c r="Y591" s="296"/>
    </row>
    <row r="592" spans="25:25" ht="12.75" hidden="1" customHeight="1" x14ac:dyDescent="0.25">
      <c r="Y592" s="296"/>
    </row>
    <row r="593" spans="25:25" ht="12.75" hidden="1" customHeight="1" x14ac:dyDescent="0.25">
      <c r="Y593" s="296"/>
    </row>
    <row r="594" spans="25:25" ht="12.75" hidden="1" customHeight="1" x14ac:dyDescent="0.25">
      <c r="Y594" s="296"/>
    </row>
    <row r="595" spans="25:25" ht="12.75" hidden="1" customHeight="1" x14ac:dyDescent="0.25">
      <c r="Y595" s="296"/>
    </row>
    <row r="596" spans="25:25" ht="12.75" hidden="1" customHeight="1" x14ac:dyDescent="0.25">
      <c r="Y596" s="296"/>
    </row>
    <row r="597" spans="25:25" ht="12.75" hidden="1" customHeight="1" x14ac:dyDescent="0.25">
      <c r="Y597" s="296"/>
    </row>
    <row r="598" spans="25:25" ht="12.75" hidden="1" customHeight="1" x14ac:dyDescent="0.25">
      <c r="Y598" s="296"/>
    </row>
    <row r="599" spans="25:25" ht="12.75" hidden="1" customHeight="1" x14ac:dyDescent="0.25">
      <c r="Y599" s="296"/>
    </row>
    <row r="600" spans="25:25" ht="12.75" hidden="1" customHeight="1" x14ac:dyDescent="0.25">
      <c r="Y600" s="296"/>
    </row>
    <row r="601" spans="25:25" ht="12.75" hidden="1" customHeight="1" x14ac:dyDescent="0.25">
      <c r="Y601" s="296"/>
    </row>
    <row r="602" spans="25:25" ht="12.75" hidden="1" customHeight="1" x14ac:dyDescent="0.25">
      <c r="Y602" s="296"/>
    </row>
    <row r="603" spans="25:25" ht="12.75" hidden="1" customHeight="1" x14ac:dyDescent="0.25">
      <c r="Y603" s="296"/>
    </row>
    <row r="604" spans="25:25" ht="12.75" hidden="1" customHeight="1" x14ac:dyDescent="0.25">
      <c r="Y604" s="296"/>
    </row>
    <row r="605" spans="25:25" ht="12.75" hidden="1" customHeight="1" x14ac:dyDescent="0.25">
      <c r="Y605" s="296"/>
    </row>
    <row r="606" spans="25:25" ht="12.75" hidden="1" customHeight="1" x14ac:dyDescent="0.25">
      <c r="Y606" s="296"/>
    </row>
    <row r="607" spans="25:25" ht="12.75" hidden="1" customHeight="1" x14ac:dyDescent="0.25">
      <c r="Y607" s="296"/>
    </row>
    <row r="608" spans="25:25" ht="12.75" hidden="1" customHeight="1" x14ac:dyDescent="0.25">
      <c r="Y608" s="296"/>
    </row>
    <row r="609" spans="25:25" ht="12.75" hidden="1" customHeight="1" x14ac:dyDescent="0.25">
      <c r="Y609" s="296"/>
    </row>
    <row r="610" spans="25:25" ht="12.75" hidden="1" customHeight="1" x14ac:dyDescent="0.25">
      <c r="Y610" s="296"/>
    </row>
    <row r="611" spans="25:25" ht="12.75" hidden="1" customHeight="1" x14ac:dyDescent="0.25">
      <c r="Y611" s="296"/>
    </row>
    <row r="612" spans="25:25" ht="12.75" hidden="1" customHeight="1" x14ac:dyDescent="0.25">
      <c r="Y612" s="296"/>
    </row>
    <row r="613" spans="25:25" ht="12.75" hidden="1" customHeight="1" x14ac:dyDescent="0.25">
      <c r="Y613" s="296"/>
    </row>
    <row r="614" spans="25:25" ht="12.75" hidden="1" customHeight="1" x14ac:dyDescent="0.25">
      <c r="Y614" s="296"/>
    </row>
    <row r="615" spans="25:25" ht="12.75" hidden="1" customHeight="1" x14ac:dyDescent="0.25">
      <c r="Y615" s="296"/>
    </row>
    <row r="616" spans="25:25" ht="12.75" hidden="1" customHeight="1" x14ac:dyDescent="0.25">
      <c r="Y616" s="296"/>
    </row>
    <row r="617" spans="25:25" ht="12.75" hidden="1" customHeight="1" x14ac:dyDescent="0.25">
      <c r="Y617" s="296"/>
    </row>
    <row r="618" spans="25:25" ht="12.75" hidden="1" customHeight="1" x14ac:dyDescent="0.25">
      <c r="Y618" s="296"/>
    </row>
    <row r="619" spans="25:25" ht="12.75" hidden="1" customHeight="1" x14ac:dyDescent="0.25">
      <c r="Y619" s="296"/>
    </row>
    <row r="620" spans="25:25" ht="12.75" hidden="1" customHeight="1" x14ac:dyDescent="0.25">
      <c r="Y620" s="296"/>
    </row>
    <row r="621" spans="25:25" ht="12.75" hidden="1" customHeight="1" x14ac:dyDescent="0.25">
      <c r="Y621" s="296"/>
    </row>
    <row r="622" spans="25:25" ht="12.75" hidden="1" customHeight="1" x14ac:dyDescent="0.25">
      <c r="Y622" s="296"/>
    </row>
    <row r="623" spans="25:25" ht="12.75" hidden="1" customHeight="1" x14ac:dyDescent="0.25">
      <c r="Y623" s="296"/>
    </row>
    <row r="624" spans="25:25" ht="12.75" hidden="1" customHeight="1" x14ac:dyDescent="0.25">
      <c r="Y624" s="296"/>
    </row>
    <row r="625" spans="25:25" ht="12.75" hidden="1" customHeight="1" x14ac:dyDescent="0.25">
      <c r="Y625" s="296"/>
    </row>
    <row r="626" spans="25:25" ht="12.75" hidden="1" customHeight="1" x14ac:dyDescent="0.25">
      <c r="Y626" s="296"/>
    </row>
    <row r="627" spans="25:25" ht="12.75" hidden="1" customHeight="1" x14ac:dyDescent="0.25">
      <c r="Y627" s="296"/>
    </row>
    <row r="628" spans="25:25" ht="12.75" hidden="1" customHeight="1" x14ac:dyDescent="0.25">
      <c r="Y628" s="296"/>
    </row>
    <row r="629" spans="25:25" ht="12.75" hidden="1" customHeight="1" x14ac:dyDescent="0.25">
      <c r="Y629" s="296"/>
    </row>
    <row r="630" spans="25:25" ht="12.75" hidden="1" customHeight="1" x14ac:dyDescent="0.25">
      <c r="Y630" s="296"/>
    </row>
    <row r="631" spans="25:25" ht="12.75" hidden="1" customHeight="1" x14ac:dyDescent="0.25">
      <c r="Y631" s="296"/>
    </row>
    <row r="632" spans="25:25" ht="12.75" hidden="1" customHeight="1" x14ac:dyDescent="0.25">
      <c r="Y632" s="296"/>
    </row>
    <row r="633" spans="25:25" ht="12.75" hidden="1" customHeight="1" x14ac:dyDescent="0.25">
      <c r="Y633" s="296"/>
    </row>
    <row r="634" spans="25:25" ht="12.75" hidden="1" customHeight="1" x14ac:dyDescent="0.25">
      <c r="Y634" s="296"/>
    </row>
    <row r="635" spans="25:25" ht="12.75" hidden="1" customHeight="1" x14ac:dyDescent="0.25">
      <c r="Y635" s="296"/>
    </row>
    <row r="636" spans="25:25" ht="12.75" hidden="1" customHeight="1" x14ac:dyDescent="0.25">
      <c r="Y636" s="296"/>
    </row>
    <row r="637" spans="25:25" ht="12.75" hidden="1" customHeight="1" x14ac:dyDescent="0.25">
      <c r="Y637" s="296"/>
    </row>
    <row r="638" spans="25:25" ht="12.75" hidden="1" customHeight="1" x14ac:dyDescent="0.25">
      <c r="Y638" s="296"/>
    </row>
    <row r="639" spans="25:25" ht="12.75" hidden="1" customHeight="1" x14ac:dyDescent="0.25">
      <c r="Y639" s="296"/>
    </row>
    <row r="640" spans="25:25" ht="12.75" hidden="1" customHeight="1" x14ac:dyDescent="0.25">
      <c r="Y640" s="296"/>
    </row>
    <row r="641" spans="25:25" ht="12.75" hidden="1" customHeight="1" x14ac:dyDescent="0.25">
      <c r="Y641" s="296"/>
    </row>
    <row r="642" spans="25:25" ht="12.75" hidden="1" customHeight="1" x14ac:dyDescent="0.25">
      <c r="Y642" s="296"/>
    </row>
    <row r="643" spans="25:25" ht="12.75" hidden="1" customHeight="1" x14ac:dyDescent="0.25">
      <c r="Y643" s="296"/>
    </row>
    <row r="644" spans="25:25" ht="12.75" hidden="1" customHeight="1" x14ac:dyDescent="0.25">
      <c r="Y644" s="296"/>
    </row>
    <row r="645" spans="25:25" ht="12.75" hidden="1" customHeight="1" x14ac:dyDescent="0.25">
      <c r="Y645" s="296"/>
    </row>
    <row r="646" spans="25:25" ht="12.75" hidden="1" customHeight="1" x14ac:dyDescent="0.25">
      <c r="Y646" s="296"/>
    </row>
    <row r="647" spans="25:25" ht="12.75" hidden="1" customHeight="1" x14ac:dyDescent="0.25">
      <c r="Y647" s="296"/>
    </row>
    <row r="648" spans="25:25" ht="12.75" hidden="1" customHeight="1" x14ac:dyDescent="0.25">
      <c r="Y648" s="296"/>
    </row>
    <row r="649" spans="25:25" ht="12.75" hidden="1" customHeight="1" x14ac:dyDescent="0.25">
      <c r="Y649" s="296"/>
    </row>
    <row r="650" spans="25:25" ht="12.75" hidden="1" customHeight="1" x14ac:dyDescent="0.25">
      <c r="Y650" s="296"/>
    </row>
    <row r="651" spans="25:25" ht="12.75" hidden="1" customHeight="1" x14ac:dyDescent="0.25">
      <c r="Y651" s="296"/>
    </row>
    <row r="652" spans="25:25" ht="12.75" hidden="1" customHeight="1" x14ac:dyDescent="0.25">
      <c r="Y652" s="296"/>
    </row>
    <row r="653" spans="25:25" ht="12.75" hidden="1" customHeight="1" x14ac:dyDescent="0.25">
      <c r="Y653" s="296"/>
    </row>
    <row r="654" spans="25:25" ht="12.75" hidden="1" customHeight="1" x14ac:dyDescent="0.25">
      <c r="Y654" s="296"/>
    </row>
    <row r="655" spans="25:25" ht="12.75" hidden="1" customHeight="1" x14ac:dyDescent="0.25">
      <c r="Y655" s="296"/>
    </row>
    <row r="656" spans="25:25" ht="12.75" hidden="1" customHeight="1" x14ac:dyDescent="0.25">
      <c r="Y656" s="296"/>
    </row>
    <row r="657" spans="25:25" ht="12.75" hidden="1" customHeight="1" x14ac:dyDescent="0.25">
      <c r="Y657" s="296"/>
    </row>
    <row r="658" spans="25:25" ht="12.75" hidden="1" customHeight="1" x14ac:dyDescent="0.25">
      <c r="Y658" s="296"/>
    </row>
    <row r="659" spans="25:25" ht="12.75" hidden="1" customHeight="1" x14ac:dyDescent="0.25">
      <c r="Y659" s="296"/>
    </row>
    <row r="660" spans="25:25" ht="12.75" hidden="1" customHeight="1" x14ac:dyDescent="0.25">
      <c r="Y660" s="296"/>
    </row>
    <row r="661" spans="25:25" ht="12.75" hidden="1" customHeight="1" x14ac:dyDescent="0.25">
      <c r="Y661" s="296"/>
    </row>
    <row r="662" spans="25:25" ht="12.75" hidden="1" customHeight="1" x14ac:dyDescent="0.25">
      <c r="Y662" s="296"/>
    </row>
    <row r="663" spans="25:25" ht="12.75" hidden="1" customHeight="1" x14ac:dyDescent="0.25">
      <c r="Y663" s="296"/>
    </row>
    <row r="664" spans="25:25" ht="12.75" hidden="1" customHeight="1" x14ac:dyDescent="0.25">
      <c r="Y664" s="296"/>
    </row>
    <row r="665" spans="25:25" ht="12.75" hidden="1" customHeight="1" x14ac:dyDescent="0.25">
      <c r="Y665" s="296"/>
    </row>
    <row r="666" spans="25:25" ht="12.75" hidden="1" customHeight="1" x14ac:dyDescent="0.25">
      <c r="Y666" s="296"/>
    </row>
    <row r="667" spans="25:25" ht="12.75" hidden="1" customHeight="1" x14ac:dyDescent="0.25">
      <c r="Y667" s="296"/>
    </row>
    <row r="668" spans="25:25" ht="12.75" hidden="1" customHeight="1" x14ac:dyDescent="0.25">
      <c r="Y668" s="296"/>
    </row>
    <row r="669" spans="25:25" ht="12.75" hidden="1" customHeight="1" x14ac:dyDescent="0.25">
      <c r="Y669" s="296"/>
    </row>
    <row r="670" spans="25:25" ht="12.75" hidden="1" customHeight="1" x14ac:dyDescent="0.25">
      <c r="Y670" s="296"/>
    </row>
    <row r="671" spans="25:25" ht="12.75" hidden="1" customHeight="1" x14ac:dyDescent="0.25">
      <c r="Y671" s="296"/>
    </row>
    <row r="672" spans="25:25" ht="12.75" hidden="1" customHeight="1" x14ac:dyDescent="0.25">
      <c r="Y672" s="296"/>
    </row>
    <row r="673" spans="25:25" ht="12.75" hidden="1" customHeight="1" x14ac:dyDescent="0.25">
      <c r="Y673" s="296"/>
    </row>
    <row r="674" spans="25:25" ht="12.75" hidden="1" customHeight="1" x14ac:dyDescent="0.25">
      <c r="Y674" s="296"/>
    </row>
    <row r="675" spans="25:25" ht="12.75" hidden="1" customHeight="1" x14ac:dyDescent="0.25">
      <c r="Y675" s="296"/>
    </row>
    <row r="676" spans="25:25" ht="12.75" hidden="1" customHeight="1" x14ac:dyDescent="0.25">
      <c r="Y676" s="296"/>
    </row>
    <row r="677" spans="25:25" ht="12.75" hidden="1" customHeight="1" x14ac:dyDescent="0.25">
      <c r="Y677" s="296"/>
    </row>
    <row r="678" spans="25:25" ht="12.75" hidden="1" customHeight="1" x14ac:dyDescent="0.25">
      <c r="Y678" s="296"/>
    </row>
    <row r="679" spans="25:25" ht="12.75" hidden="1" customHeight="1" x14ac:dyDescent="0.25">
      <c r="Y679" s="296"/>
    </row>
    <row r="680" spans="25:25" ht="12.75" hidden="1" customHeight="1" x14ac:dyDescent="0.25">
      <c r="Y680" s="296"/>
    </row>
    <row r="681" spans="25:25" ht="12.75" hidden="1" customHeight="1" x14ac:dyDescent="0.25">
      <c r="Y681" s="296"/>
    </row>
    <row r="682" spans="25:25" ht="12.75" hidden="1" customHeight="1" x14ac:dyDescent="0.25">
      <c r="Y682" s="296"/>
    </row>
    <row r="683" spans="25:25" ht="12.75" hidden="1" customHeight="1" x14ac:dyDescent="0.25">
      <c r="Y683" s="296"/>
    </row>
    <row r="684" spans="25:25" ht="12.75" hidden="1" customHeight="1" x14ac:dyDescent="0.25">
      <c r="Y684" s="296"/>
    </row>
    <row r="685" spans="25:25" ht="12.75" hidden="1" customHeight="1" x14ac:dyDescent="0.25">
      <c r="Y685" s="296"/>
    </row>
    <row r="686" spans="25:25" ht="12.75" hidden="1" customHeight="1" x14ac:dyDescent="0.25">
      <c r="Y686" s="296"/>
    </row>
    <row r="687" spans="25:25" ht="12.75" hidden="1" customHeight="1" x14ac:dyDescent="0.25">
      <c r="Y687" s="296"/>
    </row>
    <row r="688" spans="25:25" ht="12.75" hidden="1" customHeight="1" x14ac:dyDescent="0.25">
      <c r="Y688" s="296"/>
    </row>
    <row r="689" spans="25:25" ht="12.75" hidden="1" customHeight="1" x14ac:dyDescent="0.25">
      <c r="Y689" s="296"/>
    </row>
    <row r="690" spans="25:25" ht="12.75" hidden="1" customHeight="1" x14ac:dyDescent="0.25">
      <c r="Y690" s="296"/>
    </row>
    <row r="691" spans="25:25" ht="12.75" hidden="1" customHeight="1" x14ac:dyDescent="0.25">
      <c r="Y691" s="296"/>
    </row>
    <row r="692" spans="25:25" ht="12.75" hidden="1" customHeight="1" x14ac:dyDescent="0.25">
      <c r="Y692" s="296"/>
    </row>
    <row r="693" spans="25:25" ht="12.75" hidden="1" customHeight="1" x14ac:dyDescent="0.25">
      <c r="Y693" s="296"/>
    </row>
    <row r="694" spans="25:25" ht="12.75" hidden="1" customHeight="1" x14ac:dyDescent="0.25">
      <c r="Y694" s="296"/>
    </row>
    <row r="695" spans="25:25" ht="12.75" hidden="1" customHeight="1" x14ac:dyDescent="0.25">
      <c r="Y695" s="296"/>
    </row>
    <row r="696" spans="25:25" ht="12.75" hidden="1" customHeight="1" x14ac:dyDescent="0.25">
      <c r="Y696" s="296"/>
    </row>
    <row r="697" spans="25:25" ht="12.75" hidden="1" customHeight="1" x14ac:dyDescent="0.25">
      <c r="Y697" s="296"/>
    </row>
    <row r="698" spans="25:25" ht="12.75" hidden="1" customHeight="1" x14ac:dyDescent="0.25">
      <c r="Y698" s="296"/>
    </row>
    <row r="699" spans="25:25" ht="12.75" hidden="1" customHeight="1" x14ac:dyDescent="0.25">
      <c r="Y699" s="296"/>
    </row>
    <row r="700" spans="25:25" ht="12.75" hidden="1" customHeight="1" x14ac:dyDescent="0.25">
      <c r="Y700" s="296"/>
    </row>
    <row r="701" spans="25:25" ht="12.75" hidden="1" customHeight="1" x14ac:dyDescent="0.25">
      <c r="Y701" s="296"/>
    </row>
    <row r="702" spans="25:25" ht="12.75" hidden="1" customHeight="1" x14ac:dyDescent="0.25">
      <c r="Y702" s="296"/>
    </row>
    <row r="703" spans="25:25" ht="12.75" hidden="1" customHeight="1" x14ac:dyDescent="0.25">
      <c r="Y703" s="296"/>
    </row>
    <row r="704" spans="25:25" ht="12.75" hidden="1" customHeight="1" x14ac:dyDescent="0.25">
      <c r="Y704" s="296"/>
    </row>
    <row r="705" spans="25:25" ht="12.75" hidden="1" customHeight="1" x14ac:dyDescent="0.25">
      <c r="Y705" s="296"/>
    </row>
    <row r="706" spans="25:25" ht="12.75" hidden="1" customHeight="1" x14ac:dyDescent="0.25">
      <c r="Y706" s="296"/>
    </row>
    <row r="707" spans="25:25" ht="12.75" hidden="1" customHeight="1" x14ac:dyDescent="0.25">
      <c r="Y707" s="296"/>
    </row>
    <row r="708" spans="25:25" ht="12.75" hidden="1" customHeight="1" x14ac:dyDescent="0.25">
      <c r="Y708" s="296"/>
    </row>
    <row r="709" spans="25:25" ht="12.75" hidden="1" customHeight="1" x14ac:dyDescent="0.25">
      <c r="Y709" s="296"/>
    </row>
    <row r="710" spans="25:25" ht="12.75" hidden="1" customHeight="1" x14ac:dyDescent="0.25">
      <c r="Y710" s="296"/>
    </row>
    <row r="711" spans="25:25" ht="12.75" hidden="1" customHeight="1" x14ac:dyDescent="0.25">
      <c r="Y711" s="296"/>
    </row>
    <row r="712" spans="25:25" ht="12.75" hidden="1" customHeight="1" x14ac:dyDescent="0.25">
      <c r="Y712" s="296"/>
    </row>
    <row r="713" spans="25:25" ht="12.75" hidden="1" customHeight="1" x14ac:dyDescent="0.25">
      <c r="Y713" s="296"/>
    </row>
    <row r="714" spans="25:25" ht="12.75" hidden="1" customHeight="1" x14ac:dyDescent="0.25"/>
    <row r="715" spans="25:25" ht="12.75" hidden="1" customHeight="1" x14ac:dyDescent="0.25"/>
    <row r="716" spans="25:25" ht="12.75" hidden="1" customHeight="1" x14ac:dyDescent="0.25"/>
    <row r="717" spans="25:25" ht="12.75" hidden="1" customHeight="1" x14ac:dyDescent="0.25"/>
  </sheetData>
  <sheetProtection algorithmName="SHA-512" hashValue="nIXqEjEISz0iDdMWME+3IPGZ4dZE9WJ3ENgjvnhvEI3LxfLwdSLtJGmkfln5LCAX4D5481VxcLibvSSUvuEtVQ==" saltValue="ZEGSXk9LH1cw3Y+gw06qAg==" spinCount="100000" sheet="1" objects="1" scenarios="1"/>
  <mergeCells count="353">
    <mergeCell ref="C92:D92"/>
    <mergeCell ref="O44:Q44"/>
    <mergeCell ref="O45:Q45"/>
    <mergeCell ref="O46:Q46"/>
    <mergeCell ref="O47:Q47"/>
    <mergeCell ref="O48:Q48"/>
    <mergeCell ref="B43:Q43"/>
    <mergeCell ref="K92:Q92"/>
    <mergeCell ref="B90:C90"/>
    <mergeCell ref="F90:G90"/>
    <mergeCell ref="B89:E89"/>
    <mergeCell ref="F89:G89"/>
    <mergeCell ref="B87:E87"/>
    <mergeCell ref="F87:G87"/>
    <mergeCell ref="I87:J87"/>
    <mergeCell ref="K87:L87"/>
    <mergeCell ref="M87:N87"/>
    <mergeCell ref="O87:Q87"/>
    <mergeCell ref="I90:J90"/>
    <mergeCell ref="K90:L90"/>
    <mergeCell ref="B88:E88"/>
    <mergeCell ref="F88:G88"/>
    <mergeCell ref="I88:J88"/>
    <mergeCell ref="K88:L88"/>
    <mergeCell ref="K1:Q1"/>
    <mergeCell ref="K34:Q34"/>
    <mergeCell ref="C21:I21"/>
    <mergeCell ref="J21:P21"/>
    <mergeCell ref="C24:I24"/>
    <mergeCell ref="J24:P24"/>
    <mergeCell ref="C19:I19"/>
    <mergeCell ref="J19:P19"/>
    <mergeCell ref="C20:I20"/>
    <mergeCell ref="J20:P20"/>
    <mergeCell ref="N14:O14"/>
    <mergeCell ref="C16:J16"/>
    <mergeCell ref="K16:L16"/>
    <mergeCell ref="C1:D1"/>
    <mergeCell ref="C34:D34"/>
    <mergeCell ref="C25:I25"/>
    <mergeCell ref="J25:P25"/>
    <mergeCell ref="C26:I26"/>
    <mergeCell ref="J26:P26"/>
    <mergeCell ref="B2:W2"/>
    <mergeCell ref="B3:W3"/>
    <mergeCell ref="N7:W7"/>
    <mergeCell ref="P14:V14"/>
    <mergeCell ref="D7:L7"/>
    <mergeCell ref="M88:N88"/>
    <mergeCell ref="O88:Q88"/>
    <mergeCell ref="I89:J89"/>
    <mergeCell ref="K89:L89"/>
    <mergeCell ref="B86:E86"/>
    <mergeCell ref="F86:G86"/>
    <mergeCell ref="I86:J86"/>
    <mergeCell ref="K86:L86"/>
    <mergeCell ref="M86:N86"/>
    <mergeCell ref="O86:Q86"/>
    <mergeCell ref="O89:S89"/>
    <mergeCell ref="B85:E85"/>
    <mergeCell ref="F85:G85"/>
    <mergeCell ref="I85:J85"/>
    <mergeCell ref="K85:L85"/>
    <mergeCell ref="M85:N85"/>
    <mergeCell ref="O85:Q85"/>
    <mergeCell ref="B84:E84"/>
    <mergeCell ref="F84:G84"/>
    <mergeCell ref="I84:J84"/>
    <mergeCell ref="K84:L84"/>
    <mergeCell ref="M84:N84"/>
    <mergeCell ref="O84:Q84"/>
    <mergeCell ref="B83:E83"/>
    <mergeCell ref="F83:G83"/>
    <mergeCell ref="I83:J83"/>
    <mergeCell ref="K83:L83"/>
    <mergeCell ref="M83:N83"/>
    <mergeCell ref="O83:Q83"/>
    <mergeCell ref="B82:E82"/>
    <mergeCell ref="F82:G82"/>
    <mergeCell ref="I82:J82"/>
    <mergeCell ref="K82:L82"/>
    <mergeCell ref="M82:N82"/>
    <mergeCell ref="O82:Q82"/>
    <mergeCell ref="B81:E81"/>
    <mergeCell ref="F81:G81"/>
    <mergeCell ref="I81:J81"/>
    <mergeCell ref="K81:L81"/>
    <mergeCell ref="M81:N81"/>
    <mergeCell ref="O81:Q81"/>
    <mergeCell ref="B80:E80"/>
    <mergeCell ref="F80:G80"/>
    <mergeCell ref="I80:J80"/>
    <mergeCell ref="K80:L80"/>
    <mergeCell ref="M80:N80"/>
    <mergeCell ref="O80:Q80"/>
    <mergeCell ref="B79:E79"/>
    <mergeCell ref="F79:G79"/>
    <mergeCell ref="I79:J79"/>
    <mergeCell ref="K79:L79"/>
    <mergeCell ref="M79:N79"/>
    <mergeCell ref="O79:Q79"/>
    <mergeCell ref="B78:E78"/>
    <mergeCell ref="F78:G78"/>
    <mergeCell ref="I78:J78"/>
    <mergeCell ref="K78:L78"/>
    <mergeCell ref="M78:N78"/>
    <mergeCell ref="O78:Q78"/>
    <mergeCell ref="B77:E77"/>
    <mergeCell ref="F77:G77"/>
    <mergeCell ref="I77:J77"/>
    <mergeCell ref="K77:L77"/>
    <mergeCell ref="M77:N77"/>
    <mergeCell ref="O77:Q77"/>
    <mergeCell ref="B76:E76"/>
    <mergeCell ref="F76:G76"/>
    <mergeCell ref="I76:J76"/>
    <mergeCell ref="K76:L76"/>
    <mergeCell ref="M76:N76"/>
    <mergeCell ref="O76:Q76"/>
    <mergeCell ref="B75:E75"/>
    <mergeCell ref="F75:G75"/>
    <mergeCell ref="I75:J75"/>
    <mergeCell ref="K75:L75"/>
    <mergeCell ref="M75:N75"/>
    <mergeCell ref="O75:Q75"/>
    <mergeCell ref="B74:E74"/>
    <mergeCell ref="F74:G74"/>
    <mergeCell ref="I74:J74"/>
    <mergeCell ref="K74:L74"/>
    <mergeCell ref="M74:N74"/>
    <mergeCell ref="O74:Q74"/>
    <mergeCell ref="B73:E73"/>
    <mergeCell ref="F73:G73"/>
    <mergeCell ref="I73:J73"/>
    <mergeCell ref="K73:L73"/>
    <mergeCell ref="M73:N73"/>
    <mergeCell ref="O73:Q73"/>
    <mergeCell ref="B72:E72"/>
    <mergeCell ref="F72:G72"/>
    <mergeCell ref="I72:J72"/>
    <mergeCell ref="K72:L72"/>
    <mergeCell ref="M72:N72"/>
    <mergeCell ref="O72:Q72"/>
    <mergeCell ref="B71:E71"/>
    <mergeCell ref="F71:G71"/>
    <mergeCell ref="I71:J71"/>
    <mergeCell ref="K71:L71"/>
    <mergeCell ref="M71:N71"/>
    <mergeCell ref="O71:Q71"/>
    <mergeCell ref="B70:E70"/>
    <mergeCell ref="F70:G70"/>
    <mergeCell ref="I70:J70"/>
    <mergeCell ref="K70:L70"/>
    <mergeCell ref="M70:N70"/>
    <mergeCell ref="O70:Q70"/>
    <mergeCell ref="B69:E69"/>
    <mergeCell ref="F69:G69"/>
    <mergeCell ref="I69:J69"/>
    <mergeCell ref="K69:L69"/>
    <mergeCell ref="M69:N69"/>
    <mergeCell ref="O69:Q69"/>
    <mergeCell ref="B68:E68"/>
    <mergeCell ref="F68:G68"/>
    <mergeCell ref="I68:J68"/>
    <mergeCell ref="K68:L68"/>
    <mergeCell ref="M68:N68"/>
    <mergeCell ref="O68:Q68"/>
    <mergeCell ref="B67:E67"/>
    <mergeCell ref="F67:G67"/>
    <mergeCell ref="I67:J67"/>
    <mergeCell ref="K67:L67"/>
    <mergeCell ref="M67:N67"/>
    <mergeCell ref="O67:Q67"/>
    <mergeCell ref="B61:E61"/>
    <mergeCell ref="F61:G61"/>
    <mergeCell ref="I61:J61"/>
    <mergeCell ref="K61:L61"/>
    <mergeCell ref="M61:N61"/>
    <mergeCell ref="O61:Q61"/>
    <mergeCell ref="B62:E62"/>
    <mergeCell ref="F62:G62"/>
    <mergeCell ref="I62:J62"/>
    <mergeCell ref="K62:L62"/>
    <mergeCell ref="M62:N62"/>
    <mergeCell ref="O62:Q62"/>
    <mergeCell ref="B63:E63"/>
    <mergeCell ref="F63:G63"/>
    <mergeCell ref="I63:J63"/>
    <mergeCell ref="K63:L63"/>
    <mergeCell ref="M63:N63"/>
    <mergeCell ref="O63:Q63"/>
    <mergeCell ref="B60:E60"/>
    <mergeCell ref="F60:G60"/>
    <mergeCell ref="I60:J60"/>
    <mergeCell ref="K60:L60"/>
    <mergeCell ref="M60:N60"/>
    <mergeCell ref="O60:Q60"/>
    <mergeCell ref="B59:E59"/>
    <mergeCell ref="F59:G59"/>
    <mergeCell ref="I59:J59"/>
    <mergeCell ref="K59:L59"/>
    <mergeCell ref="M59:N59"/>
    <mergeCell ref="O59:Q59"/>
    <mergeCell ref="B58:E58"/>
    <mergeCell ref="F58:G58"/>
    <mergeCell ref="I58:J58"/>
    <mergeCell ref="K58:L58"/>
    <mergeCell ref="M58:N58"/>
    <mergeCell ref="O58:Q58"/>
    <mergeCell ref="B57:E57"/>
    <mergeCell ref="F57:G57"/>
    <mergeCell ref="I57:J57"/>
    <mergeCell ref="K57:L57"/>
    <mergeCell ref="M57:N57"/>
    <mergeCell ref="O57:Q57"/>
    <mergeCell ref="I56:J56"/>
    <mergeCell ref="K56:L56"/>
    <mergeCell ref="M56:N56"/>
    <mergeCell ref="O56:Q56"/>
    <mergeCell ref="B55:E55"/>
    <mergeCell ref="F55:G55"/>
    <mergeCell ref="I55:J55"/>
    <mergeCell ref="K55:L55"/>
    <mergeCell ref="M55:N55"/>
    <mergeCell ref="O55:Q55"/>
    <mergeCell ref="I48:J48"/>
    <mergeCell ref="K48:L48"/>
    <mergeCell ref="M48:N48"/>
    <mergeCell ref="B51:E51"/>
    <mergeCell ref="F51:G51"/>
    <mergeCell ref="I51:J51"/>
    <mergeCell ref="K51:L51"/>
    <mergeCell ref="M51:N51"/>
    <mergeCell ref="B50:E50"/>
    <mergeCell ref="F50:G50"/>
    <mergeCell ref="I50:J50"/>
    <mergeCell ref="K50:L50"/>
    <mergeCell ref="M50:N50"/>
    <mergeCell ref="K49:L49"/>
    <mergeCell ref="M49:N49"/>
    <mergeCell ref="B38:W38"/>
    <mergeCell ref="B35:W35"/>
    <mergeCell ref="B36:W36"/>
    <mergeCell ref="B4:W4"/>
    <mergeCell ref="B5:W5"/>
    <mergeCell ref="C6:W6"/>
    <mergeCell ref="C9:W9"/>
    <mergeCell ref="B8:W8"/>
    <mergeCell ref="B11:W11"/>
    <mergeCell ref="B13:W13"/>
    <mergeCell ref="B15:W15"/>
    <mergeCell ref="B17:W17"/>
    <mergeCell ref="B22:W22"/>
    <mergeCell ref="B27:W27"/>
    <mergeCell ref="B33:W33"/>
    <mergeCell ref="C37:W37"/>
    <mergeCell ref="C28:W28"/>
    <mergeCell ref="B29:W29"/>
    <mergeCell ref="B30:W30"/>
    <mergeCell ref="B31:W31"/>
    <mergeCell ref="M16:W16"/>
    <mergeCell ref="D14:L14"/>
    <mergeCell ref="D12:L12"/>
    <mergeCell ref="D10:L10"/>
    <mergeCell ref="S42:W42"/>
    <mergeCell ref="S41:W41"/>
    <mergeCell ref="M42:R42"/>
    <mergeCell ref="M41:R41"/>
    <mergeCell ref="H42:L42"/>
    <mergeCell ref="H41:L41"/>
    <mergeCell ref="B42:G42"/>
    <mergeCell ref="B41:G41"/>
    <mergeCell ref="B47:E47"/>
    <mergeCell ref="F47:G47"/>
    <mergeCell ref="I47:J47"/>
    <mergeCell ref="K47:L47"/>
    <mergeCell ref="M47:N47"/>
    <mergeCell ref="B46:E46"/>
    <mergeCell ref="B45:E45"/>
    <mergeCell ref="F45:G45"/>
    <mergeCell ref="I45:J45"/>
    <mergeCell ref="B98:W98"/>
    <mergeCell ref="B99:W99"/>
    <mergeCell ref="B100:W100"/>
    <mergeCell ref="C95:W95"/>
    <mergeCell ref="B93:W93"/>
    <mergeCell ref="B91:W91"/>
    <mergeCell ref="B54:E54"/>
    <mergeCell ref="F54:G54"/>
    <mergeCell ref="I54:J54"/>
    <mergeCell ref="K54:L54"/>
    <mergeCell ref="M54:N54"/>
    <mergeCell ref="O54:Q54"/>
    <mergeCell ref="F66:G66"/>
    <mergeCell ref="I66:J66"/>
    <mergeCell ref="K66:L66"/>
    <mergeCell ref="M66:N66"/>
    <mergeCell ref="O66:Q66"/>
    <mergeCell ref="B64:E64"/>
    <mergeCell ref="F64:G64"/>
    <mergeCell ref="I64:J64"/>
    <mergeCell ref="K64:L64"/>
    <mergeCell ref="M64:N64"/>
    <mergeCell ref="O64:Q64"/>
    <mergeCell ref="B65:E65"/>
    <mergeCell ref="B94:W94"/>
    <mergeCell ref="B96:W96"/>
    <mergeCell ref="B97:W97"/>
    <mergeCell ref="B40:W40"/>
    <mergeCell ref="K45:L45"/>
    <mergeCell ref="M45:N45"/>
    <mergeCell ref="B44:E44"/>
    <mergeCell ref="F44:G44"/>
    <mergeCell ref="I44:J44"/>
    <mergeCell ref="K44:L44"/>
    <mergeCell ref="M44:N44"/>
    <mergeCell ref="F46:G46"/>
    <mergeCell ref="I46:J46"/>
    <mergeCell ref="K46:L46"/>
    <mergeCell ref="M46:N46"/>
    <mergeCell ref="B49:E49"/>
    <mergeCell ref="F49:G49"/>
    <mergeCell ref="I49:J49"/>
    <mergeCell ref="B52:E52"/>
    <mergeCell ref="B66:E66"/>
    <mergeCell ref="B53:E53"/>
    <mergeCell ref="F53:G53"/>
    <mergeCell ref="I53:J53"/>
    <mergeCell ref="K53:L53"/>
    <mergeCell ref="F65:G65"/>
    <mergeCell ref="I65:J65"/>
    <mergeCell ref="K65:L65"/>
    <mergeCell ref="M65:N65"/>
    <mergeCell ref="O65:Q65"/>
    <mergeCell ref="N10:W10"/>
    <mergeCell ref="X1:X86"/>
    <mergeCell ref="B32:W32"/>
    <mergeCell ref="C39:W39"/>
    <mergeCell ref="M53:N53"/>
    <mergeCell ref="O53:Q53"/>
    <mergeCell ref="B56:E56"/>
    <mergeCell ref="F56:G56"/>
    <mergeCell ref="N12:W12"/>
    <mergeCell ref="O52:Q52"/>
    <mergeCell ref="O49:Q49"/>
    <mergeCell ref="O51:Q51"/>
    <mergeCell ref="O50:Q50"/>
    <mergeCell ref="B48:E48"/>
    <mergeCell ref="F48:G48"/>
    <mergeCell ref="F52:G52"/>
    <mergeCell ref="I52:J52"/>
    <mergeCell ref="K52:L52"/>
    <mergeCell ref="M52:N52"/>
  </mergeCells>
  <dataValidations count="2">
    <dataValidation type="textLength" operator="lessThanOrEqual" allowBlank="1" showInputMessage="1" showErrorMessage="1" sqref="B96:B98 B29:B31" xr:uid="{2EE3ADF1-6036-48D1-BBA9-7DBEFCD4E88E}">
      <formula1>3000</formula1>
    </dataValidation>
    <dataValidation type="list" allowBlank="1" showInputMessage="1" showErrorMessage="1" sqref="R46:R88" xr:uid="{B9A0AEC0-3C4C-40D1-BB53-71009BE0EEB0}">
      <formula1>Yes_No</formula1>
    </dataValidation>
  </dataValidations>
  <printOptions horizontalCentered="1"/>
  <pageMargins left="0.2" right="0.2" top="0.75" bottom="0" header="0.3" footer="0.3"/>
  <pageSetup scale="60" orientation="landscape" horizontalDpi="4294967295" verticalDpi="4294967295" r:id="rId1"/>
  <headerFooter>
    <oddFooter>&amp;L&amp;"Times New Roman,Regular"&amp;8&amp;D&amp;R&amp;"Times New Roman,Regular"&amp;8Title IV, Part A
Individual Application</oddFooter>
  </headerFooter>
  <rowBreaks count="2" manualBreakCount="2">
    <brk id="33" max="16383" man="1"/>
    <brk id="86" max="16383" man="1"/>
  </rowBreaks>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tion must be Yes, No, or Attendance Only" xr:uid="{9F72D9FE-BDD1-4099-830A-C2F879CA9971}">
          <x14:formula1>
            <xm:f>Prefills!$J$8:$J$9</xm:f>
          </x14:formula1>
          <xm:sqref>F46:G88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D6EFE-0CA7-4C51-B97A-57E2DCB16D09}">
  <sheetPr codeName="Sheet9">
    <pageSetUpPr fitToPage="1"/>
  </sheetPr>
  <dimension ref="A1:V10"/>
  <sheetViews>
    <sheetView showGridLines="0" showZeros="0" zoomScaleNormal="100" workbookViewId="0">
      <selection activeCell="B2" sqref="B2:Q2"/>
    </sheetView>
  </sheetViews>
  <sheetFormatPr defaultColWidth="0" defaultRowHeight="12.75" customHeight="1" zeroHeight="1" x14ac:dyDescent="0.3"/>
  <cols>
    <col min="1" max="1" width="1.44140625" style="196" customWidth="1"/>
    <col min="2" max="7" width="9.33203125" style="574" customWidth="1"/>
    <col min="8" max="8" width="9.6640625" style="574" customWidth="1"/>
    <col min="9" max="9" width="13" style="574" customWidth="1"/>
    <col min="10" max="11" width="6" style="574" customWidth="1"/>
    <col min="12" max="17" width="9.33203125" style="574" customWidth="1"/>
    <col min="18" max="18" width="1.44140625" style="196" customWidth="1"/>
    <col min="19" max="19" width="17.33203125" style="182" customWidth="1"/>
    <col min="20" max="20" width="9.109375" style="182" hidden="1" customWidth="1"/>
    <col min="21" max="16384" width="9.109375" style="182" hidden="1"/>
  </cols>
  <sheetData>
    <row r="1" spans="1:22" s="2" customFormat="1" ht="13.2" x14ac:dyDescent="0.25">
      <c r="A1" s="786"/>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787"/>
      <c r="S1" s="9"/>
      <c r="T1" s="9"/>
      <c r="U1" s="9"/>
      <c r="V1" s="9"/>
    </row>
    <row r="2" spans="1:22" s="180" customFormat="1" ht="20.25" customHeight="1" thickBot="1" x14ac:dyDescent="0.3">
      <c r="A2" s="786"/>
      <c r="B2" s="788" t="s">
        <v>625</v>
      </c>
      <c r="C2" s="788"/>
      <c r="D2" s="788"/>
      <c r="E2" s="788"/>
      <c r="F2" s="788"/>
      <c r="G2" s="788"/>
      <c r="H2" s="788"/>
      <c r="I2" s="788"/>
      <c r="J2" s="788"/>
      <c r="K2" s="788"/>
      <c r="L2" s="788"/>
      <c r="M2" s="788"/>
      <c r="N2" s="788"/>
      <c r="O2" s="788"/>
      <c r="P2" s="788"/>
      <c r="Q2" s="788"/>
      <c r="R2" s="787"/>
      <c r="S2" s="179"/>
    </row>
    <row r="3" spans="1:22" ht="14.4" x14ac:dyDescent="0.3">
      <c r="A3" s="786"/>
      <c r="B3" s="789"/>
      <c r="C3" s="789"/>
      <c r="D3" s="789"/>
      <c r="E3" s="789"/>
      <c r="F3" s="789"/>
      <c r="G3" s="789"/>
      <c r="H3" s="789"/>
      <c r="I3" s="789"/>
      <c r="J3" s="789"/>
      <c r="K3" s="789"/>
      <c r="L3" s="789"/>
      <c r="M3" s="789"/>
      <c r="N3" s="789"/>
      <c r="O3" s="789"/>
      <c r="P3" s="789"/>
      <c r="Q3" s="789"/>
      <c r="R3" s="787"/>
      <c r="S3" s="181"/>
    </row>
    <row r="4" spans="1:22" ht="120.75" customHeight="1" x14ac:dyDescent="0.3">
      <c r="A4" s="786"/>
      <c r="B4" s="790" t="s">
        <v>83</v>
      </c>
      <c r="C4" s="790"/>
      <c r="D4" s="790"/>
      <c r="E4" s="790"/>
      <c r="F4" s="790"/>
      <c r="G4" s="790"/>
      <c r="H4" s="790"/>
      <c r="I4" s="790"/>
      <c r="J4" s="790"/>
      <c r="K4" s="790"/>
      <c r="L4" s="790"/>
      <c r="M4" s="790"/>
      <c r="N4" s="790"/>
      <c r="O4" s="790"/>
      <c r="P4" s="790"/>
      <c r="Q4" s="790"/>
      <c r="R4" s="787"/>
      <c r="S4" s="181"/>
    </row>
    <row r="5" spans="1:22" ht="12.75" customHeight="1" x14ac:dyDescent="0.3">
      <c r="A5" s="786"/>
      <c r="B5" s="800"/>
      <c r="C5" s="800"/>
      <c r="D5" s="800"/>
      <c r="E5" s="800"/>
      <c r="F5" s="800"/>
      <c r="G5" s="800"/>
      <c r="H5" s="800"/>
      <c r="I5" s="800"/>
      <c r="J5" s="800"/>
      <c r="K5" s="800"/>
      <c r="L5" s="800"/>
      <c r="M5" s="800"/>
      <c r="N5" s="800"/>
      <c r="O5" s="800"/>
      <c r="P5" s="800"/>
      <c r="Q5" s="800"/>
      <c r="R5" s="787"/>
      <c r="S5" s="181"/>
    </row>
    <row r="6" spans="1:22" ht="34.5" customHeight="1" x14ac:dyDescent="0.3">
      <c r="A6" s="786"/>
      <c r="B6" s="791" t="s">
        <v>537</v>
      </c>
      <c r="C6" s="792"/>
      <c r="D6" s="792"/>
      <c r="E6" s="792"/>
      <c r="F6" s="792"/>
      <c r="G6" s="792"/>
      <c r="H6" s="792"/>
      <c r="I6" s="792"/>
      <c r="J6" s="792"/>
      <c r="K6" s="792"/>
      <c r="L6" s="792"/>
      <c r="M6" s="792"/>
      <c r="N6" s="792"/>
      <c r="O6" s="792"/>
      <c r="P6" s="792"/>
      <c r="Q6" s="793"/>
      <c r="R6" s="787"/>
      <c r="S6" s="181"/>
    </row>
    <row r="7" spans="1:22" ht="187.5" customHeight="1" x14ac:dyDescent="0.3">
      <c r="A7" s="786"/>
      <c r="B7" s="794"/>
      <c r="C7" s="795"/>
      <c r="D7" s="795"/>
      <c r="E7" s="795"/>
      <c r="F7" s="795"/>
      <c r="G7" s="795"/>
      <c r="H7" s="795"/>
      <c r="I7" s="795"/>
      <c r="J7" s="795"/>
      <c r="K7" s="795"/>
      <c r="L7" s="795"/>
      <c r="M7" s="795"/>
      <c r="N7" s="795"/>
      <c r="O7" s="795"/>
      <c r="P7" s="795"/>
      <c r="Q7" s="796"/>
      <c r="R7" s="787"/>
      <c r="S7" s="181"/>
    </row>
    <row r="8" spans="1:22" ht="187.5" customHeight="1" x14ac:dyDescent="0.3">
      <c r="A8" s="786"/>
      <c r="B8" s="797"/>
      <c r="C8" s="798"/>
      <c r="D8" s="798"/>
      <c r="E8" s="798"/>
      <c r="F8" s="798"/>
      <c r="G8" s="798"/>
      <c r="H8" s="798"/>
      <c r="I8" s="798"/>
      <c r="J8" s="798"/>
      <c r="K8" s="798"/>
      <c r="L8" s="798"/>
      <c r="M8" s="798"/>
      <c r="N8" s="798"/>
      <c r="O8" s="798"/>
      <c r="P8" s="798"/>
      <c r="Q8" s="799"/>
      <c r="R8" s="787"/>
      <c r="S8" s="181"/>
    </row>
    <row r="9" spans="1:22" ht="13.8" x14ac:dyDescent="0.3">
      <c r="A9" s="786"/>
      <c r="B9" s="801"/>
      <c r="C9" s="801"/>
      <c r="D9" s="801"/>
      <c r="E9" s="801"/>
      <c r="F9" s="801"/>
      <c r="G9" s="801"/>
      <c r="H9" s="801"/>
      <c r="I9" s="801"/>
      <c r="J9" s="801"/>
      <c r="K9" s="801"/>
      <c r="L9" s="801"/>
      <c r="M9" s="801"/>
      <c r="N9" s="801"/>
      <c r="O9" s="801"/>
      <c r="P9" s="801"/>
      <c r="Q9" s="801"/>
      <c r="R9" s="787"/>
      <c r="S9" s="181"/>
    </row>
    <row r="10" spans="1:22" ht="13.8" x14ac:dyDescent="0.3">
      <c r="A10" s="786"/>
      <c r="B10" s="574" t="s">
        <v>198</v>
      </c>
      <c r="R10" s="787"/>
      <c r="S10" s="181"/>
    </row>
  </sheetData>
  <sheetProtection algorithmName="SHA-512" hashValue="7Q0Bvkh15MEBPywHPk18SuQ4OAmXBuOGqRLYV7cuPJsVDNYPHIO6YmBTF4j4v+K2UR6BBjVqf1uZqBVjE/YLsw==" saltValue="hR6Y7CGfZKqeE4MuJ0/BNQ==" spinCount="100000" sheet="1" objects="1" scenarios="1"/>
  <mergeCells count="13">
    <mergeCell ref="A1:A10"/>
    <mergeCell ref="K1:Q1"/>
    <mergeCell ref="R1:R10"/>
    <mergeCell ref="B2:Q2"/>
    <mergeCell ref="B3:Q3"/>
    <mergeCell ref="B4:Q4"/>
    <mergeCell ref="B6:Q6"/>
    <mergeCell ref="B7:Q7"/>
    <mergeCell ref="B8:Q8"/>
    <mergeCell ref="B5:Q5"/>
    <mergeCell ref="B9:Q9"/>
    <mergeCell ref="B10:Q1048576"/>
    <mergeCell ref="C1:D1"/>
  </mergeCells>
  <printOptions horizontalCentered="1"/>
  <pageMargins left="0.2" right="0" top="0.25" bottom="0.5" header="0.3" footer="0.3"/>
  <pageSetup scale="70" fitToHeight="0" orientation="portrait" r:id="rId1"/>
  <headerFooter>
    <oddFooter>&amp;L&amp;"Times New Roman,Regular"&amp;8&amp;D&amp;"Arial,Regular"&amp;10
&amp;R&amp;"Times New Roman,Regular"&amp;8Title IV, Part A
Individual Application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rgb="FFD2F0FF"/>
    <outlinePr showOutlineSymbols="0"/>
    <pageSetUpPr fitToPage="1"/>
  </sheetPr>
  <dimension ref="A1:V29"/>
  <sheetViews>
    <sheetView showGridLines="0" showZeros="0" showOutlineSymbols="0" zoomScaleNormal="100" workbookViewId="0">
      <selection activeCell="B2" sqref="B2:Q2"/>
    </sheetView>
  </sheetViews>
  <sheetFormatPr defaultColWidth="0" defaultRowHeight="17.25" customHeight="1" zeroHeight="1" x14ac:dyDescent="0.25"/>
  <cols>
    <col min="1" max="1" width="2" style="212" customWidth="1"/>
    <col min="2" max="2" width="9.109375" style="212" customWidth="1"/>
    <col min="3" max="3" width="2.44140625" style="212" customWidth="1"/>
    <col min="4" max="8" width="9.109375" style="212" customWidth="1"/>
    <col min="9" max="9" width="14.109375" style="212" customWidth="1"/>
    <col min="10" max="10" width="3.5546875" style="212" bestFit="1" customWidth="1"/>
    <col min="11" max="17" width="9.109375" style="212" customWidth="1"/>
    <col min="18" max="18" width="1" style="212" customWidth="1"/>
    <col min="19" max="19" width="16.44140625" customWidth="1"/>
    <col min="20" max="16384" width="9.109375" hidden="1"/>
  </cols>
  <sheetData>
    <row r="1" spans="1:22" s="2" customFormat="1" ht="13.2" x14ac:dyDescent="0.25">
      <c r="A1" s="204"/>
      <c r="B1" s="205" t="str">
        <f>'Main Page'!$G$9</f>
        <v>2026-2027</v>
      </c>
      <c r="C1" s="368" t="s">
        <v>526</v>
      </c>
      <c r="D1" s="368"/>
      <c r="E1" s="206" t="str">
        <f>'Main Page'!$F$13</f>
        <v>Albemarle County Public Schools</v>
      </c>
      <c r="F1" s="206"/>
      <c r="G1" s="206"/>
      <c r="H1" s="207"/>
      <c r="I1" s="206" t="s">
        <v>532</v>
      </c>
      <c r="J1" s="208">
        <f>'Main Page'!$F$14</f>
        <v>2</v>
      </c>
      <c r="K1" s="370" t="str">
        <f>'Main Page'!$B$6</f>
        <v>Title IV, Part A, Student Support and Academic Enrichment Grants</v>
      </c>
      <c r="L1" s="370"/>
      <c r="M1" s="370"/>
      <c r="N1" s="370"/>
      <c r="O1" s="370"/>
      <c r="P1" s="370"/>
      <c r="Q1" s="370"/>
      <c r="R1" s="210"/>
      <c r="S1" s="9"/>
      <c r="T1" s="9"/>
      <c r="U1" s="9"/>
      <c r="V1" s="9"/>
    </row>
    <row r="2" spans="1:22" ht="17.25" customHeight="1" thickBot="1" x14ac:dyDescent="0.3">
      <c r="A2" s="219"/>
      <c r="B2" s="643" t="s">
        <v>286</v>
      </c>
      <c r="C2" s="643"/>
      <c r="D2" s="643"/>
      <c r="E2" s="643"/>
      <c r="F2" s="643"/>
      <c r="G2" s="643"/>
      <c r="H2" s="643"/>
      <c r="I2" s="643"/>
      <c r="J2" s="643"/>
      <c r="K2" s="643"/>
      <c r="L2" s="643"/>
      <c r="M2" s="643"/>
      <c r="N2" s="643"/>
      <c r="O2" s="643"/>
      <c r="P2" s="643"/>
      <c r="Q2" s="643"/>
      <c r="R2" s="220"/>
      <c r="S2" s="5"/>
    </row>
    <row r="3" spans="1:22" ht="17.25" customHeight="1" x14ac:dyDescent="0.25">
      <c r="A3" s="219"/>
      <c r="B3" s="803"/>
      <c r="C3" s="803"/>
      <c r="D3" s="803"/>
      <c r="E3" s="803"/>
      <c r="F3" s="803"/>
      <c r="G3" s="803"/>
      <c r="H3" s="803"/>
      <c r="I3" s="803"/>
      <c r="J3" s="803"/>
      <c r="K3" s="803"/>
      <c r="L3" s="803"/>
      <c r="M3" s="803"/>
      <c r="N3" s="803"/>
      <c r="O3" s="803"/>
      <c r="P3" s="803"/>
      <c r="Q3" s="803"/>
      <c r="R3" s="219"/>
      <c r="S3" s="5"/>
    </row>
    <row r="4" spans="1:22" ht="42" customHeight="1" x14ac:dyDescent="0.25">
      <c r="A4" s="219"/>
      <c r="B4" s="804" t="s">
        <v>589</v>
      </c>
      <c r="C4" s="804"/>
      <c r="D4" s="804"/>
      <c r="E4" s="804"/>
      <c r="F4" s="804"/>
      <c r="G4" s="804"/>
      <c r="H4" s="804"/>
      <c r="I4" s="804"/>
      <c r="J4" s="804"/>
      <c r="K4" s="804"/>
      <c r="L4" s="804"/>
      <c r="M4" s="804"/>
      <c r="N4" s="804"/>
      <c r="O4" s="804"/>
      <c r="P4" s="804"/>
      <c r="Q4" s="804"/>
      <c r="R4" s="221"/>
      <c r="S4" s="5"/>
    </row>
    <row r="5" spans="1:22" ht="7.5" customHeight="1" x14ac:dyDescent="0.25">
      <c r="A5" s="219"/>
      <c r="B5" s="805"/>
      <c r="C5" s="805"/>
      <c r="D5" s="805"/>
      <c r="E5" s="805"/>
      <c r="F5" s="805"/>
      <c r="G5" s="805"/>
      <c r="H5" s="805"/>
      <c r="I5" s="805"/>
      <c r="J5" s="805"/>
      <c r="K5" s="805"/>
      <c r="L5" s="805"/>
      <c r="M5" s="805"/>
      <c r="N5" s="805"/>
      <c r="O5" s="805"/>
      <c r="P5" s="805"/>
      <c r="Q5" s="805"/>
      <c r="R5" s="219"/>
      <c r="S5" s="5"/>
    </row>
    <row r="6" spans="1:22" ht="17.25" customHeight="1" x14ac:dyDescent="0.25">
      <c r="A6" s="219"/>
      <c r="B6" s="806" t="s">
        <v>5</v>
      </c>
      <c r="C6" s="806"/>
      <c r="D6" s="806"/>
      <c r="E6" s="806"/>
      <c r="F6" s="806"/>
      <c r="G6" s="806"/>
      <c r="H6" s="806"/>
      <c r="I6" s="806"/>
      <c r="J6" s="806"/>
      <c r="K6" s="806"/>
      <c r="L6" s="806"/>
      <c r="M6" s="806"/>
      <c r="N6" s="806"/>
      <c r="O6" s="806"/>
      <c r="P6" s="806"/>
      <c r="Q6" s="806"/>
      <c r="R6" s="220"/>
      <c r="S6" s="5"/>
    </row>
    <row r="7" spans="1:22" ht="17.25" customHeight="1" x14ac:dyDescent="0.25">
      <c r="A7" s="219"/>
      <c r="B7" s="807" t="s">
        <v>590</v>
      </c>
      <c r="C7" s="807"/>
      <c r="D7" s="807"/>
      <c r="E7" s="807"/>
      <c r="F7" s="807"/>
      <c r="G7" s="807"/>
      <c r="H7" s="807"/>
      <c r="I7" s="807"/>
      <c r="J7" s="807"/>
      <c r="K7" s="807"/>
      <c r="L7" s="807"/>
      <c r="M7" s="807"/>
      <c r="N7" s="807"/>
      <c r="O7" s="807"/>
      <c r="P7" s="807"/>
      <c r="Q7" s="807"/>
      <c r="R7" s="223"/>
      <c r="S7" s="5"/>
    </row>
    <row r="8" spans="1:22" ht="6.75" customHeight="1" x14ac:dyDescent="0.25">
      <c r="A8" s="219"/>
      <c r="B8" s="805"/>
      <c r="C8" s="805"/>
      <c r="D8" s="805"/>
      <c r="E8" s="805"/>
      <c r="F8" s="805"/>
      <c r="G8" s="805"/>
      <c r="H8" s="805"/>
      <c r="I8" s="805"/>
      <c r="J8" s="805"/>
      <c r="K8" s="805"/>
      <c r="L8" s="805"/>
      <c r="M8" s="805"/>
      <c r="N8" s="805"/>
      <c r="O8" s="805"/>
      <c r="P8" s="805"/>
      <c r="Q8" s="805"/>
      <c r="R8" s="219"/>
      <c r="S8" s="5"/>
    </row>
    <row r="9" spans="1:22" ht="91.5" customHeight="1" x14ac:dyDescent="0.25">
      <c r="A9" s="219"/>
      <c r="B9" s="224">
        <v>1000</v>
      </c>
      <c r="C9" s="802" t="s">
        <v>494</v>
      </c>
      <c r="D9" s="808"/>
      <c r="E9" s="808"/>
      <c r="F9" s="808"/>
      <c r="G9" s="808"/>
      <c r="H9" s="808"/>
      <c r="I9" s="808"/>
      <c r="J9" s="808"/>
      <c r="K9" s="808"/>
      <c r="L9" s="808"/>
      <c r="M9" s="808"/>
      <c r="N9" s="808"/>
      <c r="O9" s="808"/>
      <c r="P9" s="808"/>
      <c r="Q9" s="808"/>
      <c r="R9" s="221"/>
      <c r="S9" s="5"/>
    </row>
    <row r="10" spans="1:22" ht="7.5" customHeight="1" x14ac:dyDescent="0.25">
      <c r="A10" s="219"/>
      <c r="B10" s="805"/>
      <c r="C10" s="805"/>
      <c r="D10" s="805"/>
      <c r="E10" s="805"/>
      <c r="F10" s="805"/>
      <c r="G10" s="805"/>
      <c r="H10" s="805"/>
      <c r="I10" s="805"/>
      <c r="J10" s="805"/>
      <c r="K10" s="805"/>
      <c r="L10" s="805"/>
      <c r="M10" s="805"/>
      <c r="N10" s="805"/>
      <c r="O10" s="805"/>
      <c r="P10" s="805"/>
      <c r="Q10" s="805"/>
      <c r="R10" s="219"/>
      <c r="S10" s="5"/>
    </row>
    <row r="11" spans="1:22" ht="135" customHeight="1" x14ac:dyDescent="0.25">
      <c r="A11" s="219"/>
      <c r="B11" s="224">
        <v>2000</v>
      </c>
      <c r="C11" s="802" t="s">
        <v>495</v>
      </c>
      <c r="D11" s="802"/>
      <c r="E11" s="802"/>
      <c r="F11" s="802"/>
      <c r="G11" s="802"/>
      <c r="H11" s="802"/>
      <c r="I11" s="802"/>
      <c r="J11" s="802"/>
      <c r="K11" s="802"/>
      <c r="L11" s="802"/>
      <c r="M11" s="802"/>
      <c r="N11" s="802"/>
      <c r="O11" s="802"/>
      <c r="P11" s="802"/>
      <c r="Q11" s="802"/>
      <c r="R11" s="221"/>
      <c r="S11" s="5"/>
    </row>
    <row r="12" spans="1:22" ht="7.5" customHeight="1" x14ac:dyDescent="0.25">
      <c r="A12" s="219"/>
      <c r="B12" s="809"/>
      <c r="C12" s="809"/>
      <c r="D12" s="809"/>
      <c r="E12" s="809"/>
      <c r="F12" s="809"/>
      <c r="G12" s="809"/>
      <c r="H12" s="809"/>
      <c r="I12" s="809"/>
      <c r="J12" s="809"/>
      <c r="K12" s="809"/>
      <c r="L12" s="809"/>
      <c r="M12" s="809"/>
      <c r="N12" s="809"/>
      <c r="O12" s="809"/>
      <c r="P12" s="809"/>
      <c r="Q12" s="809"/>
      <c r="R12" s="219"/>
      <c r="S12" s="5"/>
    </row>
    <row r="13" spans="1:22" ht="274.5" customHeight="1" x14ac:dyDescent="0.25">
      <c r="A13" s="219"/>
      <c r="B13" s="224">
        <v>3000</v>
      </c>
      <c r="C13" s="802" t="s">
        <v>591</v>
      </c>
      <c r="D13" s="802"/>
      <c r="E13" s="802"/>
      <c r="F13" s="802"/>
      <c r="G13" s="802"/>
      <c r="H13" s="802"/>
      <c r="I13" s="802"/>
      <c r="J13" s="802"/>
      <c r="K13" s="802"/>
      <c r="L13" s="802"/>
      <c r="M13" s="802"/>
      <c r="N13" s="802"/>
      <c r="O13" s="802"/>
      <c r="P13" s="802"/>
      <c r="Q13" s="802"/>
      <c r="R13" s="221"/>
      <c r="S13" s="5"/>
    </row>
    <row r="14" spans="1:22" ht="72" customHeight="1" x14ac:dyDescent="0.25">
      <c r="A14" s="219"/>
      <c r="B14" s="225"/>
      <c r="C14" s="802" t="s">
        <v>496</v>
      </c>
      <c r="D14" s="802"/>
      <c r="E14" s="802"/>
      <c r="F14" s="802"/>
      <c r="G14" s="802"/>
      <c r="H14" s="802"/>
      <c r="I14" s="802"/>
      <c r="J14" s="802"/>
      <c r="K14" s="802"/>
      <c r="L14" s="802"/>
      <c r="M14" s="802"/>
      <c r="N14" s="802"/>
      <c r="O14" s="802"/>
      <c r="P14" s="802"/>
      <c r="Q14" s="802"/>
      <c r="R14" s="226"/>
      <c r="S14" s="5"/>
    </row>
    <row r="15" spans="1:22" ht="7.5" customHeight="1" x14ac:dyDescent="0.25">
      <c r="A15" s="219"/>
      <c r="B15" s="810"/>
      <c r="C15" s="810"/>
      <c r="D15" s="810"/>
      <c r="E15" s="810"/>
      <c r="F15" s="810"/>
      <c r="G15" s="810"/>
      <c r="H15" s="810"/>
      <c r="I15" s="810"/>
      <c r="J15" s="810"/>
      <c r="K15" s="810"/>
      <c r="L15" s="810"/>
      <c r="M15" s="810"/>
      <c r="N15" s="810"/>
      <c r="O15" s="810"/>
      <c r="P15" s="810"/>
      <c r="Q15" s="810"/>
      <c r="R15" s="219"/>
      <c r="S15" s="5"/>
    </row>
    <row r="16" spans="1:22" ht="96" customHeight="1" x14ac:dyDescent="0.25">
      <c r="A16" s="219"/>
      <c r="B16" s="224">
        <v>4000</v>
      </c>
      <c r="C16" s="802" t="s">
        <v>497</v>
      </c>
      <c r="D16" s="802"/>
      <c r="E16" s="802"/>
      <c r="F16" s="802"/>
      <c r="G16" s="802"/>
      <c r="H16" s="802"/>
      <c r="I16" s="802"/>
      <c r="J16" s="802"/>
      <c r="K16" s="802"/>
      <c r="L16" s="802"/>
      <c r="M16" s="802"/>
      <c r="N16" s="802"/>
      <c r="O16" s="802"/>
      <c r="P16" s="802"/>
      <c r="Q16" s="802"/>
      <c r="R16" s="221"/>
      <c r="S16" s="5"/>
    </row>
    <row r="17" spans="1:19" ht="13.2" x14ac:dyDescent="0.25">
      <c r="A17" s="219"/>
      <c r="B17" s="805" t="s">
        <v>201</v>
      </c>
      <c r="C17" s="805"/>
      <c r="D17" s="805"/>
      <c r="E17" s="805"/>
      <c r="F17" s="805"/>
      <c r="G17" s="805"/>
      <c r="H17" s="805"/>
      <c r="I17" s="805"/>
      <c r="J17" s="805"/>
      <c r="K17" s="805"/>
      <c r="L17" s="805"/>
      <c r="M17" s="805"/>
      <c r="N17" s="805"/>
      <c r="O17" s="805"/>
      <c r="P17" s="805"/>
      <c r="Q17" s="805"/>
      <c r="R17" s="219"/>
      <c r="S17" s="5"/>
    </row>
    <row r="18" spans="1:19" ht="15" customHeight="1" x14ac:dyDescent="0.25">
      <c r="A18" s="219"/>
      <c r="B18" s="224">
        <v>5000</v>
      </c>
      <c r="C18" s="802" t="s">
        <v>592</v>
      </c>
      <c r="D18" s="802"/>
      <c r="E18" s="802"/>
      <c r="F18" s="802"/>
      <c r="G18" s="802"/>
      <c r="H18" s="802"/>
      <c r="I18" s="802"/>
      <c r="J18" s="802"/>
      <c r="K18" s="802"/>
      <c r="L18" s="802"/>
      <c r="M18" s="802"/>
      <c r="N18" s="802"/>
      <c r="O18" s="802"/>
      <c r="P18" s="802"/>
      <c r="Q18" s="802"/>
      <c r="R18" s="221"/>
      <c r="S18" s="5"/>
    </row>
    <row r="19" spans="1:19" ht="170.25" customHeight="1" x14ac:dyDescent="0.25">
      <c r="A19" s="219"/>
      <c r="B19" s="225"/>
      <c r="C19" s="802" t="s">
        <v>593</v>
      </c>
      <c r="D19" s="802"/>
      <c r="E19" s="802"/>
      <c r="F19" s="802"/>
      <c r="G19" s="802"/>
      <c r="H19" s="802"/>
      <c r="I19" s="802"/>
      <c r="J19" s="802"/>
      <c r="K19" s="802"/>
      <c r="L19" s="802"/>
      <c r="M19" s="802"/>
      <c r="N19" s="802"/>
      <c r="O19" s="802"/>
      <c r="P19" s="802"/>
      <c r="Q19" s="802"/>
      <c r="R19" s="226"/>
      <c r="S19" s="5"/>
    </row>
    <row r="20" spans="1:19" ht="7.5" customHeight="1" x14ac:dyDescent="0.25">
      <c r="A20" s="219"/>
      <c r="B20" s="810"/>
      <c r="C20" s="810"/>
      <c r="D20" s="810"/>
      <c r="E20" s="810"/>
      <c r="F20" s="810"/>
      <c r="G20" s="810"/>
      <c r="H20" s="810"/>
      <c r="I20" s="810"/>
      <c r="J20" s="810"/>
      <c r="K20" s="810"/>
      <c r="L20" s="810"/>
      <c r="M20" s="810"/>
      <c r="N20" s="810"/>
      <c r="O20" s="810"/>
      <c r="P20" s="810"/>
      <c r="Q20" s="810"/>
      <c r="R20" s="219"/>
      <c r="S20" s="5"/>
    </row>
    <row r="21" spans="1:19" ht="222" customHeight="1" x14ac:dyDescent="0.25">
      <c r="A21" s="219"/>
      <c r="B21" s="224">
        <v>6000</v>
      </c>
      <c r="C21" s="802" t="s">
        <v>594</v>
      </c>
      <c r="D21" s="802"/>
      <c r="E21" s="802"/>
      <c r="F21" s="802"/>
      <c r="G21" s="802"/>
      <c r="H21" s="802"/>
      <c r="I21" s="802"/>
      <c r="J21" s="802"/>
      <c r="K21" s="802"/>
      <c r="L21" s="802"/>
      <c r="M21" s="802"/>
      <c r="N21" s="802"/>
      <c r="O21" s="802"/>
      <c r="P21" s="802"/>
      <c r="Q21" s="802"/>
      <c r="R21" s="221"/>
      <c r="S21" s="5"/>
    </row>
    <row r="22" spans="1:19" ht="97.5" customHeight="1" x14ac:dyDescent="0.25">
      <c r="A22" s="219"/>
      <c r="B22" s="228"/>
      <c r="C22" s="802" t="s">
        <v>595</v>
      </c>
      <c r="D22" s="802"/>
      <c r="E22" s="802"/>
      <c r="F22" s="802"/>
      <c r="G22" s="802"/>
      <c r="H22" s="802"/>
      <c r="I22" s="802"/>
      <c r="J22" s="802"/>
      <c r="K22" s="802"/>
      <c r="L22" s="802"/>
      <c r="M22" s="802"/>
      <c r="N22" s="802"/>
      <c r="O22" s="802"/>
      <c r="P22" s="802"/>
      <c r="Q22" s="802"/>
      <c r="R22" s="227"/>
      <c r="S22" s="5"/>
    </row>
    <row r="23" spans="1:19" ht="13.2" x14ac:dyDescent="0.25">
      <c r="A23" s="219"/>
      <c r="B23" s="805" t="s">
        <v>520</v>
      </c>
      <c r="C23" s="805"/>
      <c r="D23" s="805"/>
      <c r="E23" s="805"/>
      <c r="F23" s="805"/>
      <c r="G23" s="805"/>
      <c r="H23" s="805"/>
      <c r="I23" s="805"/>
      <c r="J23" s="805"/>
      <c r="K23" s="805"/>
      <c r="L23" s="805"/>
      <c r="M23" s="805"/>
      <c r="N23" s="805"/>
      <c r="O23" s="805"/>
      <c r="P23" s="805"/>
      <c r="Q23" s="805"/>
      <c r="R23" s="221"/>
      <c r="S23" s="5"/>
    </row>
    <row r="24" spans="1:19" ht="231.75" customHeight="1" x14ac:dyDescent="0.25">
      <c r="A24" s="219"/>
      <c r="B24" s="224">
        <v>8000</v>
      </c>
      <c r="C24" s="802" t="s">
        <v>596</v>
      </c>
      <c r="D24" s="802"/>
      <c r="E24" s="802"/>
      <c r="F24" s="802"/>
      <c r="G24" s="802"/>
      <c r="H24" s="802"/>
      <c r="I24" s="802"/>
      <c r="J24" s="802"/>
      <c r="K24" s="802"/>
      <c r="L24" s="802"/>
      <c r="M24" s="802"/>
      <c r="N24" s="802"/>
      <c r="O24" s="802"/>
      <c r="P24" s="802"/>
      <c r="Q24" s="802"/>
      <c r="R24" s="227"/>
      <c r="S24" s="5"/>
    </row>
    <row r="25" spans="1:19" ht="174" customHeight="1" x14ac:dyDescent="0.25">
      <c r="A25" s="219"/>
      <c r="B25" s="225"/>
      <c r="C25" s="802" t="s">
        <v>597</v>
      </c>
      <c r="D25" s="802"/>
      <c r="E25" s="802"/>
      <c r="F25" s="802"/>
      <c r="G25" s="802"/>
      <c r="H25" s="802"/>
      <c r="I25" s="802"/>
      <c r="J25" s="802"/>
      <c r="K25" s="802"/>
      <c r="L25" s="802"/>
      <c r="M25" s="802"/>
      <c r="N25" s="802"/>
      <c r="O25" s="802"/>
      <c r="P25" s="802"/>
      <c r="Q25" s="802"/>
      <c r="R25" s="227"/>
      <c r="S25" s="5"/>
    </row>
    <row r="26" spans="1:19" ht="13.8" x14ac:dyDescent="0.25">
      <c r="A26" s="219"/>
      <c r="B26" s="224"/>
      <c r="C26" s="802"/>
      <c r="D26" s="802"/>
      <c r="E26" s="802"/>
      <c r="F26" s="802"/>
      <c r="G26" s="802"/>
      <c r="H26" s="802"/>
      <c r="I26" s="802"/>
      <c r="J26" s="802"/>
      <c r="K26" s="802"/>
      <c r="L26" s="802"/>
      <c r="M26" s="802"/>
      <c r="N26" s="802"/>
      <c r="O26" s="802"/>
      <c r="P26" s="802"/>
      <c r="Q26" s="802"/>
      <c r="R26" s="227"/>
      <c r="S26" s="5"/>
    </row>
    <row r="27" spans="1:19" ht="13.8" x14ac:dyDescent="0.25">
      <c r="A27" s="219"/>
      <c r="B27" s="574" t="s">
        <v>521</v>
      </c>
      <c r="C27" s="574"/>
      <c r="D27" s="574"/>
      <c r="E27" s="574"/>
      <c r="F27" s="574"/>
      <c r="G27" s="574"/>
      <c r="H27" s="574"/>
      <c r="I27" s="574"/>
      <c r="J27" s="574"/>
      <c r="K27" s="574"/>
      <c r="L27" s="574"/>
      <c r="M27" s="574"/>
      <c r="N27" s="574"/>
      <c r="O27" s="574"/>
      <c r="P27" s="574"/>
      <c r="Q27" s="574"/>
      <c r="R27" s="227"/>
      <c r="S27" s="5"/>
    </row>
    <row r="28" spans="1:19" ht="7.5" hidden="1" customHeight="1" x14ac:dyDescent="0.25">
      <c r="A28" s="219"/>
      <c r="B28" s="810"/>
      <c r="C28" s="810"/>
      <c r="D28" s="810"/>
      <c r="E28" s="810"/>
      <c r="F28" s="810"/>
      <c r="G28" s="810"/>
      <c r="H28" s="810"/>
      <c r="I28" s="810"/>
      <c r="J28" s="810"/>
      <c r="K28" s="810"/>
      <c r="L28" s="810"/>
      <c r="M28" s="810"/>
      <c r="N28" s="810"/>
      <c r="O28" s="810"/>
      <c r="P28" s="810"/>
      <c r="Q28" s="810"/>
      <c r="R28" s="227"/>
      <c r="S28" s="5"/>
    </row>
    <row r="29" spans="1:19" ht="15" hidden="1" customHeight="1" x14ac:dyDescent="0.25">
      <c r="A29" s="219"/>
      <c r="B29" s="574"/>
      <c r="C29" s="574"/>
      <c r="D29" s="574"/>
      <c r="E29" s="574"/>
      <c r="F29" s="574"/>
      <c r="G29" s="574"/>
      <c r="H29" s="574"/>
      <c r="I29" s="574"/>
      <c r="J29" s="574"/>
      <c r="K29" s="574"/>
      <c r="L29" s="574"/>
      <c r="M29" s="574"/>
      <c r="N29" s="574"/>
      <c r="O29" s="574"/>
      <c r="P29" s="574"/>
      <c r="Q29" s="574"/>
      <c r="R29" s="219"/>
      <c r="S29" s="5"/>
    </row>
  </sheetData>
  <sheetProtection algorithmName="SHA-512" hashValue="JVKT2QrNdrwBKpV+sgF99hT5vBh93lzhpX9419UzNoBGq4/RoX6RTZCJyKJ+NuPZCPqN6ZvXWMo6OU8RASVy0Q==" saltValue="iEn6dvZXjKiKx28bCQ+qIA==" spinCount="100000" sheet="1" objects="1" scenarios="1"/>
  <mergeCells count="30">
    <mergeCell ref="B29:Q29"/>
    <mergeCell ref="C19:Q19"/>
    <mergeCell ref="C22:Q22"/>
    <mergeCell ref="C26:Q26"/>
    <mergeCell ref="B28:Q28"/>
    <mergeCell ref="B20:Q20"/>
    <mergeCell ref="C21:Q21"/>
    <mergeCell ref="B23:Q23"/>
    <mergeCell ref="C24:Q24"/>
    <mergeCell ref="C25:Q25"/>
    <mergeCell ref="B27:Q27"/>
    <mergeCell ref="C14:Q14"/>
    <mergeCell ref="B15:Q15"/>
    <mergeCell ref="C16:Q16"/>
    <mergeCell ref="B17:Q17"/>
    <mergeCell ref="C18:Q18"/>
    <mergeCell ref="C13:Q13"/>
    <mergeCell ref="K1:Q1"/>
    <mergeCell ref="B2:Q2"/>
    <mergeCell ref="B3:Q3"/>
    <mergeCell ref="B4:Q4"/>
    <mergeCell ref="B5:Q5"/>
    <mergeCell ref="B6:Q6"/>
    <mergeCell ref="B7:Q7"/>
    <mergeCell ref="B8:Q8"/>
    <mergeCell ref="C9:Q9"/>
    <mergeCell ref="C11:Q11"/>
    <mergeCell ref="B10:Q10"/>
    <mergeCell ref="B12:Q12"/>
    <mergeCell ref="C1:D1"/>
  </mergeCells>
  <printOptions horizontalCentered="1"/>
  <pageMargins left="0.2" right="0.2" top="0.25" bottom="0.5" header="0.3" footer="0.3"/>
  <pageSetup scale="74" fitToHeight="0" orientation="portrait" r:id="rId1"/>
  <headerFooter>
    <oddFooter>&amp;L&amp;"Times New Roman,Regular"&amp;8&amp;D&amp;R&amp;"Times New Roman,Regular"&amp;8Title IV, Part A
Individual Application</oddFooter>
  </headerFooter>
  <rowBreaks count="2" manualBreakCount="2">
    <brk id="17" max="17" man="1"/>
    <brk id="23" max="17"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Main Page</vt:lpstr>
      <vt:lpstr>Budget Check</vt:lpstr>
      <vt:lpstr>Narrative</vt:lpstr>
      <vt:lpstr>Reporting</vt:lpstr>
      <vt:lpstr>Budget</vt:lpstr>
      <vt:lpstr>Transferability</vt:lpstr>
      <vt:lpstr>Private Schools</vt:lpstr>
      <vt:lpstr>GEPA</vt:lpstr>
      <vt:lpstr>Expenditure Descriptions</vt:lpstr>
      <vt:lpstr>General Assurances</vt:lpstr>
      <vt:lpstr>Program Specific Assurances</vt:lpstr>
      <vt:lpstr>Prefills</vt:lpstr>
      <vt:lpstr>IIA__Transferability</vt:lpstr>
      <vt:lpstr>IVA_Categories</vt:lpstr>
      <vt:lpstr>IVA_Categories_OC4000_OC5000_OC8000</vt:lpstr>
      <vt:lpstr>Budget!Print_Area</vt:lpstr>
      <vt:lpstr>'Budget Check'!Print_Area</vt:lpstr>
      <vt:lpstr>'Expenditure Descriptions'!Print_Area</vt:lpstr>
      <vt:lpstr>'General Assurances'!Print_Area</vt:lpstr>
      <vt:lpstr>GEPA!Print_Area</vt:lpstr>
      <vt:lpstr>Narrative!Print_Area</vt:lpstr>
      <vt:lpstr>'Private Schools'!Print_Area</vt:lpstr>
      <vt:lpstr>'Program Specific Assurances'!Print_Area</vt:lpstr>
      <vt:lpstr>Reporting!Print_Area</vt:lpstr>
      <vt:lpstr>Transferability!Print_Area</vt:lpstr>
      <vt:lpstr>School_Divisions</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Department of Education - BMarable</dc:creator>
  <dc:description>5-16 - changed all objects to  format of move &amp; size with cells</dc:description>
  <cp:lastModifiedBy>Stephanie Grady</cp:lastModifiedBy>
  <cp:lastPrinted>2026-03-11T15:52:24Z</cp:lastPrinted>
  <dcterms:created xsi:type="dcterms:W3CDTF">2005-12-01T15:18:03Z</dcterms:created>
  <dcterms:modified xsi:type="dcterms:W3CDTF">2026-05-31T22:30:06Z</dcterms:modified>
</cp:coreProperties>
</file>